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d.docs.live.net/56683ad4790d9fbd/Zilltek/1. Product Type/1. MEMS MIC/6. Total MIC Test Setting/test/"/>
    </mc:Choice>
  </mc:AlternateContent>
  <xr:revisionPtr revIDLastSave="5577" documentId="13_ncr:1_{52F3673F-9342-44DE-AC66-19FC34C97728}" xr6:coauthVersionLast="47" xr6:coauthVersionMax="47" xr10:uidLastSave="{B8AD8D00-886C-49B4-8B6E-400359692F0E}"/>
  <bookViews>
    <workbookView xWindow="28680" yWindow="-120" windowWidth="29040" windowHeight="15840" activeTab="10" xr2:uid="{0626392E-7D63-459A-952E-971ED59337F4}"/>
  </bookViews>
  <sheets>
    <sheet name="MPN" sheetId="156" r:id="rId1"/>
    <sheet name="ASIC" sheetId="154" r:id="rId2"/>
    <sheet name="Sensor" sheetId="157" r:id="rId3"/>
    <sheet name="Check" sheetId="155" r:id="rId4"/>
    <sheet name="AMIC" sheetId="167" r:id="rId5"/>
    <sheet name="4803K" sheetId="166" r:id="rId6"/>
    <sheet name="4804D" sheetId="168" r:id="rId7"/>
    <sheet name="4804WF" sheetId="169" r:id="rId8"/>
    <sheet name="4804WG" sheetId="173" r:id="rId9"/>
    <sheet name="4805YBYC" sheetId="171" r:id="rId10"/>
    <sheet name="4806YA" sheetId="175" r:id="rId11"/>
    <sheet name="4807ZA" sheetId="176" r:id="rId12"/>
    <sheet name="4843ZB" sheetId="160" r:id="rId13"/>
    <sheet name="4843ZC" sheetId="161" r:id="rId14"/>
    <sheet name="4843ZD" sheetId="162" r:id="rId15"/>
    <sheet name="4843ZE" sheetId="163" r:id="rId16"/>
    <sheet name="4843ZF" sheetId="164" r:id="rId17"/>
    <sheet name="4843ZI" sheetId="165" r:id="rId18"/>
    <sheet name="4942ZC" sheetId="142" r:id="rId19"/>
    <sheet name="4942ZD" sheetId="158" r:id="rId20"/>
    <sheet name="4942ZE" sheetId="159" r:id="rId21"/>
  </sheets>
  <functionGroups builtInGroupCount="19">
    <functionGroup name="自訂函數"/>
  </functionGroups>
  <definedNames>
    <definedName name="_xleta.COLUMN" hidden="1" xlm="1">#NAME?</definedName>
    <definedName name="_xleta.MODE" hidden="1" xlm="1">#NAME?</definedName>
    <definedName name="_xleta.N" hidden="1" xlm="1">#NAME?</definedName>
    <definedName name="_xleta.NOW" hidden="1" xlm="1">#NAME?</definedName>
    <definedName name="_xleta.T" hidden="1" xlm="1">#NAME?</definedName>
    <definedName name="外部資料_1" localSheetId="5" hidden="1">'4803K'!#REF!</definedName>
    <definedName name="外部資料_1" localSheetId="6" hidden="1">'4804D'!#REF!</definedName>
    <definedName name="外部資料_1" localSheetId="7" hidden="1">'4804WF'!#REF!</definedName>
    <definedName name="外部資料_1" localSheetId="8" hidden="1">'4804WG'!#REF!</definedName>
    <definedName name="外部資料_1" localSheetId="9" hidden="1">'4805YBYC'!#REF!</definedName>
    <definedName name="外部資料_1" localSheetId="10" hidden="1">'4806YA'!#REF!</definedName>
    <definedName name="外部資料_1" localSheetId="11" hidden="1">'4807ZA'!#REF!</definedName>
    <definedName name="外部資料_1" localSheetId="12" hidden="1">'4843ZB'!#REF!</definedName>
    <definedName name="外部資料_1" localSheetId="13" hidden="1">'4843ZC'!#REF!</definedName>
    <definedName name="外部資料_1" localSheetId="14" hidden="1">'4843ZD'!#REF!</definedName>
    <definedName name="外部資料_1" localSheetId="15" hidden="1">'4843ZE'!#REF!</definedName>
    <definedName name="外部資料_1" localSheetId="16" hidden="1">'4843ZF'!#REF!</definedName>
    <definedName name="外部資料_1" localSheetId="17" hidden="1">'4843ZI'!#REF!</definedName>
    <definedName name="外部資料_1" localSheetId="18" hidden="1">'4942ZC'!#REF!</definedName>
    <definedName name="外部資料_1" localSheetId="19" hidden="1">'4942ZD'!#REF!</definedName>
    <definedName name="外部資料_1" localSheetId="20" hidden="1">'4942ZE'!#REF!</definedName>
    <definedName name="外部資料_1" localSheetId="4" hidden="1">AMIC!#REF!</definedName>
    <definedName name="外部資料_1" localSheetId="1" hidden="1">ASIC!$A$1:$D$124</definedName>
    <definedName name="外部資料_2" localSheetId="3" hidden="1">'Check'!$A$1:$J$15</definedName>
    <definedName name="外部資料_3" localSheetId="0" hidden="1">MPN!$A$1:$E$202</definedName>
    <definedName name="外部資料_4" localSheetId="2" hidden="1">Sensor!$A$1:$B$40</definedName>
  </definedNames>
  <calcPr calcId="191029"/>
  <extLst>
    <ext xmlns:x14="http://schemas.microsoft.com/office/spreadsheetml/2009/9/main" uri="{8193D73E-4604-4355-AFF4-8A2333D13BE4}">
      <x14:definedNames>
        <x14:definedName name="BoxNum">
          <x14:argumentDescriptions count="1">
            <x14:argumentDescription index="0">填入整數列值</x14:argumentDescription>
          </x14:argumentDescriptions>
        </x14:definedName>
        <x14:definedName name="BoxVal">
          <x14:argumentDescriptions count="4">
            <x14:argumentDescription index="0">填入整數列值確認區塊號碼</x14:argumentDescription>
            <x14:argumentDescription index="1">填入區塊offset列數</x14:argumentDescription>
            <x14:argumentDescription index="2">填入指定行數</x14:argumentDescription>
            <x14:argumentDescription index="3">0:依據區塊號碼確認固定位置的值 , 1:依據指定值確認區塊號碼固定位置的值</x14:argumentDescription>
          </x14:argumentDescriptions>
        </x14:definedName>
        <x14:definedName name="ConfigCode">
          <x14:argumentDescriptions count="8">
            <x14:argumentDescription index="0">填入Vbias HEX</x14:argumentDescription>
            <x14:argumentDescription index="1">填入Gain HEX</x14:argumentDescription>
            <x14:argumentDescription index="2">填入Vcm HEX</x14:argumentDescription>
            <x14:argumentDescription index="3">填入Vcp HEX</x14:argumentDescription>
            <x14:argumentDescription index="4">填入Vbg HEX</x14:argumentDescription>
            <x14:argumentDescription index="5">填入感度下限值</x14:argumentDescription>
            <x14:argumentDescription index="6">填入感度上限值</x14:argumentDescription>
            <x14:argumentDescription index="7">填入輸出字元數，選1或2</x14:argumentDescription>
          </x14:argumentDescriptions>
        </x14:definedName>
        <x14:definedName name="GetAbsMaxMinText">
          <x14:argumentDescriptions count="1">
            <x14:argumentDescription index="0">填入範圍</x14:argumentDescription>
          </x14:argumentDescriptions>
        </x14:definedName>
        <x14:definedName name="GetOutBlockFixRangeValue">
          <x14:argumentDescriptions count="6">
            <x14:argumentDescription index="0">參考固定列的變數值，只變動行，如Vbias</x14:argumentDescription>
            <x14:argumentDescription index="1">參考固定行的變數值，只變動列，如Vbias code</x14:argumentDescription>
            <x14:argumentDescription index="2">選取範圍行的起始位置(左上角)</x14:argumentDescription>
            <x14:argumentDescription index="3">選取範圍行的起始位置(左下角)</x14:argumentDescription>
            <x14:argumentDescription index="4">選取範圍列的起始位置(左上角)</x14:argumentDescription>
            <x14:argumentDescription index="5">選取範圍列的起始位置(右上角)</x14:argumentDescription>
          </x14:argumentDescriptions>
        </x14:definedName>
        <x14:definedName name="ManualLookup">
          <x14:argumentDescriptions count="3">
            <x14:argumentDescription index="0">尋找Row值</x14:argumentDescription>
            <x14:argumentDescription index="1">尋找Column值</x14:argumentDescription>
            <x14:argumentDescription index="2">填入尋找範圍</x14:argumentDescription>
          </x14:argumentDescriptions>
        </x14:definedName>
        <x14:definedName name="VbiasCal">
          <x14:argumentDescriptions count="4">
            <x14:argumentDescription index="0">填入Vbias值</x14:argumentDescription>
            <x14:argumentDescription index="1">填入Vcp值</x14:argumentDescription>
            <x14:argumentDescription index="2">填入Vbg 值</x14:argumentDescription>
            <x14:argumentDescription index="3">填入Sensor倍率</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714" i="175" l="1"/>
  <c r="S713" i="175"/>
  <c r="S712" i="175"/>
  <c r="S711" i="175"/>
  <c r="S710" i="175"/>
  <c r="S709" i="175"/>
  <c r="S708" i="175"/>
  <c r="S707" i="175"/>
  <c r="S706" i="175"/>
  <c r="S705" i="175"/>
  <c r="S704" i="175"/>
  <c r="S703" i="175"/>
  <c r="S702" i="175"/>
  <c r="S701" i="175"/>
  <c r="S700" i="175"/>
  <c r="S699" i="175"/>
  <c r="S698" i="175"/>
  <c r="S697" i="175"/>
  <c r="S696" i="175"/>
  <c r="S695" i="175"/>
  <c r="S694" i="175"/>
  <c r="S693" i="175"/>
  <c r="S692" i="175"/>
  <c r="S691" i="175"/>
  <c r="S690" i="175"/>
  <c r="S689" i="175"/>
  <c r="S688" i="175"/>
  <c r="S687" i="175"/>
  <c r="S686" i="175"/>
  <c r="S685" i="175"/>
  <c r="T684" i="175"/>
  <c r="T682" i="175"/>
  <c r="T681" i="175"/>
  <c r="T676" i="175"/>
  <c r="T671" i="175"/>
  <c r="AG661" i="175"/>
  <c r="AG660" i="175"/>
  <c r="AG659" i="175"/>
  <c r="AG658" i="175"/>
  <c r="AG657" i="175"/>
  <c r="AG656" i="175"/>
  <c r="AR654" i="175"/>
  <c r="AQ654" i="175"/>
  <c r="AP654" i="175"/>
  <c r="AO654" i="175"/>
  <c r="AN654" i="175"/>
  <c r="V652" i="175"/>
  <c r="Y651" i="175"/>
  <c r="S649" i="175"/>
  <c r="S648" i="175"/>
  <c r="S647" i="175"/>
  <c r="S646" i="175"/>
  <c r="S645" i="175"/>
  <c r="S644" i="175"/>
  <c r="S643" i="175"/>
  <c r="S642" i="175"/>
  <c r="S641" i="175"/>
  <c r="S640" i="175"/>
  <c r="S639" i="175"/>
  <c r="S638" i="175"/>
  <c r="S637" i="175"/>
  <c r="S636" i="175"/>
  <c r="S635" i="175"/>
  <c r="S634" i="175"/>
  <c r="S633" i="175"/>
  <c r="S632" i="175"/>
  <c r="S631" i="175"/>
  <c r="S630" i="175"/>
  <c r="S629" i="175"/>
  <c r="S628" i="175"/>
  <c r="S627" i="175"/>
  <c r="S626" i="175"/>
  <c r="S625" i="175"/>
  <c r="S624" i="175"/>
  <c r="S623" i="175"/>
  <c r="S622" i="175"/>
  <c r="S621" i="175"/>
  <c r="S620" i="175"/>
  <c r="T619" i="175"/>
  <c r="T617" i="175"/>
  <c r="T616" i="175"/>
  <c r="T611" i="175"/>
  <c r="T606" i="175"/>
  <c r="AG593" i="175"/>
  <c r="AG592" i="175"/>
  <c r="AG591" i="175"/>
  <c r="AR589" i="175"/>
  <c r="AQ589" i="175"/>
  <c r="AP589" i="175"/>
  <c r="AO589" i="175"/>
  <c r="AN589" i="175"/>
  <c r="V587" i="175"/>
  <c r="Y586" i="175"/>
  <c r="S584" i="175"/>
  <c r="S583" i="175"/>
  <c r="S582" i="175"/>
  <c r="S581" i="175"/>
  <c r="S580" i="175"/>
  <c r="S579" i="175"/>
  <c r="S578" i="175"/>
  <c r="S577" i="175"/>
  <c r="S576" i="175"/>
  <c r="S575" i="175"/>
  <c r="S574" i="175"/>
  <c r="S573" i="175"/>
  <c r="S572" i="175"/>
  <c r="S571" i="175"/>
  <c r="S570" i="175"/>
  <c r="S569" i="175"/>
  <c r="S568" i="175"/>
  <c r="S567" i="175"/>
  <c r="S566" i="175"/>
  <c r="S565" i="175"/>
  <c r="S564" i="175"/>
  <c r="S563" i="175"/>
  <c r="S562" i="175"/>
  <c r="S561" i="175"/>
  <c r="S560" i="175"/>
  <c r="S559" i="175"/>
  <c r="S558" i="175"/>
  <c r="S557" i="175"/>
  <c r="S556" i="175"/>
  <c r="S555" i="175"/>
  <c r="T554" i="175"/>
  <c r="T552" i="175"/>
  <c r="T551" i="175"/>
  <c r="T546" i="175"/>
  <c r="T541" i="175"/>
  <c r="AG532" i="175"/>
  <c r="AG531" i="175"/>
  <c r="AG530" i="175"/>
  <c r="AG529" i="175"/>
  <c r="AG528" i="175"/>
  <c r="AG527" i="175"/>
  <c r="AG526" i="175"/>
  <c r="AR524" i="175"/>
  <c r="AQ524" i="175"/>
  <c r="AP524" i="175"/>
  <c r="AO524" i="175"/>
  <c r="AN524" i="175"/>
  <c r="V522" i="175"/>
  <c r="Y521" i="175"/>
  <c r="S519" i="175"/>
  <c r="S518" i="175"/>
  <c r="S517" i="175"/>
  <c r="S516" i="175"/>
  <c r="S515" i="175"/>
  <c r="S514" i="175"/>
  <c r="S513" i="175"/>
  <c r="S512" i="175"/>
  <c r="S511" i="175"/>
  <c r="S510" i="175"/>
  <c r="S509" i="175"/>
  <c r="S508" i="175"/>
  <c r="S507" i="175"/>
  <c r="S506" i="175"/>
  <c r="S505" i="175"/>
  <c r="S504" i="175"/>
  <c r="S503" i="175"/>
  <c r="S502" i="175"/>
  <c r="S501" i="175"/>
  <c r="S500" i="175"/>
  <c r="S499" i="175"/>
  <c r="S498" i="175"/>
  <c r="S497" i="175"/>
  <c r="S496" i="175"/>
  <c r="S495" i="175"/>
  <c r="S494" i="175"/>
  <c r="S493" i="175"/>
  <c r="S492" i="175"/>
  <c r="S491" i="175"/>
  <c r="S490" i="175"/>
  <c r="T489" i="175"/>
  <c r="T487" i="175"/>
  <c r="T486" i="175"/>
  <c r="T481" i="175"/>
  <c r="T476" i="175"/>
  <c r="AG468" i="175"/>
  <c r="AG467" i="175"/>
  <c r="AG466" i="175"/>
  <c r="AG465" i="175"/>
  <c r="AG464" i="175"/>
  <c r="AG463" i="175"/>
  <c r="AG462" i="175"/>
  <c r="AG461" i="175"/>
  <c r="AR459" i="175"/>
  <c r="AQ459" i="175"/>
  <c r="AP459" i="175"/>
  <c r="AO459" i="175"/>
  <c r="AN459" i="175"/>
  <c r="V457" i="175"/>
  <c r="Y456" i="175"/>
  <c r="AN660" i="175"/>
  <c r="AN658" i="175"/>
  <c r="AN656" i="175"/>
  <c r="AP658" i="175" a="1"/>
  <c r="AO658" i="175" a="1"/>
  <c r="AO656" i="175" a="1"/>
  <c r="AP661" i="175" a="1"/>
  <c r="AR660" i="175" a="1"/>
  <c r="AP659" i="175" a="1"/>
  <c r="AR658" i="175" a="1"/>
  <c r="AP657" i="175" a="1"/>
  <c r="AR656" i="175" a="1"/>
  <c r="AP655" i="175" a="1"/>
  <c r="S651" i="175" a="1"/>
  <c r="AJ659" i="175" a="1"/>
  <c r="AJ655" i="175" a="1"/>
  <c r="Z655" i="175"/>
  <c r="AQ659" i="175" a="1"/>
  <c r="AQ655" i="175" a="1"/>
  <c r="AJ661" i="175" a="1"/>
  <c r="Z660" i="175"/>
  <c r="Z658" i="175"/>
  <c r="AJ657" i="175" a="1"/>
  <c r="Z656" i="175"/>
  <c r="AP656" i="175" a="1"/>
  <c r="AQ661" i="175" a="1"/>
  <c r="AO661" i="175" a="1"/>
  <c r="AQ660" i="175" a="1"/>
  <c r="AO659" i="175" a="1"/>
  <c r="AQ658" i="175" a="1"/>
  <c r="AO657" i="175" a="1"/>
  <c r="AQ656" i="175" a="1"/>
  <c r="AO655" i="175" a="1"/>
  <c r="AR661" i="175" a="1"/>
  <c r="AP660" i="175" a="1"/>
  <c r="AR655" i="175" a="1"/>
  <c r="AO660" i="175" a="1"/>
  <c r="AN661" i="175"/>
  <c r="AN659" i="175"/>
  <c r="AN657" i="175"/>
  <c r="AN655" i="175"/>
  <c r="AR659" i="175" a="1"/>
  <c r="AR657" i="175" a="1"/>
  <c r="Z661" i="175"/>
  <c r="AJ660" i="175" a="1"/>
  <c r="Z659" i="175"/>
  <c r="AJ658" i="175" a="1"/>
  <c r="Z657" i="175"/>
  <c r="AJ656" i="175" a="1"/>
  <c r="AQ657" i="175" a="1"/>
  <c r="AN592" i="175"/>
  <c r="AN590" i="175"/>
  <c r="AR591" i="175" a="1"/>
  <c r="AP593" i="175" a="1"/>
  <c r="AR592" i="175" a="1"/>
  <c r="AP591" i="175" a="1"/>
  <c r="AR590" i="175" a="1"/>
  <c r="Z590" i="175"/>
  <c r="AP590" i="175" a="1"/>
  <c r="AO590" i="175" a="1"/>
  <c r="AJ593" i="175" a="1"/>
  <c r="Z592" i="175"/>
  <c r="AJ591" i="175" a="1"/>
  <c r="AP592" i="175" a="1"/>
  <c r="S586" i="175" a="1"/>
  <c r="AO593" i="175" a="1"/>
  <c r="AQ592" i="175" a="1"/>
  <c r="AO591" i="175" a="1"/>
  <c r="AQ590" i="175" a="1"/>
  <c r="AR593" i="175" a="1"/>
  <c r="AQ591" i="175" a="1"/>
  <c r="AN593" i="175"/>
  <c r="AN591" i="175"/>
  <c r="Z593" i="175"/>
  <c r="AJ592" i="175" a="1"/>
  <c r="Z591" i="175"/>
  <c r="AJ590" i="175" a="1"/>
  <c r="AQ593" i="175" a="1"/>
  <c r="AO592" i="175" a="1"/>
  <c r="AN532" i="175"/>
  <c r="AN530" i="175"/>
  <c r="AN528" i="175"/>
  <c r="AN526" i="175"/>
  <c r="S521" i="175" a="1"/>
  <c r="AJ525" i="175" a="1"/>
  <c r="AR532" i="175" a="1"/>
  <c r="AP531" i="175" a="1"/>
  <c r="AR530" i="175" a="1"/>
  <c r="AP529" i="175" a="1"/>
  <c r="AR528" i="175" a="1"/>
  <c r="AP527" i="175" a="1"/>
  <c r="AP525" i="175" a="1"/>
  <c r="Z532" i="175"/>
  <c r="AJ531" i="175" a="1"/>
  <c r="Z530" i="175"/>
  <c r="AJ529" i="175" a="1"/>
  <c r="AQ532" i="175" a="1"/>
  <c r="AO531" i="175" a="1"/>
  <c r="AQ530" i="175" a="1"/>
  <c r="AO529" i="175" a="1"/>
  <c r="AQ528" i="175" a="1"/>
  <c r="AO527" i="175" a="1"/>
  <c r="AQ526" i="175" a="1"/>
  <c r="AO525" i="175" a="1"/>
  <c r="AP532" i="175" a="1"/>
  <c r="AP530" i="175" a="1"/>
  <c r="AP528" i="175" a="1"/>
  <c r="AR525" i="175" a="1"/>
  <c r="Z525" i="175"/>
  <c r="AQ529" i="175" a="1"/>
  <c r="AO528" i="175" a="1"/>
  <c r="AQ525" i="175" a="1"/>
  <c r="AJ527" i="175" a="1"/>
  <c r="AN531" i="175"/>
  <c r="AN529" i="175"/>
  <c r="AN527" i="175"/>
  <c r="AN525" i="175"/>
  <c r="AR531" i="175" a="1"/>
  <c r="AR529" i="175" a="1"/>
  <c r="AR527" i="175" a="1"/>
  <c r="Z526" i="175"/>
  <c r="AP526" i="175" a="1"/>
  <c r="AQ527" i="175" a="1"/>
  <c r="AJ532" i="175" a="1"/>
  <c r="Z531" i="175"/>
  <c r="AJ530" i="175" a="1"/>
  <c r="Z529" i="175"/>
  <c r="AJ528" i="175" a="1"/>
  <c r="Z527" i="175"/>
  <c r="AJ526" i="175" a="1"/>
  <c r="AO532" i="175" a="1"/>
  <c r="AQ531" i="175" a="1"/>
  <c r="AO530" i="175" a="1"/>
  <c r="AO526" i="175" a="1"/>
  <c r="AR526" i="175" a="1"/>
  <c r="Z528" i="175"/>
  <c r="AN467" i="175"/>
  <c r="AN465" i="175"/>
  <c r="AN463" i="175"/>
  <c r="AN461" i="175"/>
  <c r="Z465" i="175"/>
  <c r="AJ462" i="175" a="1"/>
  <c r="AP465" i="175" a="1"/>
  <c r="AP468" i="175" a="1"/>
  <c r="AR467" i="175" a="1"/>
  <c r="AP466" i="175" a="1"/>
  <c r="AR465" i="175" a="1"/>
  <c r="AP464" i="175" a="1"/>
  <c r="AR463" i="175" a="1"/>
  <c r="AP462" i="175" a="1"/>
  <c r="AR461" i="175" a="1"/>
  <c r="AP460" i="175" a="1"/>
  <c r="S456" i="175" a="1"/>
  <c r="AJ466" i="175" a="1"/>
  <c r="Z463" i="175"/>
  <c r="AJ460" i="175" a="1"/>
  <c r="AP467" i="175" a="1"/>
  <c r="AP463" i="175" a="1"/>
  <c r="AO461" i="175" a="1"/>
  <c r="AJ468" i="175" a="1"/>
  <c r="Z467" i="175"/>
  <c r="AJ464" i="175" a="1"/>
  <c r="Z461" i="175"/>
  <c r="AR468" i="175" a="1"/>
  <c r="AR464" i="175" a="1"/>
  <c r="AO467" i="175" a="1"/>
  <c r="AQ464" i="175" a="1"/>
  <c r="AQ462" i="175" a="1"/>
  <c r="AQ460" i="175" a="1"/>
  <c r="AO468" i="175" a="1"/>
  <c r="AQ467" i="175" a="1"/>
  <c r="AO466" i="175" a="1"/>
  <c r="AQ465" i="175" a="1"/>
  <c r="AO464" i="175" a="1"/>
  <c r="AQ463" i="175" a="1"/>
  <c r="AO462" i="175" a="1"/>
  <c r="AQ461" i="175" a="1"/>
  <c r="AO460" i="175" a="1"/>
  <c r="Z460" i="175"/>
  <c r="AQ468" i="175" a="1"/>
  <c r="AQ466" i="175" a="1"/>
  <c r="AO465" i="175" a="1"/>
  <c r="AN468" i="175"/>
  <c r="AN466" i="175"/>
  <c r="AN464" i="175"/>
  <c r="AN462" i="175"/>
  <c r="AN460" i="175"/>
  <c r="AR466" i="175" a="1"/>
  <c r="AR462" i="175" a="1"/>
  <c r="AP461" i="175" a="1"/>
  <c r="AR460" i="175" a="1"/>
  <c r="AO463" i="175" a="1"/>
  <c r="Z468" i="175"/>
  <c r="AJ467" i="175" a="1"/>
  <c r="Z466" i="175"/>
  <c r="AJ465" i="175" a="1"/>
  <c r="Z464" i="175"/>
  <c r="AJ463" i="175" a="1"/>
  <c r="Z462" i="175"/>
  <c r="AJ461" i="175" a="1"/>
  <c r="AQ657" i="175" l="1"/>
  <c r="AJ656" i="175"/>
  <c r="AK656" i="175" s="1"/>
  <c r="AH657" i="175"/>
  <c r="AJ658" i="175"/>
  <c r="AK658" i="175" s="1"/>
  <c r="AH659" i="175"/>
  <c r="AJ660" i="175"/>
  <c r="AK660" i="175" s="1"/>
  <c r="AH661" i="175"/>
  <c r="AR657" i="175"/>
  <c r="AR659" i="175"/>
  <c r="AO660" i="175"/>
  <c r="AR655" i="175"/>
  <c r="AP660" i="175"/>
  <c r="AR661" i="175"/>
  <c r="AO655" i="175"/>
  <c r="AQ656" i="175"/>
  <c r="AO657" i="175"/>
  <c r="AQ658" i="175"/>
  <c r="AO659" i="175"/>
  <c r="AQ660" i="175"/>
  <c r="AO661" i="175"/>
  <c r="AQ661" i="175"/>
  <c r="AP656" i="175"/>
  <c r="AH656" i="175"/>
  <c r="AI656" i="175"/>
  <c r="AJ657" i="175"/>
  <c r="AK657" i="175" s="1"/>
  <c r="AH658" i="175"/>
  <c r="AI658" i="175"/>
  <c r="AH660" i="175"/>
  <c r="AI660" i="175"/>
  <c r="AJ661" i="175"/>
  <c r="AK661" i="175" s="1"/>
  <c r="AQ655" i="175"/>
  <c r="AQ659" i="175"/>
  <c r="AI655" i="175"/>
  <c r="AH655" i="175"/>
  <c r="AJ655" i="175"/>
  <c r="AK655" i="175" s="1"/>
  <c r="AJ659" i="175"/>
  <c r="AK659" i="175" s="1"/>
  <c r="S651" i="175"/>
  <c r="AP655" i="175"/>
  <c r="AR656" i="175"/>
  <c r="AP657" i="175"/>
  <c r="AR658" i="175"/>
  <c r="AP659" i="175"/>
  <c r="AR660" i="175"/>
  <c r="AP661" i="175"/>
  <c r="AO656" i="175"/>
  <c r="AO658" i="175"/>
  <c r="AP658" i="175"/>
  <c r="AI659" i="175"/>
  <c r="AI661" i="175"/>
  <c r="AI657" i="175"/>
  <c r="AO592" i="175"/>
  <c r="AQ593" i="175"/>
  <c r="AJ590" i="175"/>
  <c r="AK590" i="175" s="1"/>
  <c r="AH591" i="175"/>
  <c r="AJ592" i="175"/>
  <c r="AK592" i="175" s="1"/>
  <c r="AH593" i="175"/>
  <c r="AQ591" i="175"/>
  <c r="AR593" i="175"/>
  <c r="AQ590" i="175"/>
  <c r="AO591" i="175"/>
  <c r="AQ592" i="175"/>
  <c r="AO593" i="175"/>
  <c r="S586" i="175"/>
  <c r="AP592" i="175"/>
  <c r="AJ591" i="175"/>
  <c r="AK591" i="175" s="1"/>
  <c r="AH592" i="175"/>
  <c r="AI592" i="175"/>
  <c r="AJ593" i="175"/>
  <c r="AK593" i="175" s="1"/>
  <c r="AO590" i="175"/>
  <c r="AP590" i="175"/>
  <c r="AH590" i="175"/>
  <c r="AI590" i="175"/>
  <c r="AR590" i="175"/>
  <c r="AP591" i="175"/>
  <c r="AR592" i="175"/>
  <c r="AP593" i="175"/>
  <c r="AR591" i="175"/>
  <c r="AI593" i="175"/>
  <c r="AI591" i="175"/>
  <c r="AH528" i="175"/>
  <c r="AR526" i="175"/>
  <c r="AO526" i="175"/>
  <c r="AO530" i="175"/>
  <c r="AQ531" i="175"/>
  <c r="AO532" i="175"/>
  <c r="AJ526" i="175"/>
  <c r="AK526" i="175" s="1"/>
  <c r="AH527" i="175"/>
  <c r="AJ528" i="175"/>
  <c r="AK528" i="175" s="1"/>
  <c r="AH529" i="175"/>
  <c r="AJ530" i="175"/>
  <c r="AK530" i="175" s="1"/>
  <c r="AH531" i="175"/>
  <c r="AJ532" i="175"/>
  <c r="AK532" i="175" s="1"/>
  <c r="AQ527" i="175"/>
  <c r="AP526" i="175"/>
  <c r="AH526" i="175"/>
  <c r="AR527" i="175"/>
  <c r="AR529" i="175"/>
  <c r="AR531" i="175"/>
  <c r="AJ527" i="175"/>
  <c r="AK527" i="175" s="1"/>
  <c r="AQ525" i="175"/>
  <c r="AO528" i="175"/>
  <c r="AQ529" i="175"/>
  <c r="AI525" i="175"/>
  <c r="AH525" i="175"/>
  <c r="AR525" i="175"/>
  <c r="AP528" i="175"/>
  <c r="AP530" i="175"/>
  <c r="AP532" i="175"/>
  <c r="AO525" i="175"/>
  <c r="AQ526" i="175"/>
  <c r="AO527" i="175"/>
  <c r="AQ528" i="175"/>
  <c r="AO529" i="175"/>
  <c r="AQ530" i="175"/>
  <c r="AO531" i="175"/>
  <c r="AQ532" i="175"/>
  <c r="AJ529" i="175"/>
  <c r="AK529" i="175" s="1"/>
  <c r="AH530" i="175"/>
  <c r="AJ531" i="175"/>
  <c r="AK531" i="175" s="1"/>
  <c r="AH532" i="175"/>
  <c r="AP525" i="175"/>
  <c r="AP527" i="175"/>
  <c r="AR528" i="175"/>
  <c r="AP529" i="175"/>
  <c r="AR530" i="175"/>
  <c r="AP531" i="175"/>
  <c r="AR532" i="175"/>
  <c r="AJ525" i="175"/>
  <c r="AK525" i="175" s="1"/>
  <c r="S521" i="175"/>
  <c r="AI528" i="175"/>
  <c r="AI531" i="175"/>
  <c r="AI532" i="175"/>
  <c r="AI530" i="175"/>
  <c r="AI526" i="175"/>
  <c r="AI529" i="175"/>
  <c r="AI527" i="175"/>
  <c r="AJ461" i="175"/>
  <c r="AK461" i="175" s="1"/>
  <c r="AH462" i="175"/>
  <c r="AJ463" i="175"/>
  <c r="AK463" i="175" s="1"/>
  <c r="AH464" i="175"/>
  <c r="AJ465" i="175"/>
  <c r="AK465" i="175" s="1"/>
  <c r="AH466" i="175"/>
  <c r="AJ467" i="175"/>
  <c r="AK467" i="175" s="1"/>
  <c r="AH468" i="175"/>
  <c r="AO463" i="175"/>
  <c r="AR460" i="175"/>
  <c r="AP461" i="175"/>
  <c r="AR462" i="175"/>
  <c r="AR466" i="175"/>
  <c r="AO465" i="175"/>
  <c r="AQ466" i="175"/>
  <c r="AQ468" i="175"/>
  <c r="AI460" i="175"/>
  <c r="AH460" i="175"/>
  <c r="AO460" i="175"/>
  <c r="AQ461" i="175"/>
  <c r="AO462" i="175"/>
  <c r="AQ463" i="175"/>
  <c r="AO464" i="175"/>
  <c r="AQ465" i="175"/>
  <c r="AO466" i="175"/>
  <c r="AQ467" i="175"/>
  <c r="AO468" i="175"/>
  <c r="AQ460" i="175"/>
  <c r="AQ462" i="175"/>
  <c r="AQ464" i="175"/>
  <c r="AO467" i="175"/>
  <c r="AR464" i="175"/>
  <c r="AR468" i="175"/>
  <c r="AH461" i="175"/>
  <c r="AI461" i="175"/>
  <c r="AJ464" i="175"/>
  <c r="AK464" i="175" s="1"/>
  <c r="AH467" i="175"/>
  <c r="AI467" i="175"/>
  <c r="AJ468" i="175"/>
  <c r="AK468" i="175" s="1"/>
  <c r="AO461" i="175"/>
  <c r="AP463" i="175"/>
  <c r="AP467" i="175"/>
  <c r="AJ460" i="175"/>
  <c r="AK460" i="175" s="1"/>
  <c r="AH463" i="175"/>
  <c r="AI463" i="175"/>
  <c r="AJ466" i="175"/>
  <c r="AK466" i="175" s="1"/>
  <c r="S456" i="175"/>
  <c r="U458" i="175" s="1"/>
  <c r="AP460" i="175"/>
  <c r="AR461" i="175"/>
  <c r="AP462" i="175"/>
  <c r="AR463" i="175"/>
  <c r="AP464" i="175"/>
  <c r="AR465" i="175"/>
  <c r="AP466" i="175"/>
  <c r="AR467" i="175"/>
  <c r="AP468" i="175"/>
  <c r="AP465" i="175"/>
  <c r="AJ462" i="175"/>
  <c r="AK462" i="175" s="1"/>
  <c r="AH465" i="175"/>
  <c r="AI465" i="175"/>
  <c r="AI466" i="175"/>
  <c r="AI468" i="175"/>
  <c r="AI462" i="175"/>
  <c r="AI464" i="175"/>
  <c r="AL661" i="175" a="1"/>
  <c r="U661" i="175"/>
  <c r="AL658" i="175" a="1"/>
  <c r="U656" i="175"/>
  <c r="U657" i="175"/>
  <c r="AL660" i="175" a="1"/>
  <c r="U658" i="175"/>
  <c r="AL656" i="175" a="1"/>
  <c r="AL657" i="175" a="1"/>
  <c r="U659" i="175"/>
  <c r="AL655" i="175" a="1"/>
  <c r="U660" i="175"/>
  <c r="U655" i="175"/>
  <c r="AL659" i="175" a="1"/>
  <c r="AL590" i="175" a="1"/>
  <c r="U590" i="175"/>
  <c r="U591" i="175"/>
  <c r="AL591" i="175" a="1"/>
  <c r="AL592" i="175" a="1"/>
  <c r="U592" i="175"/>
  <c r="AL593" i="175" a="1"/>
  <c r="U593" i="175"/>
  <c r="AL528" i="175" a="1"/>
  <c r="AL527" i="175" a="1"/>
  <c r="U528" i="175"/>
  <c r="U526" i="175"/>
  <c r="AL526" i="175" a="1"/>
  <c r="AL529" i="175" a="1"/>
  <c r="U527" i="175"/>
  <c r="AL525" i="175" a="1"/>
  <c r="AL530" i="175" a="1"/>
  <c r="U530" i="175"/>
  <c r="U529" i="175"/>
  <c r="U525" i="175"/>
  <c r="AL531" i="175" a="1"/>
  <c r="U531" i="175"/>
  <c r="AL532" i="175" a="1"/>
  <c r="U532" i="175"/>
  <c r="AL463" i="175" a="1"/>
  <c r="U463" i="175"/>
  <c r="AL462" i="175" a="1"/>
  <c r="U464" i="175"/>
  <c r="U465" i="175"/>
  <c r="AL465" i="175" a="1"/>
  <c r="U468" i="175"/>
  <c r="AL464" i="175" a="1"/>
  <c r="U460" i="175"/>
  <c r="AL460" i="175" a="1"/>
  <c r="U467" i="175"/>
  <c r="AL461" i="175" a="1"/>
  <c r="AL466" i="175" a="1"/>
  <c r="U462" i="175"/>
  <c r="U461" i="175"/>
  <c r="AB457" i="175"/>
  <c r="AL467" i="175" a="1"/>
  <c r="U466" i="175"/>
  <c r="AL468" i="175" a="1"/>
  <c r="AL659" i="175" l="1"/>
  <c r="AM659" i="175" s="1"/>
  <c r="T680" i="175"/>
  <c r="AL655" i="175"/>
  <c r="AM655" i="175" s="1"/>
  <c r="AL657" i="175"/>
  <c r="AM657" i="175" s="1"/>
  <c r="AL656" i="175"/>
  <c r="AM656" i="175" s="1"/>
  <c r="AL660" i="175"/>
  <c r="AM660" i="175" s="1"/>
  <c r="AL658" i="175"/>
  <c r="AM658" i="175" s="1"/>
  <c r="AL661" i="175"/>
  <c r="AM661" i="175" s="1"/>
  <c r="U653" i="175"/>
  <c r="AL593" i="175"/>
  <c r="AM593" i="175" s="1"/>
  <c r="AL592" i="175"/>
  <c r="AM592" i="175" s="1"/>
  <c r="AL591" i="175"/>
  <c r="AM591" i="175" s="1"/>
  <c r="T615" i="175"/>
  <c r="AL590" i="175"/>
  <c r="AM590" i="175" s="1"/>
  <c r="U588" i="175"/>
  <c r="AL532" i="175"/>
  <c r="AM532" i="175" s="1"/>
  <c r="AL531" i="175"/>
  <c r="AM531" i="175" s="1"/>
  <c r="T550" i="175"/>
  <c r="AL530" i="175"/>
  <c r="AM530" i="175" s="1"/>
  <c r="AL525" i="175"/>
  <c r="AM525" i="175" s="1"/>
  <c r="AL529" i="175"/>
  <c r="AM529" i="175" s="1"/>
  <c r="AL526" i="175"/>
  <c r="AM526" i="175" s="1"/>
  <c r="AL527" i="175"/>
  <c r="AM527" i="175" s="1"/>
  <c r="AL528" i="175"/>
  <c r="AM528" i="175" s="1"/>
  <c r="U523" i="175"/>
  <c r="AL468" i="175"/>
  <c r="AM468" i="175" s="1"/>
  <c r="AL467" i="175"/>
  <c r="AM467" i="175" s="1"/>
  <c r="AL466" i="175"/>
  <c r="AM466" i="175" s="1"/>
  <c r="AL461" i="175"/>
  <c r="AM461" i="175" s="1"/>
  <c r="AL460" i="175"/>
  <c r="AM460" i="175" s="1"/>
  <c r="T485" i="175"/>
  <c r="AL464" i="175"/>
  <c r="AM464" i="175" s="1"/>
  <c r="AL465" i="175"/>
  <c r="AM465" i="175" s="1"/>
  <c r="AL462" i="175"/>
  <c r="AM462" i="175" s="1"/>
  <c r="AL463" i="175"/>
  <c r="AM463" i="175" s="1"/>
  <c r="AB652" i="175"/>
  <c r="AB587" i="175"/>
  <c r="AB522" i="175"/>
  <c r="AG1899" i="176" l="1"/>
  <c r="AG1898" i="176"/>
  <c r="AG1897" i="176"/>
  <c r="AG1896" i="176"/>
  <c r="AG1895" i="176"/>
  <c r="AG1894" i="176"/>
  <c r="AG1893" i="176"/>
  <c r="AG1892" i="176"/>
  <c r="AG1840" i="176"/>
  <c r="AG1839" i="176"/>
  <c r="AG1838" i="176"/>
  <c r="AG1837" i="176"/>
  <c r="AG1836" i="176"/>
  <c r="AG1835" i="176"/>
  <c r="AG1834" i="176"/>
  <c r="AG1833" i="176"/>
  <c r="AG1832" i="176"/>
  <c r="AG1831" i="176"/>
  <c r="AG1830" i="176"/>
  <c r="AG1829" i="176"/>
  <c r="AG1828" i="176"/>
  <c r="AG1827" i="176"/>
  <c r="AG1766" i="176"/>
  <c r="AG1765" i="176"/>
  <c r="AG1764" i="176"/>
  <c r="AG1763" i="176"/>
  <c r="AG1762" i="176"/>
  <c r="AG1709" i="176"/>
  <c r="AG1708" i="176"/>
  <c r="AG1707" i="176"/>
  <c r="AG1706" i="176"/>
  <c r="AG1705" i="176"/>
  <c r="AG1704" i="176"/>
  <c r="AG1703" i="176"/>
  <c r="AG1702" i="176"/>
  <c r="AG1701" i="176"/>
  <c r="AG1700" i="176"/>
  <c r="AG1699" i="176"/>
  <c r="AG1698" i="176"/>
  <c r="AG1697" i="176"/>
  <c r="AG1635" i="176"/>
  <c r="AG1634" i="176"/>
  <c r="AG1633" i="176"/>
  <c r="AG1632" i="176"/>
  <c r="AG1570" i="176"/>
  <c r="AG1569" i="176"/>
  <c r="AG1568" i="176"/>
  <c r="AG1567" i="176"/>
  <c r="AG1511" i="176"/>
  <c r="AG1510" i="176"/>
  <c r="AG1509" i="176"/>
  <c r="AG1508" i="176"/>
  <c r="AG1507" i="176"/>
  <c r="AG1506" i="176"/>
  <c r="AG1505" i="176"/>
  <c r="AG1504" i="176"/>
  <c r="AG1503" i="176"/>
  <c r="AG1502" i="176"/>
  <c r="AG1440" i="176"/>
  <c r="AG1439" i="176"/>
  <c r="AG1438" i="176"/>
  <c r="AG1437" i="176"/>
  <c r="AG1379" i="176"/>
  <c r="AG1378" i="176"/>
  <c r="AG1377" i="176"/>
  <c r="AG1376" i="176"/>
  <c r="AG1375" i="176"/>
  <c r="AG1374" i="176"/>
  <c r="AG1373" i="176"/>
  <c r="AG1372" i="176"/>
  <c r="AG1318" i="176"/>
  <c r="AG1317" i="176"/>
  <c r="AG1316" i="176"/>
  <c r="AG1315" i="176"/>
  <c r="AG1314" i="176"/>
  <c r="AG1313" i="176"/>
  <c r="AG1312" i="176"/>
  <c r="AG1311" i="176"/>
  <c r="AG1310" i="176"/>
  <c r="AG1309" i="176"/>
  <c r="AG1308" i="176"/>
  <c r="AG1307" i="176"/>
  <c r="AG1246" i="176"/>
  <c r="AG1245" i="176"/>
  <c r="AG1244" i="176"/>
  <c r="AG1243" i="176"/>
  <c r="AG1242" i="176"/>
  <c r="AG1192" i="176"/>
  <c r="AG1191" i="176"/>
  <c r="AG1190" i="176"/>
  <c r="AG1189" i="176"/>
  <c r="AG1188" i="176"/>
  <c r="AG1187" i="176"/>
  <c r="AG1186" i="176"/>
  <c r="AG1185" i="176"/>
  <c r="AG1184" i="176"/>
  <c r="AG1183" i="176"/>
  <c r="AG1182" i="176"/>
  <c r="AG1181" i="176"/>
  <c r="AG1180" i="176"/>
  <c r="AG1179" i="176"/>
  <c r="AG1178" i="176"/>
  <c r="AG1177" i="176"/>
  <c r="AG1118" i="176"/>
  <c r="AG1117" i="176"/>
  <c r="AG1116" i="176"/>
  <c r="AG1115" i="176"/>
  <c r="AG1114" i="176"/>
  <c r="AG1113" i="176"/>
  <c r="AG1112" i="176"/>
  <c r="AG990" i="176"/>
  <c r="AG989" i="176"/>
  <c r="AG988" i="176"/>
  <c r="AG987" i="176"/>
  <c r="AG986" i="176"/>
  <c r="AG985" i="176"/>
  <c r="AG984" i="176"/>
  <c r="AG983" i="176"/>
  <c r="AG982" i="176"/>
  <c r="AG919" i="176"/>
  <c r="AG918" i="176"/>
  <c r="AG917" i="176"/>
  <c r="AG856" i="176"/>
  <c r="AG855" i="176"/>
  <c r="AG854" i="176"/>
  <c r="AG853" i="176"/>
  <c r="AG852" i="176"/>
  <c r="AG793" i="176"/>
  <c r="AG792" i="176"/>
  <c r="AG791" i="176"/>
  <c r="AG790" i="176"/>
  <c r="AG789" i="176"/>
  <c r="AG788" i="176"/>
  <c r="AG787" i="176"/>
  <c r="AG724" i="176"/>
  <c r="AG723" i="176"/>
  <c r="AG722" i="176"/>
  <c r="AG662" i="176"/>
  <c r="AG661" i="176"/>
  <c r="AG660" i="176"/>
  <c r="AG659" i="176"/>
  <c r="AG658" i="176"/>
  <c r="AG657" i="176"/>
  <c r="AG604" i="176"/>
  <c r="AG603" i="176"/>
  <c r="AG602" i="176"/>
  <c r="AG601" i="176"/>
  <c r="AG600" i="176"/>
  <c r="AG599" i="176"/>
  <c r="AG598" i="176"/>
  <c r="AG597" i="176"/>
  <c r="AG596" i="176"/>
  <c r="AG595" i="176"/>
  <c r="AG594" i="176"/>
  <c r="AG593" i="176"/>
  <c r="AG592" i="176"/>
  <c r="AG532" i="176"/>
  <c r="AG531" i="176"/>
  <c r="AG530" i="176"/>
  <c r="AG529" i="176"/>
  <c r="AG528" i="176"/>
  <c r="AG527" i="176"/>
  <c r="AG468" i="176"/>
  <c r="AG467" i="176"/>
  <c r="AG466" i="176"/>
  <c r="AG465" i="176"/>
  <c r="AG464" i="176"/>
  <c r="AG463" i="176"/>
  <c r="AG462" i="176"/>
  <c r="AG408" i="176"/>
  <c r="AG407" i="176"/>
  <c r="AG406" i="176"/>
  <c r="AG405" i="176"/>
  <c r="AG404" i="176"/>
  <c r="AG403" i="176"/>
  <c r="AG402" i="176"/>
  <c r="AG401" i="176"/>
  <c r="AG400" i="176"/>
  <c r="AG399" i="176"/>
  <c r="AG398" i="176"/>
  <c r="AG397" i="176"/>
  <c r="AG350" i="176"/>
  <c r="AG349" i="176"/>
  <c r="AG348" i="176"/>
  <c r="AG347" i="176"/>
  <c r="AG346" i="176"/>
  <c r="AG345" i="176"/>
  <c r="AG344" i="176"/>
  <c r="AG343" i="176"/>
  <c r="AG342" i="176"/>
  <c r="AG341" i="176"/>
  <c r="AG340" i="176"/>
  <c r="AG339" i="176"/>
  <c r="AG338" i="176"/>
  <c r="AG337" i="176"/>
  <c r="AG336" i="176"/>
  <c r="AG335" i="176"/>
  <c r="AG334" i="176"/>
  <c r="AG333" i="176"/>
  <c r="AG332" i="176"/>
  <c r="AG274" i="176"/>
  <c r="AG273" i="176"/>
  <c r="AG272" i="176"/>
  <c r="AG271" i="176"/>
  <c r="AG270" i="176"/>
  <c r="AG269" i="176"/>
  <c r="AG268" i="176"/>
  <c r="AG267" i="176"/>
  <c r="AG218" i="176"/>
  <c r="AG217" i="176"/>
  <c r="AG216" i="176"/>
  <c r="AG215" i="176"/>
  <c r="AG214" i="176"/>
  <c r="AG213" i="176"/>
  <c r="AG212" i="176"/>
  <c r="AG211" i="176"/>
  <c r="AG210" i="176"/>
  <c r="AG209" i="176"/>
  <c r="AG208" i="176"/>
  <c r="AG207" i="176"/>
  <c r="AG206" i="176"/>
  <c r="AG205" i="176"/>
  <c r="AG204" i="176"/>
  <c r="AG203" i="176"/>
  <c r="AG202" i="176"/>
  <c r="AG141" i="176"/>
  <c r="AG140" i="176"/>
  <c r="AG139" i="176"/>
  <c r="AG138" i="176"/>
  <c r="AG137" i="176"/>
  <c r="AG80" i="176"/>
  <c r="AG79" i="176"/>
  <c r="AG78" i="176"/>
  <c r="AG77" i="176"/>
  <c r="AG76" i="176"/>
  <c r="AG75" i="176"/>
  <c r="AG74" i="176"/>
  <c r="AG73" i="176"/>
  <c r="AG72" i="176"/>
  <c r="AG12" i="176"/>
  <c r="AG11" i="176"/>
  <c r="AG10" i="176"/>
  <c r="AG9" i="176"/>
  <c r="AG8" i="176"/>
  <c r="AG7" i="176"/>
  <c r="AN1840" i="176"/>
  <c r="AN1829" i="176"/>
  <c r="AN1511" i="176"/>
  <c r="AN1830" i="176"/>
  <c r="AN1899" i="176"/>
  <c r="AN1709" i="176"/>
  <c r="AN1704" i="176"/>
  <c r="AN1439" i="176"/>
  <c r="AN1312" i="176"/>
  <c r="AN1500" i="176"/>
  <c r="AN1318" i="176"/>
  <c r="AN981" i="176"/>
  <c r="AN1112" i="176"/>
  <c r="AN1184" i="176"/>
  <c r="AN919" i="176"/>
  <c r="AN851" i="176"/>
  <c r="AN1114" i="176"/>
  <c r="AN1309" i="176"/>
  <c r="AN984" i="176"/>
  <c r="AN656" i="176"/>
  <c r="AN527" i="176"/>
  <c r="AN604" i="176"/>
  <c r="AN407" i="176"/>
  <c r="AN722" i="176"/>
  <c r="AN529" i="176"/>
  <c r="AN598" i="176"/>
  <c r="AN408" i="176"/>
  <c r="AN273" i="176"/>
  <c r="AN468" i="176"/>
  <c r="AN332" i="176"/>
  <c r="AN79" i="176"/>
  <c r="AN345" i="176"/>
  <c r="AN214" i="176"/>
  <c r="AN265" i="176"/>
  <c r="AN77" i="176"/>
  <c r="AN76" i="176"/>
  <c r="AN137" i="176"/>
  <c r="AN72" i="176"/>
  <c r="AN141" i="176"/>
  <c r="AN1894" i="176"/>
  <c r="AN1378" i="176"/>
  <c r="AN1183" i="176"/>
  <c r="AN1241" i="176"/>
  <c r="AN528" i="176"/>
  <c r="AN343" i="176"/>
  <c r="AN334" i="176"/>
  <c r="AN1836" i="176"/>
  <c r="AN1764" i="176"/>
  <c r="AN1826" i="176"/>
  <c r="AN1895" i="176"/>
  <c r="AN1705" i="176"/>
  <c r="AN1510" i="176"/>
  <c r="AN1377" i="176"/>
  <c r="AN1308" i="176"/>
  <c r="AN1437" i="176"/>
  <c r="AN1314" i="176"/>
  <c r="AN786" i="176"/>
  <c r="AN989" i="176"/>
  <c r="AN1180" i="176"/>
  <c r="AN854" i="176"/>
  <c r="AN1373" i="176"/>
  <c r="AN1045" i="176"/>
  <c r="AN1242" i="176"/>
  <c r="AN917" i="176"/>
  <c r="AN591" i="176"/>
  <c r="AN915" i="176"/>
  <c r="AN600" i="176"/>
  <c r="AN403" i="176"/>
  <c r="AN662" i="176"/>
  <c r="AN980" i="176"/>
  <c r="AN526" i="176"/>
  <c r="AN594" i="176"/>
  <c r="AN331" i="176"/>
  <c r="AN269" i="176"/>
  <c r="AN466" i="176"/>
  <c r="AN274" i="176"/>
  <c r="AN75" i="176"/>
  <c r="AN341" i="176"/>
  <c r="AN210" i="176"/>
  <c r="AN9" i="176"/>
  <c r="AN1181" i="176"/>
  <c r="AN344" i="176"/>
  <c r="AN1832" i="176"/>
  <c r="AN1707" i="176"/>
  <c r="AN1761" i="176"/>
  <c r="AN1839" i="176"/>
  <c r="AN1701" i="176"/>
  <c r="AN1501" i="176"/>
  <c r="AN1763" i="176"/>
  <c r="AN1506" i="176"/>
  <c r="AN1305" i="176"/>
  <c r="AN1371" i="176"/>
  <c r="AN1379" i="176"/>
  <c r="AN1706" i="176"/>
  <c r="AN1310" i="176"/>
  <c r="AN1315" i="176"/>
  <c r="AN985" i="176"/>
  <c r="AN1117" i="176"/>
  <c r="AN791" i="176"/>
  <c r="AN1307" i="176"/>
  <c r="AN987" i="176"/>
  <c r="AN1186" i="176"/>
  <c r="AN856" i="176"/>
  <c r="AN724" i="176"/>
  <c r="AN790" i="176"/>
  <c r="AN596" i="176"/>
  <c r="AN399" i="176"/>
  <c r="AN658" i="176"/>
  <c r="AN918" i="176"/>
  <c r="AN530" i="176"/>
  <c r="AN406" i="176"/>
  <c r="AN216" i="176"/>
  <c r="AN402" i="176"/>
  <c r="AN270" i="176"/>
  <c r="AN464" i="176"/>
  <c r="AN337" i="176"/>
  <c r="AN346" i="176"/>
  <c r="AN211" i="176"/>
  <c r="AN202" i="176"/>
  <c r="AN206" i="176"/>
  <c r="AN10" i="176"/>
  <c r="AN1633" i="176"/>
  <c r="AN1508" i="176"/>
  <c r="AN1317" i="176"/>
  <c r="AN785" i="176"/>
  <c r="AN266" i="176"/>
  <c r="AN200" i="176"/>
  <c r="AN1897" i="176"/>
  <c r="AN1703" i="176"/>
  <c r="AN1696" i="176"/>
  <c r="AN1891" i="176"/>
  <c r="AN1835" i="176"/>
  <c r="AN1697" i="176"/>
  <c r="AN1765" i="176"/>
  <c r="AN1700" i="176"/>
  <c r="AN1502" i="176"/>
  <c r="AN1243" i="176"/>
  <c r="AN1760" i="176"/>
  <c r="AN1375" i="176"/>
  <c r="AN1504" i="176"/>
  <c r="AN1245" i="176"/>
  <c r="AN1246" i="176"/>
  <c r="AN1313" i="176"/>
  <c r="AN1113" i="176"/>
  <c r="AN1311" i="176"/>
  <c r="AN983" i="176"/>
  <c r="AN1182" i="176"/>
  <c r="AN852" i="176"/>
  <c r="AN660" i="176"/>
  <c r="AN721" i="176"/>
  <c r="AN592" i="176"/>
  <c r="AN853" i="176"/>
  <c r="AN655" i="176"/>
  <c r="AN850" i="176"/>
  <c r="AN467" i="176"/>
  <c r="AN350" i="176"/>
  <c r="AN212" i="176"/>
  <c r="AN397" i="176"/>
  <c r="AN217" i="176"/>
  <c r="AN400" i="176"/>
  <c r="AN333" i="176"/>
  <c r="AN342" i="176"/>
  <c r="AN207" i="176"/>
  <c r="AN80" i="176"/>
  <c r="AN12" i="176"/>
  <c r="AN71" i="176"/>
  <c r="AN990" i="176"/>
  <c r="AN599" i="176"/>
  <c r="AN720" i="176"/>
  <c r="AN271" i="176"/>
  <c r="AN1893" i="176"/>
  <c r="AN1699" i="176"/>
  <c r="AN1898" i="176"/>
  <c r="AN1831" i="176"/>
  <c r="AN1635" i="176"/>
  <c r="AN1702" i="176"/>
  <c r="AN1634" i="176"/>
  <c r="AN1440" i="176"/>
  <c r="AN1240" i="176"/>
  <c r="AN1632" i="176"/>
  <c r="AN1828" i="176"/>
  <c r="AN1438" i="176"/>
  <c r="AN1191" i="176"/>
  <c r="AN1187" i="176"/>
  <c r="AN1190" i="176"/>
  <c r="AN1110" i="176"/>
  <c r="AN1306" i="176"/>
  <c r="AN1185" i="176"/>
  <c r="AN1111" i="176"/>
  <c r="AN1178" i="176"/>
  <c r="AN793" i="176"/>
  <c r="AN603" i="176"/>
  <c r="AN461" i="176"/>
  <c r="AN532" i="176"/>
  <c r="AN788" i="176"/>
  <c r="AN601" i="176"/>
  <c r="AN723" i="176"/>
  <c r="AN463" i="176"/>
  <c r="AN347" i="176"/>
  <c r="AN404" i="176"/>
  <c r="AN348" i="176"/>
  <c r="AN213" i="176"/>
  <c r="AN462" i="176"/>
  <c r="AN330" i="176"/>
  <c r="AN338" i="176"/>
  <c r="AN203" i="176"/>
  <c r="AN74" i="176"/>
  <c r="AN8" i="176"/>
  <c r="AN1827" i="176"/>
  <c r="AN1189" i="176"/>
  <c r="AN1176" i="176"/>
  <c r="AN789" i="176"/>
  <c r="AN209" i="176"/>
  <c r="AN78" i="176"/>
  <c r="AN1896" i="176"/>
  <c r="AN1837" i="176"/>
  <c r="AN1630" i="176"/>
  <c r="AN1838" i="176"/>
  <c r="AN1766" i="176"/>
  <c r="AN1509" i="176"/>
  <c r="AN1565" i="176"/>
  <c r="AN1436" i="176"/>
  <c r="AN1374" i="176"/>
  <c r="AN1507" i="176"/>
  <c r="AN1695" i="176"/>
  <c r="AN1376" i="176"/>
  <c r="AN1244" i="176"/>
  <c r="AN1179" i="176"/>
  <c r="AN986" i="176"/>
  <c r="AN1188" i="176"/>
  <c r="AN1177" i="176"/>
  <c r="AN1115" i="176"/>
  <c r="AN792" i="176"/>
  <c r="AN595" i="176"/>
  <c r="AN661" i="176"/>
  <c r="AN525" i="176"/>
  <c r="AN396" i="176"/>
  <c r="AN593" i="176"/>
  <c r="AN659" i="176"/>
  <c r="AN405" i="176"/>
  <c r="AN339" i="176"/>
  <c r="AN201" i="176"/>
  <c r="AN340" i="176"/>
  <c r="AN205" i="176"/>
  <c r="AN395" i="176"/>
  <c r="AN267" i="176"/>
  <c r="AN272" i="176"/>
  <c r="AN138" i="176"/>
  <c r="AN11" i="176"/>
  <c r="AN139" i="176"/>
  <c r="AN6" i="176"/>
  <c r="AN215" i="176"/>
  <c r="AN70" i="176"/>
  <c r="AN1890" i="176"/>
  <c r="AN1568" i="176"/>
  <c r="AN1435" i="176"/>
  <c r="AN1175" i="176"/>
  <c r="AN597" i="176"/>
  <c r="AN398" i="176"/>
  <c r="AN5" i="176"/>
  <c r="AN1892" i="176"/>
  <c r="AN1833" i="176"/>
  <c r="AN1567" i="176"/>
  <c r="AN1834" i="176"/>
  <c r="AN1631" i="176"/>
  <c r="AN1762" i="176"/>
  <c r="AN1825" i="176"/>
  <c r="AN1505" i="176"/>
  <c r="AN1698" i="176"/>
  <c r="AN1316" i="176"/>
  <c r="AN1570" i="176"/>
  <c r="AN1503" i="176"/>
  <c r="AN1372" i="176"/>
  <c r="AN1046" i="176"/>
  <c r="AN1116" i="176"/>
  <c r="AN1192" i="176"/>
  <c r="AN982" i="176"/>
  <c r="AN916" i="176"/>
  <c r="AN1118" i="176"/>
  <c r="AN1370" i="176"/>
  <c r="AN988" i="176"/>
  <c r="AN787" i="176"/>
  <c r="AN531" i="176"/>
  <c r="AN657" i="176"/>
  <c r="AN465" i="176"/>
  <c r="AN590" i="176"/>
  <c r="AN602" i="176"/>
  <c r="AN401" i="176"/>
  <c r="AN335" i="176"/>
  <c r="AN136" i="176"/>
  <c r="AN336" i="176"/>
  <c r="AN140" i="176"/>
  <c r="AN349" i="176"/>
  <c r="AN218" i="176"/>
  <c r="AN268" i="176"/>
  <c r="AN135" i="176"/>
  <c r="AN7" i="176"/>
  <c r="AN208" i="176"/>
  <c r="AN204" i="176"/>
  <c r="AN73" i="176"/>
  <c r="AN1566" i="176"/>
  <c r="AN1569" i="176"/>
  <c r="AN1708" i="176"/>
  <c r="AN855" i="176"/>
  <c r="AN460" i="176"/>
  <c r="AQ1894" i="176"/>
  <c r="AO1827" i="176"/>
  <c r="AO1709" i="176"/>
  <c r="AR1696" i="176"/>
  <c r="AO1509" i="176"/>
  <c r="AJ1894" i="176"/>
  <c r="AJ1838" i="176"/>
  <c r="AJ1891" i="176"/>
  <c r="AO1828" i="176"/>
  <c r="AO1760" i="176"/>
  <c r="Z1696" i="176"/>
  <c r="AR1895" i="176"/>
  <c r="Z1838" i="176"/>
  <c r="AJ1831" i="176"/>
  <c r="AJ1766" i="176"/>
  <c r="AJ1709" i="176"/>
  <c r="AR1697" i="176"/>
  <c r="AP1570" i="176"/>
  <c r="AP1510" i="176"/>
  <c r="AO1890" i="176"/>
  <c r="AO1703" i="176"/>
  <c r="Z1631" i="176"/>
  <c r="Z1899" i="176"/>
  <c r="AJ1892" i="176"/>
  <c r="AJ1836" i="176"/>
  <c r="AQ1893" i="176"/>
  <c r="AO1834" i="176"/>
  <c r="AP1761" i="176"/>
  <c r="AO1634" i="176"/>
  <c r="AP1898" i="176"/>
  <c r="Z1892" i="176"/>
  <c r="AR1837" i="176"/>
  <c r="AP1830" i="176"/>
  <c r="AP1765" i="176"/>
  <c r="AP1708" i="176"/>
  <c r="Z1702" i="176"/>
  <c r="Z1695" i="176"/>
  <c r="AR1630" i="176"/>
  <c r="AR1511" i="176"/>
  <c r="AR1706" i="176"/>
  <c r="Z1436" i="176"/>
  <c r="AO1318" i="176"/>
  <c r="AQ1244" i="176"/>
  <c r="Z1502" i="176"/>
  <c r="AR1437" i="176"/>
  <c r="AR1375" i="176"/>
  <c r="AP1509" i="176"/>
  <c r="AQ1435" i="176"/>
  <c r="AO1315" i="176"/>
  <c r="AR1700" i="176"/>
  <c r="AR1565" i="176"/>
  <c r="AJ1504" i="176"/>
  <c r="AJ1438" i="176"/>
  <c r="AP1377" i="176"/>
  <c r="AP1370" i="176"/>
  <c r="Z1313" i="176"/>
  <c r="AP1192" i="176"/>
  <c r="Z1707" i="176"/>
  <c r="AQ1569" i="176"/>
  <c r="AO1502" i="176"/>
  <c r="AO1374" i="176"/>
  <c r="AO1308" i="176"/>
  <c r="AO1240" i="176"/>
  <c r="AP1703" i="176"/>
  <c r="AR1373" i="176"/>
  <c r="AP1701" i="176"/>
  <c r="AQ1506" i="176"/>
  <c r="AO1437" i="176"/>
  <c r="AP1371" i="176"/>
  <c r="AR1708" i="176"/>
  <c r="AJ1565" i="176"/>
  <c r="AJ1502" i="176"/>
  <c r="AR1374" i="176"/>
  <c r="AR1316" i="176"/>
  <c r="AP1309" i="176"/>
  <c r="Z1192" i="176"/>
  <c r="Z1312" i="176"/>
  <c r="AO1186" i="176"/>
  <c r="AQ1118" i="176"/>
  <c r="AO984" i="176"/>
  <c r="AQ855" i="176"/>
  <c r="AJ1185" i="176"/>
  <c r="AO1046" i="176"/>
  <c r="Z986" i="176"/>
  <c r="AJ1306" i="176"/>
  <c r="AO1183" i="176"/>
  <c r="AO1112" i="176"/>
  <c r="AP981" i="176"/>
  <c r="Z851" i="176"/>
  <c r="AQ1245" i="176"/>
  <c r="AR1186" i="176"/>
  <c r="AP1179" i="176"/>
  <c r="AQ1046" i="176"/>
  <c r="AP985" i="176"/>
  <c r="AP918" i="176"/>
  <c r="AP853" i="176"/>
  <c r="AP790" i="176"/>
  <c r="AQ1187" i="176"/>
  <c r="AO1113" i="176"/>
  <c r="AO986" i="176"/>
  <c r="AQ915" i="176"/>
  <c r="AJ786" i="176"/>
  <c r="Z1305" i="176"/>
  <c r="AJ1187" i="176"/>
  <c r="AP1891" i="176"/>
  <c r="AJ1826" i="176"/>
  <c r="AQ1708" i="176"/>
  <c r="AO1635" i="176"/>
  <c r="AQ1508" i="176"/>
  <c r="AR1894" i="176"/>
  <c r="AR1838" i="176"/>
  <c r="AP1831" i="176"/>
  <c r="AR1891" i="176"/>
  <c r="AQ1827" i="176"/>
  <c r="AQ1709" i="176"/>
  <c r="AO1695" i="176"/>
  <c r="Z1894" i="176"/>
  <c r="AR1831" i="176"/>
  <c r="AR1766" i="176"/>
  <c r="AR1709" i="176"/>
  <c r="AP1702" i="176"/>
  <c r="AP1695" i="176"/>
  <c r="AJ1569" i="176"/>
  <c r="AJ1509" i="176"/>
  <c r="AQ1840" i="176"/>
  <c r="AQ1825" i="176"/>
  <c r="AQ1702" i="176"/>
  <c r="AO1630" i="176"/>
  <c r="AR1892" i="176"/>
  <c r="AR1836" i="176"/>
  <c r="AP1829" i="176"/>
  <c r="AQ1833" i="176"/>
  <c r="AO1708" i="176"/>
  <c r="AQ1633" i="176"/>
  <c r="AJ1897" i="176"/>
  <c r="AO1891" i="176"/>
  <c r="Z1836" i="176"/>
  <c r="AJ1829" i="176"/>
  <c r="AJ1764" i="176"/>
  <c r="AJ1707" i="176"/>
  <c r="Z1570" i="176"/>
  <c r="Z1510" i="176"/>
  <c r="AQ1507" i="176"/>
  <c r="AO1435" i="176"/>
  <c r="AQ1317" i="176"/>
  <c r="AP1241" i="176"/>
  <c r="AJ1700" i="176"/>
  <c r="AO1510" i="176"/>
  <c r="AO1501" i="176"/>
  <c r="AP1435" i="176"/>
  <c r="Z1374" i="176"/>
  <c r="AJ1698" i="176"/>
  <c r="AO1839" i="176"/>
  <c r="AR1826" i="176"/>
  <c r="AO1705" i="176"/>
  <c r="AQ1634" i="176"/>
  <c r="AP1899" i="176"/>
  <c r="Z1893" i="176"/>
  <c r="Z1837" i="176"/>
  <c r="AJ1830" i="176"/>
  <c r="AO1840" i="176"/>
  <c r="Z1826" i="176"/>
  <c r="AO1706" i="176"/>
  <c r="AJ1899" i="176"/>
  <c r="AP1836" i="176"/>
  <c r="Z1830" i="176"/>
  <c r="Z1765" i="176"/>
  <c r="Z1708" i="176"/>
  <c r="AJ1701" i="176"/>
  <c r="AJ1635" i="176"/>
  <c r="AR1569" i="176"/>
  <c r="AR1509" i="176"/>
  <c r="AO1837" i="176"/>
  <c r="AO1764" i="176"/>
  <c r="AO1699" i="176"/>
  <c r="AQ1570" i="176"/>
  <c r="AP1897" i="176"/>
  <c r="AP1890" i="176"/>
  <c r="Z1835" i="176"/>
  <c r="AJ1828" i="176"/>
  <c r="AQ1707" i="176"/>
  <c r="AR1897" i="176"/>
  <c r="AJ1890" i="176"/>
  <c r="AR1829" i="176"/>
  <c r="AR1764" i="176"/>
  <c r="AR1707" i="176"/>
  <c r="AP1700" i="176"/>
  <c r="AP1634" i="176"/>
  <c r="AJ1702" i="176"/>
  <c r="AO1504" i="176"/>
  <c r="AQ1379" i="176"/>
  <c r="AO1314" i="176"/>
  <c r="AO1191" i="176"/>
  <c r="Z1697" i="176"/>
  <c r="AR1507" i="176"/>
  <c r="AJ1500" i="176"/>
  <c r="AJ1379" i="176"/>
  <c r="AP1827" i="176"/>
  <c r="AO1505" i="176"/>
  <c r="AQ1376" i="176"/>
  <c r="AO1311" i="176"/>
  <c r="AO1696" i="176"/>
  <c r="Z1503" i="176"/>
  <c r="Z1437" i="176"/>
  <c r="AR1376" i="176"/>
  <c r="AR1318" i="176"/>
  <c r="AP1311" i="176"/>
  <c r="AJ1245" i="176"/>
  <c r="AR1191" i="176"/>
  <c r="AR1698" i="176"/>
  <c r="AR1501" i="176"/>
  <c r="Z1306" i="176"/>
  <c r="AO1189" i="176"/>
  <c r="AQ1635" i="176"/>
  <c r="AP1506" i="176"/>
  <c r="AJ1439" i="176"/>
  <c r="AJ1377" i="176"/>
  <c r="Z1766" i="176"/>
  <c r="Z1635" i="176"/>
  <c r="AO1503" i="176"/>
  <c r="AR1436" i="176"/>
  <c r="AQ1316" i="176"/>
  <c r="AJ1704" i="176"/>
  <c r="AP1507" i="176"/>
  <c r="AP1500" i="176"/>
  <c r="AJ1378" i="176"/>
  <c r="AR1308" i="176"/>
  <c r="AJ1243" i="176"/>
  <c r="AP1190" i="176"/>
  <c r="AQ1308" i="176"/>
  <c r="AO1182" i="176"/>
  <c r="AQ1114" i="176"/>
  <c r="AJ851" i="176"/>
  <c r="AP1372" i="176"/>
  <c r="AP1243" i="176"/>
  <c r="Z1184" i="176"/>
  <c r="AJ1177" i="176"/>
  <c r="AJ1114" i="176"/>
  <c r="AR1045" i="176"/>
  <c r="AP984" i="176"/>
  <c r="AP1245" i="176"/>
  <c r="AO1179" i="176"/>
  <c r="AR1111" i="176"/>
  <c r="AQ917" i="176"/>
  <c r="AQ793" i="176"/>
  <c r="Z1243" i="176"/>
  <c r="AR1178" i="176"/>
  <c r="AJ1115" i="176"/>
  <c r="AR984" i="176"/>
  <c r="AR917" i="176"/>
  <c r="AR852" i="176"/>
  <c r="AO1371" i="176"/>
  <c r="AQ1838" i="176"/>
  <c r="AO1766" i="176"/>
  <c r="AQ1704" i="176"/>
  <c r="AP1631" i="176"/>
  <c r="AJ1898" i="176"/>
  <c r="AR1830" i="176"/>
  <c r="AQ1839" i="176"/>
  <c r="AO1825" i="176"/>
  <c r="AQ1705" i="176"/>
  <c r="AR1899" i="176"/>
  <c r="AP1892" i="176"/>
  <c r="AJ1835" i="176"/>
  <c r="AR1701" i="176"/>
  <c r="AR1635" i="176"/>
  <c r="Z1568" i="176"/>
  <c r="AO1897" i="176"/>
  <c r="AQ1836" i="176"/>
  <c r="AQ1763" i="176"/>
  <c r="AQ1698" i="176"/>
  <c r="AO1567" i="176"/>
  <c r="AJ1896" i="176"/>
  <c r="AJ1840" i="176"/>
  <c r="AR1828" i="176"/>
  <c r="AQ1890" i="176"/>
  <c r="AO1830" i="176"/>
  <c r="AO1704" i="176"/>
  <c r="AQ1630" i="176"/>
  <c r="Z1896" i="176"/>
  <c r="AR1890" i="176"/>
  <c r="AP1834" i="176"/>
  <c r="Z1828" i="176"/>
  <c r="Z1763" i="176"/>
  <c r="Z1706" i="176"/>
  <c r="AJ1699" i="176"/>
  <c r="AJ1633" i="176"/>
  <c r="AP1568" i="176"/>
  <c r="AP1508" i="176"/>
  <c r="Z1699" i="176"/>
  <c r="AQ1503" i="176"/>
  <c r="AO1376" i="176"/>
  <c r="AQ1313" i="176"/>
  <c r="AQ1190" i="176"/>
  <c r="AP1633" i="176"/>
  <c r="Z1506" i="176"/>
  <c r="AR1500" i="176"/>
  <c r="AR1379" i="176"/>
  <c r="AR1765" i="176"/>
  <c r="Z1633" i="176"/>
  <c r="AQ1504" i="176"/>
  <c r="AO1373" i="176"/>
  <c r="AQ1310" i="176"/>
  <c r="AR1634" i="176"/>
  <c r="U1634" i="176" s="1"/>
  <c r="AQ1509" i="176"/>
  <c r="U1509" i="176" s="1"/>
  <c r="AO1436" i="176"/>
  <c r="Z1375" i="176"/>
  <c r="Z1317" i="176"/>
  <c r="AJ1310" i="176"/>
  <c r="AR1245" i="176"/>
  <c r="Z1190" i="176"/>
  <c r="AP1635" i="176"/>
  <c r="Z1511" i="176"/>
  <c r="AO1440" i="176"/>
  <c r="AQ1370" i="176"/>
  <c r="AO1305" i="176"/>
  <c r="AO1826" i="176"/>
  <c r="AJ1505" i="176"/>
  <c r="AR1439" i="176"/>
  <c r="AR1377" i="176"/>
  <c r="AP1764" i="176"/>
  <c r="AO1632" i="176"/>
  <c r="AQ1502" i="176"/>
  <c r="AO1379" i="176"/>
  <c r="AO1313" i="176"/>
  <c r="Z1701" i="176"/>
  <c r="AJ1506" i="176"/>
  <c r="AJ1440" i="176"/>
  <c r="AR1378" i="176"/>
  <c r="AQ1371" i="176"/>
  <c r="AP1313" i="176"/>
  <c r="Z1307" i="176"/>
  <c r="AR1243" i="176"/>
  <c r="AJ1189" i="176"/>
  <c r="AQ1181" i="176"/>
  <c r="AP1111" i="176"/>
  <c r="AQ980" i="176"/>
  <c r="AR851" i="176"/>
  <c r="AR1317" i="176"/>
  <c r="AR1242" i="176"/>
  <c r="AR1177" i="176"/>
  <c r="AR1114" i="176"/>
  <c r="Z990" i="176"/>
  <c r="AJ983" i="176"/>
  <c r="AR1244" i="176"/>
  <c r="AQ1178" i="176"/>
  <c r="AP1046" i="176"/>
  <c r="Z916" i="176"/>
  <c r="AR1313" i="176"/>
  <c r="AP1183" i="176"/>
  <c r="Z1177" i="176"/>
  <c r="AR1115" i="176"/>
  <c r="AP989" i="176"/>
  <c r="Z983" i="176"/>
  <c r="AP915" i="176"/>
  <c r="AP850" i="176"/>
  <c r="AP1318" i="176"/>
  <c r="AO1192" i="176"/>
  <c r="AO1180" i="176"/>
  <c r="AO1110" i="176"/>
  <c r="AJ981" i="176"/>
  <c r="Z1318" i="176"/>
  <c r="AR1192" i="176"/>
  <c r="AR1179" i="176"/>
  <c r="AR1116" i="176"/>
  <c r="AP990" i="176"/>
  <c r="Z984" i="176"/>
  <c r="AO1307" i="176"/>
  <c r="AJ1176" i="176"/>
  <c r="AQ854" i="176"/>
  <c r="Z1187" i="176"/>
  <c r="AJ1180" i="176"/>
  <c r="AR1117" i="176"/>
  <c r="AJ1110" i="176"/>
  <c r="AJ986" i="176"/>
  <c r="AJ919" i="176"/>
  <c r="AJ854" i="176"/>
  <c r="AJ791" i="176"/>
  <c r="AQ662" i="176"/>
  <c r="AO1835" i="176"/>
  <c r="AQ1765" i="176"/>
  <c r="AO1701" i="176"/>
  <c r="AO1569" i="176"/>
  <c r="AR1898" i="176"/>
  <c r="AQ1891" i="176"/>
  <c r="AP1835" i="176"/>
  <c r="AQ1899" i="176"/>
  <c r="AO1836" i="176"/>
  <c r="U1836" i="176" s="1"/>
  <c r="AQ1766" i="176"/>
  <c r="AO1702" i="176"/>
  <c r="Z1898" i="176"/>
  <c r="AR1835" i="176"/>
  <c r="AP1828" i="176"/>
  <c r="AP1763" i="176"/>
  <c r="AP1706" i="176"/>
  <c r="Z1700" i="176"/>
  <c r="Z1634" i="176"/>
  <c r="AQ1896" i="176"/>
  <c r="AO1833" i="176"/>
  <c r="AJ1566" i="176"/>
  <c r="AR1896" i="176"/>
  <c r="AR1840" i="176"/>
  <c r="AP1833" i="176"/>
  <c r="AO1898" i="176"/>
  <c r="AQ1829" i="176"/>
  <c r="AQ1703" i="176"/>
  <c r="AO1568" i="176"/>
  <c r="Z1840" i="176"/>
  <c r="AJ1833" i="176"/>
  <c r="AR1699" i="176"/>
  <c r="AR1633" i="176"/>
  <c r="AJ1567" i="176"/>
  <c r="AJ1507" i="176"/>
  <c r="AP1697" i="176"/>
  <c r="AQ1375" i="176"/>
  <c r="AO1310" i="176"/>
  <c r="AR1825" i="176"/>
  <c r="AJ1631" i="176"/>
  <c r="Z1440" i="176"/>
  <c r="Z1378" i="176"/>
  <c r="AR1568" i="176"/>
  <c r="AP1501" i="176"/>
  <c r="AQ1372" i="176"/>
  <c r="Z1827" i="176"/>
  <c r="AQ1631" i="176"/>
  <c r="AO1508" i="176"/>
  <c r="AQ1501" i="176"/>
  <c r="AJ1435" i="176"/>
  <c r="AR1310" i="176"/>
  <c r="Z1244" i="176"/>
  <c r="AQ1439" i="176"/>
  <c r="AO1316" i="176"/>
  <c r="AQ1246" i="176"/>
  <c r="AP1766" i="176"/>
  <c r="AO1570" i="176"/>
  <c r="AR1505" i="176"/>
  <c r="Z1438" i="176"/>
  <c r="Z1376" i="176"/>
  <c r="AR1760" i="176"/>
  <c r="AR1570" i="176"/>
  <c r="Z1501" i="176"/>
  <c r="AQ1378" i="176"/>
  <c r="AQ1312" i="176"/>
  <c r="AP1699" i="176"/>
  <c r="AR1506" i="176"/>
  <c r="AR1440" i="176"/>
  <c r="Z1377" i="176"/>
  <c r="Z1370" i="176"/>
  <c r="AJ1312" i="176"/>
  <c r="AO1306" i="176"/>
  <c r="Z1242" i="176"/>
  <c r="AR1189" i="176"/>
  <c r="AO1242" i="176"/>
  <c r="AO1178" i="176"/>
  <c r="AO917" i="176"/>
  <c r="AO793" i="176"/>
  <c r="AJ1192" i="176"/>
  <c r="AP1182" i="176"/>
  <c r="AP1175" i="176"/>
  <c r="Z1113" i="176"/>
  <c r="Z1372" i="176"/>
  <c r="AQ1243" i="176"/>
  <c r="AO989" i="176"/>
  <c r="AO915" i="176"/>
  <c r="AP1310" i="176"/>
  <c r="AO1190" i="176"/>
  <c r="AJ1182" i="176"/>
  <c r="AO1176" i="176"/>
  <c r="Z1114" i="176"/>
  <c r="AJ988" i="176"/>
  <c r="AJ856" i="176"/>
  <c r="AJ793" i="176"/>
  <c r="AP1191" i="176"/>
  <c r="AQ1179" i="176"/>
  <c r="U1179" i="176" s="1"/>
  <c r="AJ1046" i="176"/>
  <c r="AR981" i="176"/>
  <c r="AQ850" i="176"/>
  <c r="AP1316" i="176"/>
  <c r="AQ1191" i="176"/>
  <c r="AP1184" i="176"/>
  <c r="Z1178" i="176"/>
  <c r="Z1115" i="176"/>
  <c r="AJ989" i="176"/>
  <c r="AR1306" i="176"/>
  <c r="AO1185" i="176"/>
  <c r="AR1176" i="176"/>
  <c r="AQ1110" i="176"/>
  <c r="AO983" i="176"/>
  <c r="AP851" i="176"/>
  <c r="AP1308" i="176"/>
  <c r="AR1180" i="176"/>
  <c r="Z1116" i="176"/>
  <c r="AR1110" i="176"/>
  <c r="AR986" i="176"/>
  <c r="AR919" i="176"/>
  <c r="AR854" i="176"/>
  <c r="AR791" i="176"/>
  <c r="AJ790" i="176"/>
  <c r="AO659" i="176"/>
  <c r="AO594" i="176"/>
  <c r="AQ466" i="176"/>
  <c r="AO401" i="176"/>
  <c r="Z854" i="176"/>
  <c r="AP723" i="176"/>
  <c r="AO1899" i="176"/>
  <c r="AQ1834" i="176"/>
  <c r="AO1762" i="176"/>
  <c r="AQ1700" i="176"/>
  <c r="AQ1568" i="176"/>
  <c r="U1568" i="176" s="1"/>
  <c r="Z1897" i="176"/>
  <c r="Z1890" i="176"/>
  <c r="AJ1834" i="176"/>
  <c r="AO1896" i="176"/>
  <c r="AQ1835" i="176"/>
  <c r="AO1763" i="176"/>
  <c r="AQ1701" i="176"/>
  <c r="AP1840" i="176"/>
  <c r="U1840" i="176" s="1"/>
  <c r="Z1834" i="176"/>
  <c r="AJ1827" i="176"/>
  <c r="AJ1762" i="176"/>
  <c r="AJ1705" i="176"/>
  <c r="AQ1566" i="176"/>
  <c r="AO1893" i="176"/>
  <c r="AQ1832" i="176"/>
  <c r="AQ1760" i="176"/>
  <c r="AQ1695" i="176"/>
  <c r="AR1566" i="176"/>
  <c r="Z1895" i="176"/>
  <c r="Z1839" i="176"/>
  <c r="AJ1832" i="176"/>
  <c r="AQ1897" i="176"/>
  <c r="AO1838" i="176"/>
  <c r="AP1826" i="176"/>
  <c r="AO1700" i="176"/>
  <c r="AQ1567" i="176"/>
  <c r="AP1894" i="176"/>
  <c r="AR1833" i="176"/>
  <c r="AQ1826" i="176"/>
  <c r="AQ1761" i="176"/>
  <c r="AP1704" i="176"/>
  <c r="Z1698" i="176"/>
  <c r="Z1632" i="176"/>
  <c r="AR1567" i="176"/>
  <c r="AJ1634" i="176"/>
  <c r="AQ1500" i="176"/>
  <c r="AO1372" i="176"/>
  <c r="AQ1309" i="176"/>
  <c r="Z1630" i="176"/>
  <c r="AP1504" i="176"/>
  <c r="AO1761" i="176"/>
  <c r="AO1565" i="176"/>
  <c r="AO1439" i="176"/>
  <c r="Z1371" i="176"/>
  <c r="AR1763" i="176"/>
  <c r="AJ1570" i="176"/>
  <c r="Z1507" i="176"/>
  <c r="Z1500" i="176"/>
  <c r="AR1435" i="176"/>
  <c r="AP1373" i="176"/>
  <c r="AP1315" i="176"/>
  <c r="Z1309" i="176"/>
  <c r="AP1188" i="176"/>
  <c r="AJ1632" i="176"/>
  <c r="AR1508" i="176"/>
  <c r="U1508" i="176" s="1"/>
  <c r="AP1436" i="176"/>
  <c r="AQ1315" i="176"/>
  <c r="AO1243" i="176"/>
  <c r="Z1569" i="176"/>
  <c r="Z1504" i="176"/>
  <c r="AJ1510" i="176"/>
  <c r="AO1500" i="176"/>
  <c r="AJ1825" i="176"/>
  <c r="AR1695" i="176"/>
  <c r="Z1505" i="176"/>
  <c r="Z1439" i="176"/>
  <c r="AR1312" i="176"/>
  <c r="AJ1305" i="176"/>
  <c r="AO1241" i="176"/>
  <c r="AR1370" i="176"/>
  <c r="AR1241" i="176"/>
  <c r="AQ1177" i="176"/>
  <c r="AQ1045" i="176"/>
  <c r="AJ916" i="176"/>
  <c r="AQ792" i="176"/>
  <c r="AJ1313" i="176"/>
  <c r="Z1188" i="176"/>
  <c r="AJ1181" i="176"/>
  <c r="AJ1118" i="176"/>
  <c r="AP988" i="176"/>
  <c r="AR1315" i="176"/>
  <c r="AQ1175" i="176"/>
  <c r="AQ988" i="176"/>
  <c r="AQ856" i="176"/>
  <c r="AJ1307" i="176"/>
  <c r="AP1189" i="176"/>
  <c r="AR1182" i="176"/>
  <c r="AJ1175" i="176"/>
  <c r="AR988" i="176"/>
  <c r="AQ981" i="176"/>
  <c r="AR856" i="176"/>
  <c r="AR793" i="176"/>
  <c r="AQ1898" i="176"/>
  <c r="AO1831" i="176"/>
  <c r="AJ1761" i="176"/>
  <c r="AO1697" i="176"/>
  <c r="AR1834" i="176"/>
  <c r="AQ1895" i="176"/>
  <c r="AO1832" i="176"/>
  <c r="AQ1762" i="176"/>
  <c r="AO1698" i="176"/>
  <c r="AP1896" i="176"/>
  <c r="U1896" i="176" s="1"/>
  <c r="AJ1839" i="176"/>
  <c r="AR1827" i="176"/>
  <c r="AR1762" i="176"/>
  <c r="AR1705" i="176"/>
  <c r="AP1698" i="176"/>
  <c r="AP1632" i="176"/>
  <c r="Z1565" i="176"/>
  <c r="AQ1892" i="176"/>
  <c r="AO1829" i="176"/>
  <c r="AO1707" i="176"/>
  <c r="AO1633" i="176"/>
  <c r="AO1511" i="176"/>
  <c r="AR1832" i="176"/>
  <c r="AQ1837" i="176"/>
  <c r="AO1765" i="176"/>
  <c r="AQ1699" i="176"/>
  <c r="Z1566" i="176"/>
  <c r="AJ1893" i="176"/>
  <c r="AP1838" i="176"/>
  <c r="Z1832" i="176"/>
  <c r="Z1825" i="176"/>
  <c r="Z1760" i="176"/>
  <c r="AJ1703" i="176"/>
  <c r="AO1631" i="176"/>
  <c r="AP1565" i="176"/>
  <c r="AJ1765" i="176"/>
  <c r="AP1630" i="176"/>
  <c r="AO1438" i="176"/>
  <c r="AJ1371" i="176"/>
  <c r="AP1306" i="176"/>
  <c r="AJ1763" i="176"/>
  <c r="AJ1503" i="176"/>
  <c r="AP1438" i="176"/>
  <c r="AP1376" i="176"/>
  <c r="AP1709" i="176"/>
  <c r="AP1511" i="176"/>
  <c r="AQ1438" i="176"/>
  <c r="AO1370" i="176"/>
  <c r="Z1709" i="176"/>
  <c r="AP1569" i="176"/>
  <c r="Z1379" i="176"/>
  <c r="AJ1372" i="176"/>
  <c r="AJ1314" i="176"/>
  <c r="AP1242" i="176"/>
  <c r="Z1829" i="176"/>
  <c r="AR1631" i="176"/>
  <c r="AO1506" i="176"/>
  <c r="AO1378" i="176"/>
  <c r="AO1312" i="176"/>
  <c r="AQ1242" i="176"/>
  <c r="AJ1708" i="176"/>
  <c r="AP1566" i="176"/>
  <c r="AQ1436" i="176"/>
  <c r="AP1374" i="176"/>
  <c r="AJ1706" i="176"/>
  <c r="Z1508" i="176"/>
  <c r="AQ1440" i="176"/>
  <c r="AO1375" i="176"/>
  <c r="Z1764" i="176"/>
  <c r="AR1632" i="176"/>
  <c r="AP1375" i="176"/>
  <c r="AP1317" i="176"/>
  <c r="Z1311" i="176"/>
  <c r="AR1305" i="176"/>
  <c r="AJ1240" i="176"/>
  <c r="AJ1190" i="176"/>
  <c r="Z1176" i="176"/>
  <c r="AO988" i="176"/>
  <c r="AR916" i="176"/>
  <c r="AO789" i="176"/>
  <c r="AR1309" i="176"/>
  <c r="AR1181" i="176"/>
  <c r="AR1118" i="176"/>
  <c r="AQ1111" i="176"/>
  <c r="AJ987" i="176"/>
  <c r="AO1187" i="176"/>
  <c r="AO1116" i="176"/>
  <c r="AO985" i="176"/>
  <c r="AO853" i="176"/>
  <c r="AP1305" i="176"/>
  <c r="AP1187" i="176"/>
  <c r="Z1181" i="176"/>
  <c r="AR1175" i="176"/>
  <c r="AP1112" i="176"/>
  <c r="Z987" i="176"/>
  <c r="Z980" i="176"/>
  <c r="Z855" i="176"/>
  <c r="Z792" i="176"/>
  <c r="AQ1189" i="176"/>
  <c r="AO1117" i="176"/>
  <c r="AO990" i="176"/>
  <c r="AQ918" i="176"/>
  <c r="AQ790" i="176"/>
  <c r="Z1189" i="176"/>
  <c r="AR1183" i="176"/>
  <c r="AQ1176" i="176"/>
  <c r="AP1113" i="176"/>
  <c r="Z988" i="176"/>
  <c r="AJ1370" i="176"/>
  <c r="AQ1117" i="176"/>
  <c r="AO1045" i="176"/>
  <c r="Z981" i="176"/>
  <c r="AQ791" i="176"/>
  <c r="AJ1246" i="176"/>
  <c r="AJ1184" i="176"/>
  <c r="AP1114" i="176"/>
  <c r="AJ990" i="176"/>
  <c r="AJ785" i="176"/>
  <c r="AO1895" i="176"/>
  <c r="AQ1830" i="176"/>
  <c r="AR1761" i="176"/>
  <c r="AJ1696" i="176"/>
  <c r="AQ1565" i="176"/>
  <c r="U1565" i="176" s="1"/>
  <c r="AP1895" i="176"/>
  <c r="AP1839" i="176"/>
  <c r="Z1833" i="176"/>
  <c r="AO1892" i="176"/>
  <c r="U1892" i="176" s="1"/>
  <c r="AQ1831" i="176"/>
  <c r="Z1761" i="176"/>
  <c r="AQ1697" i="176"/>
  <c r="AJ1895" i="176"/>
  <c r="AR1839" i="176"/>
  <c r="AP1832" i="176"/>
  <c r="U1832" i="176" s="1"/>
  <c r="AP1825" i="176"/>
  <c r="AP1760" i="176"/>
  <c r="Z1704" i="176"/>
  <c r="AJ1697" i="176"/>
  <c r="Z1891" i="176"/>
  <c r="AQ1828" i="176"/>
  <c r="AQ1706" i="176"/>
  <c r="AQ1632" i="176"/>
  <c r="AQ1510" i="176"/>
  <c r="AP1893" i="176"/>
  <c r="AP1837" i="176"/>
  <c r="Z1831" i="176"/>
  <c r="AO1894" i="176"/>
  <c r="AQ1764" i="176"/>
  <c r="AP1696" i="176"/>
  <c r="AR1893" i="176"/>
  <c r="AJ1837" i="176"/>
  <c r="AR1703" i="176"/>
  <c r="AQ1696" i="176"/>
  <c r="AJ1630" i="176"/>
  <c r="AJ1511" i="176"/>
  <c r="Z1762" i="176"/>
  <c r="AP1567" i="176"/>
  <c r="AQ1437" i="176"/>
  <c r="AR1371" i="176"/>
  <c r="AO1245" i="176"/>
  <c r="AR1704" i="176"/>
  <c r="Z1567" i="176"/>
  <c r="AR1503" i="176"/>
  <c r="AJ1437" i="176"/>
  <c r="AJ1375" i="176"/>
  <c r="AR1702" i="176"/>
  <c r="AR1510" i="176"/>
  <c r="U1510" i="176" s="1"/>
  <c r="AQ1318" i="176"/>
  <c r="AP1707" i="176"/>
  <c r="AP1505" i="176"/>
  <c r="AP1439" i="176"/>
  <c r="U1439" i="176" s="1"/>
  <c r="AR1372" i="176"/>
  <c r="AR1314" i="176"/>
  <c r="AP1307" i="176"/>
  <c r="AJ1760" i="176"/>
  <c r="AQ1505" i="176"/>
  <c r="U1505" i="176" s="1"/>
  <c r="AQ1377" i="176"/>
  <c r="AQ1311" i="176"/>
  <c r="Z1241" i="176"/>
  <c r="Z1705" i="176"/>
  <c r="Z1509" i="176"/>
  <c r="AP1502" i="176"/>
  <c r="Z1435" i="176"/>
  <c r="AJ1373" i="176"/>
  <c r="Z1703" i="176"/>
  <c r="AO1507" i="176"/>
  <c r="AQ1374" i="176"/>
  <c r="AP1762" i="176"/>
  <c r="AJ1568" i="176"/>
  <c r="AP1503" i="176"/>
  <c r="AP1437" i="176"/>
  <c r="AJ1374" i="176"/>
  <c r="AJ1316" i="176"/>
  <c r="Z1246" i="176"/>
  <c r="AR1240" i="176"/>
  <c r="AJ1315" i="176"/>
  <c r="AJ1188" i="176"/>
  <c r="AO1175" i="176"/>
  <c r="AQ987" i="176"/>
  <c r="AO856" i="176"/>
  <c r="AQ788" i="176"/>
  <c r="Z1308" i="176"/>
  <c r="AP1186" i="176"/>
  <c r="Z1180" i="176"/>
  <c r="Z1117" i="176"/>
  <c r="Z1110" i="176"/>
  <c r="AR987" i="176"/>
  <c r="AJ1311" i="176"/>
  <c r="AQ1186" i="176"/>
  <c r="AQ1115" i="176"/>
  <c r="AQ984" i="176"/>
  <c r="AQ852" i="176"/>
  <c r="AR1246" i="176"/>
  <c r="AJ1186" i="176"/>
  <c r="Z1118" i="176"/>
  <c r="AQ1305" i="176"/>
  <c r="AQ1116" i="176"/>
  <c r="AQ989" i="176"/>
  <c r="AO787" i="176"/>
  <c r="AQ1306" i="176"/>
  <c r="AO1188" i="176"/>
  <c r="Z1182" i="176"/>
  <c r="Z1175" i="176"/>
  <c r="AJ1112" i="176"/>
  <c r="Z1316" i="176"/>
  <c r="AQ1240" i="176"/>
  <c r="AO1181" i="176"/>
  <c r="AQ990" i="176"/>
  <c r="AO980" i="176"/>
  <c r="AR1184" i="176"/>
  <c r="AP1177" i="176"/>
  <c r="AJ1113" i="176"/>
  <c r="AR990" i="176"/>
  <c r="AP983" i="176"/>
  <c r="AQ916" i="176"/>
  <c r="AQ851" i="176"/>
  <c r="AR918" i="176"/>
  <c r="AO723" i="176"/>
  <c r="AQ655" i="176"/>
  <c r="AQ590" i="176"/>
  <c r="Z461" i="176"/>
  <c r="AJ396" i="176"/>
  <c r="AJ788" i="176"/>
  <c r="AO1377" i="176"/>
  <c r="U1377" i="176" s="1"/>
  <c r="AP1705" i="176"/>
  <c r="AJ1508" i="176"/>
  <c r="AR1185" i="176"/>
  <c r="AO918" i="176"/>
  <c r="Z1310" i="176"/>
  <c r="AQ1183" i="176"/>
  <c r="U1183" i="176" s="1"/>
  <c r="AR1112" i="176"/>
  <c r="Z1191" i="176"/>
  <c r="AO1118" i="176"/>
  <c r="AO987" i="176"/>
  <c r="Z1240" i="176"/>
  <c r="AP1045" i="176"/>
  <c r="AP980" i="176"/>
  <c r="Z850" i="176"/>
  <c r="AQ601" i="176"/>
  <c r="AO467" i="176"/>
  <c r="AO397" i="176"/>
  <c r="AP787" i="176"/>
  <c r="Z661" i="176"/>
  <c r="AR655" i="176"/>
  <c r="AP598" i="176"/>
  <c r="Z592" i="176"/>
  <c r="AR529" i="176"/>
  <c r="AQ659" i="176"/>
  <c r="AP591" i="176"/>
  <c r="AO464" i="176"/>
  <c r="AO398" i="176"/>
  <c r="AP789" i="176"/>
  <c r="AJ720" i="176"/>
  <c r="AR594" i="176"/>
  <c r="AR530" i="176"/>
  <c r="Z466" i="176"/>
  <c r="AR460" i="176"/>
  <c r="AP402" i="176"/>
  <c r="AP917" i="176"/>
  <c r="Z787" i="176"/>
  <c r="AJ656" i="176"/>
  <c r="AO592" i="176"/>
  <c r="AO525" i="176"/>
  <c r="AQ402" i="176"/>
  <c r="Z793" i="176"/>
  <c r="AR724" i="176"/>
  <c r="AR660" i="176"/>
  <c r="Z602" i="176"/>
  <c r="AJ595" i="176"/>
  <c r="AR531" i="176"/>
  <c r="AR468" i="176"/>
  <c r="Z786" i="176"/>
  <c r="AQ600" i="176"/>
  <c r="AO590" i="176"/>
  <c r="AO466" i="176"/>
  <c r="AQ403" i="176"/>
  <c r="AJ792" i="176"/>
  <c r="AJ661" i="176"/>
  <c r="AJ604" i="176"/>
  <c r="AR592" i="176"/>
  <c r="AR528" i="176"/>
  <c r="AJ465" i="176"/>
  <c r="AR407" i="176"/>
  <c r="AP400" i="176"/>
  <c r="Z403" i="176"/>
  <c r="AQ341" i="176"/>
  <c r="AQ271" i="176"/>
  <c r="AO211" i="176"/>
  <c r="AQ141" i="176"/>
  <c r="AO73" i="176"/>
  <c r="AR341" i="176"/>
  <c r="AP334" i="176"/>
  <c r="AR267" i="176"/>
  <c r="AR214" i="176"/>
  <c r="AR406" i="176"/>
  <c r="AQ346" i="176"/>
  <c r="AO273" i="176"/>
  <c r="AO212" i="176"/>
  <c r="AO139" i="176"/>
  <c r="AJ464" i="176"/>
  <c r="AP347" i="176"/>
  <c r="Z341" i="176"/>
  <c r="AJ334" i="176"/>
  <c r="AJ272" i="176"/>
  <c r="AO266" i="176"/>
  <c r="Z214" i="176"/>
  <c r="AJ207" i="176"/>
  <c r="AO201" i="176"/>
  <c r="Z137" i="176"/>
  <c r="AR77" i="176"/>
  <c r="AR350" i="176"/>
  <c r="AQ335" i="176"/>
  <c r="AP266" i="176"/>
  <c r="AQ204" i="176"/>
  <c r="AQ74" i="176"/>
  <c r="AR397" i="176"/>
  <c r="Z346" i="176"/>
  <c r="AJ339" i="176"/>
  <c r="AP270" i="176"/>
  <c r="AP217" i="176"/>
  <c r="Z211" i="176"/>
  <c r="Z397" i="176"/>
  <c r="AQ344" i="176"/>
  <c r="AO333" i="176"/>
  <c r="AQ213" i="176"/>
  <c r="AR201" i="176"/>
  <c r="AP467" i="176"/>
  <c r="Z347" i="176"/>
  <c r="AJ340" i="176"/>
  <c r="AP218" i="176"/>
  <c r="Z212" i="176"/>
  <c r="AJ205" i="176"/>
  <c r="AR140" i="176"/>
  <c r="Z78" i="176"/>
  <c r="AQ1314" i="176"/>
  <c r="AQ1307" i="176"/>
  <c r="AO852" i="176"/>
  <c r="AO850" i="176"/>
  <c r="AP1116" i="176"/>
  <c r="U1116" i="176" s="1"/>
  <c r="AP1176" i="176"/>
  <c r="AO854" i="176"/>
  <c r="AJ1242" i="176"/>
  <c r="AP1180" i="176"/>
  <c r="AP1110" i="176"/>
  <c r="AP982" i="176"/>
  <c r="AQ1188" i="176"/>
  <c r="AQ986" i="176"/>
  <c r="AJ1317" i="176"/>
  <c r="AR1188" i="176"/>
  <c r="Z989" i="176"/>
  <c r="Z918" i="176"/>
  <c r="AO598" i="176"/>
  <c r="AO463" i="176"/>
  <c r="AR396" i="176"/>
  <c r="Z785" i="176"/>
  <c r="Z604" i="176"/>
  <c r="AJ597" i="176"/>
  <c r="AO591" i="176"/>
  <c r="Z528" i="176"/>
  <c r="AQ787" i="176"/>
  <c r="AP656" i="176"/>
  <c r="AO531" i="176"/>
  <c r="AQ463" i="176"/>
  <c r="AQ397" i="176"/>
  <c r="AR787" i="176"/>
  <c r="AR720" i="176"/>
  <c r="AQ656" i="176"/>
  <c r="AP599" i="176"/>
  <c r="Z593" i="176"/>
  <c r="Z529" i="176"/>
  <c r="Z408" i="176"/>
  <c r="AJ401" i="176"/>
  <c r="AR855" i="176"/>
  <c r="AQ786" i="176"/>
  <c r="AR656" i="176"/>
  <c r="AJ591" i="176"/>
  <c r="AQ468" i="176"/>
  <c r="AO399" i="176"/>
  <c r="AP791" i="176"/>
  <c r="Z723" i="176"/>
  <c r="Z659" i="176"/>
  <c r="AR595" i="176"/>
  <c r="Z530" i="176"/>
  <c r="AR983" i="176"/>
  <c r="AP785" i="176"/>
  <c r="AO658" i="176"/>
  <c r="AQ532" i="176"/>
  <c r="AQ465" i="176"/>
  <c r="AO400" i="176"/>
  <c r="AR788" i="176"/>
  <c r="AR661" i="176"/>
  <c r="AR604" i="176"/>
  <c r="AP597" i="176"/>
  <c r="AP590" i="176"/>
  <c r="Z527" i="176"/>
  <c r="AR465" i="176"/>
  <c r="Z406" i="176"/>
  <c r="AJ399" i="176"/>
  <c r="AP401" i="176"/>
  <c r="AO338" i="176"/>
  <c r="AO268" i="176"/>
  <c r="AQ210" i="176"/>
  <c r="AO138" i="176"/>
  <c r="AQ72" i="176"/>
  <c r="AJ404" i="176"/>
  <c r="AP346" i="176"/>
  <c r="Z340" i="176"/>
  <c r="AJ333" i="176"/>
  <c r="AP272" i="176"/>
  <c r="AP265" i="176"/>
  <c r="Z213" i="176"/>
  <c r="AO343" i="176"/>
  <c r="AQ272" i="176"/>
  <c r="AQ211" i="176"/>
  <c r="AQ138" i="176"/>
  <c r="AR404" i="176"/>
  <c r="AJ346" i="176"/>
  <c r="AR334" i="176"/>
  <c r="AR272" i="176"/>
  <c r="AJ265" i="176"/>
  <c r="AR207" i="176"/>
  <c r="AJ200" i="176"/>
  <c r="AO136" i="176"/>
  <c r="Z76" i="176"/>
  <c r="AJ462" i="176"/>
  <c r="AO348" i="176"/>
  <c r="AO332" i="176"/>
  <c r="AO217" i="176"/>
  <c r="AP201" i="176"/>
  <c r="AP71" i="176"/>
  <c r="AP396" i="176"/>
  <c r="AR339" i="176"/>
  <c r="AP332" i="176"/>
  <c r="AJ269" i="176"/>
  <c r="AJ216" i="176"/>
  <c r="AQ396" i="176"/>
  <c r="AQ332" i="176"/>
  <c r="AO267" i="176"/>
  <c r="AO141" i="176"/>
  <c r="AJ408" i="176"/>
  <c r="AR340" i="176"/>
  <c r="AP333" i="176"/>
  <c r="AP271" i="176"/>
  <c r="AJ217" i="176"/>
  <c r="AR205" i="176"/>
  <c r="Z139" i="176"/>
  <c r="AP70" i="176"/>
  <c r="AR80" i="176"/>
  <c r="Z12" i="176"/>
  <c r="Z5" i="176"/>
  <c r="AQ73" i="176"/>
  <c r="Z207" i="176"/>
  <c r="Z70" i="176"/>
  <c r="AR76" i="176"/>
  <c r="Z6" i="176"/>
  <c r="AP79" i="176"/>
  <c r="AJ7" i="176"/>
  <c r="AR1438" i="176"/>
  <c r="AQ1192" i="176"/>
  <c r="U1192" i="176" s="1"/>
  <c r="AP1440" i="176"/>
  <c r="AR1502" i="176"/>
  <c r="Z1315" i="176"/>
  <c r="AO1309" i="176"/>
  <c r="AJ917" i="176"/>
  <c r="AQ1112" i="176"/>
  <c r="U1112" i="176" s="1"/>
  <c r="AQ853" i="176"/>
  <c r="AP1240" i="176"/>
  <c r="AJ1179" i="176"/>
  <c r="AP1314" i="176"/>
  <c r="AO1114" i="176"/>
  <c r="Z1314" i="176"/>
  <c r="AP1118" i="176"/>
  <c r="AP792" i="176"/>
  <c r="AQ722" i="176"/>
  <c r="AQ597" i="176"/>
  <c r="AQ462" i="176"/>
  <c r="AO350" i="176"/>
  <c r="AP659" i="176"/>
  <c r="AR597" i="176"/>
  <c r="AJ590" i="176"/>
  <c r="AO786" i="176"/>
  <c r="AO603" i="176"/>
  <c r="AQ530" i="176"/>
  <c r="AO981" i="176"/>
  <c r="AP786" i="176"/>
  <c r="Z662" i="176"/>
  <c r="Z655" i="176"/>
  <c r="AJ598" i="176"/>
  <c r="AP464" i="176"/>
  <c r="AR401" i="176"/>
  <c r="AO604" i="176"/>
  <c r="AR591" i="176"/>
  <c r="AO465" i="176"/>
  <c r="AQ398" i="176"/>
  <c r="AP600" i="176"/>
  <c r="Z594" i="176"/>
  <c r="AQ657" i="176"/>
  <c r="AO597" i="176"/>
  <c r="AO462" i="176"/>
  <c r="AQ399" i="176"/>
  <c r="AR785" i="176"/>
  <c r="Z660" i="176"/>
  <c r="Z603" i="176"/>
  <c r="AJ596" i="176"/>
  <c r="AJ532" i="176"/>
  <c r="AO526" i="176"/>
  <c r="Z464" i="176"/>
  <c r="AR399" i="176"/>
  <c r="Z396" i="176"/>
  <c r="AQ337" i="176"/>
  <c r="AQ267" i="176"/>
  <c r="AO207" i="176"/>
  <c r="AQ137" i="176"/>
  <c r="Z71" i="176"/>
  <c r="Z401" i="176"/>
  <c r="AJ345" i="176"/>
  <c r="AR333" i="176"/>
  <c r="AJ271" i="176"/>
  <c r="AJ218" i="176"/>
  <c r="AJ402" i="176"/>
  <c r="AQ342" i="176"/>
  <c r="AO269" i="176"/>
  <c r="AO208" i="176"/>
  <c r="AR346" i="176"/>
  <c r="AP339" i="176"/>
  <c r="Z333" i="176"/>
  <c r="Z271" i="176"/>
  <c r="AR265" i="176"/>
  <c r="AP212" i="176"/>
  <c r="Z206" i="176"/>
  <c r="AR200" i="176"/>
  <c r="AJ135" i="176"/>
  <c r="AP460" i="176"/>
  <c r="AQ347" i="176"/>
  <c r="AJ331" i="176"/>
  <c r="AQ216" i="176"/>
  <c r="AO140" i="176"/>
  <c r="AR464" i="176"/>
  <c r="AP344" i="176"/>
  <c r="Z338" i="176"/>
  <c r="AR269" i="176"/>
  <c r="AR216" i="176"/>
  <c r="AP209" i="176"/>
  <c r="AO395" i="176"/>
  <c r="AO341" i="176"/>
  <c r="Z331" i="176"/>
  <c r="AJ266" i="176"/>
  <c r="AO210" i="176"/>
  <c r="AQ140" i="176"/>
  <c r="Z405" i="176"/>
  <c r="AP345" i="176"/>
  <c r="Z339" i="176"/>
  <c r="AJ332" i="176"/>
  <c r="AJ270" i="176"/>
  <c r="AR217" i="176"/>
  <c r="AP210" i="176"/>
  <c r="Z204" i="176"/>
  <c r="AP76" i="176"/>
  <c r="Z200" i="176"/>
  <c r="AO10" i="176"/>
  <c r="AP207" i="176"/>
  <c r="AR70" i="176"/>
  <c r="AP205" i="176"/>
  <c r="Z205" i="176"/>
  <c r="Z75" i="176"/>
  <c r="AO5" i="176"/>
  <c r="AJ72" i="176"/>
  <c r="AR7" i="176"/>
  <c r="AJ74" i="176"/>
  <c r="AP1246" i="176"/>
  <c r="AO1566" i="176"/>
  <c r="AQ785" i="176"/>
  <c r="AP1178" i="176"/>
  <c r="AO1246" i="176"/>
  <c r="U1246" i="176" s="1"/>
  <c r="Z1245" i="176"/>
  <c r="Z1111" i="176"/>
  <c r="AR989" i="176"/>
  <c r="U989" i="176" s="1"/>
  <c r="AQ1184" i="176"/>
  <c r="AQ1113" i="176"/>
  <c r="AQ982" i="176"/>
  <c r="AP1312" i="176"/>
  <c r="AP1185" i="176"/>
  <c r="AJ1117" i="176"/>
  <c r="AP987" i="176"/>
  <c r="Z915" i="176"/>
  <c r="Z790" i="176"/>
  <c r="Z721" i="176"/>
  <c r="AQ593" i="176"/>
  <c r="AO460" i="176"/>
  <c r="Z982" i="176"/>
  <c r="AJ722" i="176"/>
  <c r="AJ658" i="176"/>
  <c r="AP602" i="176"/>
  <c r="Z596" i="176"/>
  <c r="AR590" i="176"/>
  <c r="AQ526" i="176"/>
  <c r="AO724" i="176"/>
  <c r="AQ602" i="176"/>
  <c r="AO527" i="176"/>
  <c r="AQ460" i="176"/>
  <c r="AP919" i="176"/>
  <c r="AP724" i="176"/>
  <c r="AR598" i="176"/>
  <c r="AQ591" i="176"/>
  <c r="AP527" i="176"/>
  <c r="AJ463" i="176"/>
  <c r="AP406" i="176"/>
  <c r="Z400" i="176"/>
  <c r="AO851" i="176"/>
  <c r="AQ724" i="176"/>
  <c r="U724" i="176" s="1"/>
  <c r="AQ603" i="176"/>
  <c r="AO532" i="176"/>
  <c r="AQ464" i="176"/>
  <c r="AR789" i="176"/>
  <c r="AQ721" i="176"/>
  <c r="AP657" i="176"/>
  <c r="AJ599" i="176"/>
  <c r="AP528" i="176"/>
  <c r="AJ918" i="176"/>
  <c r="AO722" i="176"/>
  <c r="Z656" i="176"/>
  <c r="AQ596" i="176"/>
  <c r="AO529" i="176"/>
  <c r="AJ461" i="176"/>
  <c r="AR980" i="176"/>
  <c r="Z724" i="176"/>
  <c r="AR596" i="176"/>
  <c r="AR532" i="176"/>
  <c r="AJ525" i="176"/>
  <c r="AP404" i="176"/>
  <c r="Z398" i="176"/>
  <c r="AR395" i="176"/>
  <c r="AO334" i="176"/>
  <c r="Z266" i="176"/>
  <c r="AQ206" i="176"/>
  <c r="Z136" i="176"/>
  <c r="AO70" i="176"/>
  <c r="AP399" i="176"/>
  <c r="AR345" i="176"/>
  <c r="AP338" i="176"/>
  <c r="Z332" i="176"/>
  <c r="AR271" i="176"/>
  <c r="AR218" i="176"/>
  <c r="AP211" i="176"/>
  <c r="Z399" i="176"/>
  <c r="AO339" i="176"/>
  <c r="AQ268" i="176"/>
  <c r="AQ207" i="176"/>
  <c r="AQ135" i="176"/>
  <c r="AJ400" i="176"/>
  <c r="Z345" i="176"/>
  <c r="AJ338" i="176"/>
  <c r="Z218" i="176"/>
  <c r="AJ211" i="176"/>
  <c r="Z141" i="176"/>
  <c r="AR135" i="176"/>
  <c r="AP74" i="176"/>
  <c r="AR402" i="176"/>
  <c r="AO344" i="176"/>
  <c r="AR331" i="176"/>
  <c r="AO213" i="176"/>
  <c r="AQ139" i="176"/>
  <c r="Z350" i="176"/>
  <c r="AJ343" i="176"/>
  <c r="AP274" i="176"/>
  <c r="Z268" i="176"/>
  <c r="Z215" i="176"/>
  <c r="AJ208" i="176"/>
  <c r="AJ350" i="176"/>
  <c r="AQ340" i="176"/>
  <c r="AO330" i="176"/>
  <c r="AR266" i="176"/>
  <c r="AQ209" i="176"/>
  <c r="AO137" i="176"/>
  <c r="AP403" i="176"/>
  <c r="AJ344" i="176"/>
  <c r="AR332" i="176"/>
  <c r="AR270" i="176"/>
  <c r="Z216" i="176"/>
  <c r="AJ209" i="176"/>
  <c r="AP137" i="176"/>
  <c r="AJ75" i="176"/>
  <c r="AP140" i="176"/>
  <c r="AQ9" i="176"/>
  <c r="AJ76" i="176"/>
  <c r="AP10" i="176"/>
  <c r="AJ141" i="176"/>
  <c r="AO11" i="176"/>
  <c r="AP11" i="176"/>
  <c r="AP203" i="176"/>
  <c r="AJ71" i="176"/>
  <c r="AP12" i="176"/>
  <c r="AP5" i="176"/>
  <c r="AR206" i="176"/>
  <c r="AQ1511" i="176"/>
  <c r="AJ1376" i="176"/>
  <c r="AJ1695" i="176"/>
  <c r="AJ1436" i="176"/>
  <c r="AQ1185" i="176"/>
  <c r="Z1185" i="176"/>
  <c r="Z1045" i="176"/>
  <c r="AJ852" i="176"/>
  <c r="AJ1241" i="176"/>
  <c r="AR1046" i="176"/>
  <c r="AO791" i="176"/>
  <c r="AR1187" i="176"/>
  <c r="U1187" i="176" s="1"/>
  <c r="AJ1309" i="176"/>
  <c r="AQ919" i="176"/>
  <c r="Z1183" i="176"/>
  <c r="Z985" i="176"/>
  <c r="AO720" i="176"/>
  <c r="AQ408" i="176"/>
  <c r="AJ915" i="176"/>
  <c r="AR722" i="176"/>
  <c r="AR658" i="176"/>
  <c r="AJ601" i="176"/>
  <c r="Z532" i="176"/>
  <c r="Z525" i="176"/>
  <c r="AQ723" i="176"/>
  <c r="AO599" i="176"/>
  <c r="AJ526" i="176"/>
  <c r="AO406" i="176"/>
  <c r="AR915" i="176"/>
  <c r="AJ723" i="176"/>
  <c r="AP660" i="176"/>
  <c r="AP603" i="176"/>
  <c r="Z597" i="176"/>
  <c r="Z590" i="176"/>
  <c r="AR463" i="176"/>
  <c r="AJ405" i="176"/>
  <c r="AP793" i="176"/>
  <c r="AP721" i="176"/>
  <c r="AO600" i="176"/>
  <c r="AQ531" i="176"/>
  <c r="AP461" i="176"/>
  <c r="AQ395" i="176"/>
  <c r="AO788" i="176"/>
  <c r="Z720" i="176"/>
  <c r="AR599" i="176"/>
  <c r="AP592" i="176"/>
  <c r="AJ527" i="176"/>
  <c r="AJ850" i="176"/>
  <c r="AJ721" i="176"/>
  <c r="AO655" i="176"/>
  <c r="AQ528" i="176"/>
  <c r="AR461" i="176"/>
  <c r="AP658" i="176"/>
  <c r="AP601" i="176"/>
  <c r="Z595" i="176"/>
  <c r="Z531" i="176"/>
  <c r="AR525" i="176"/>
  <c r="AP462" i="176"/>
  <c r="AJ403" i="176"/>
  <c r="Z467" i="176"/>
  <c r="AQ349" i="176"/>
  <c r="AQ333" i="176"/>
  <c r="AO265" i="176"/>
  <c r="AO203" i="176"/>
  <c r="AO135" i="176"/>
  <c r="Z465" i="176"/>
  <c r="Z344" i="176"/>
  <c r="AJ337" i="176"/>
  <c r="AO331" i="176"/>
  <c r="Z270" i="176"/>
  <c r="Z217" i="176"/>
  <c r="AJ210" i="176"/>
  <c r="AJ395" i="176"/>
  <c r="AQ338" i="176"/>
  <c r="AO204" i="176"/>
  <c r="AO78" i="176"/>
  <c r="AR338" i="176"/>
  <c r="AQ331" i="176"/>
  <c r="AP269" i="176"/>
  <c r="AR211" i="176"/>
  <c r="AP204" i="176"/>
  <c r="Z80" i="176"/>
  <c r="AJ73" i="176"/>
  <c r="AQ343" i="176"/>
  <c r="AO274" i="176"/>
  <c r="AQ212" i="176"/>
  <c r="AP136" i="176"/>
  <c r="Z460" i="176"/>
  <c r="AR343" i="176"/>
  <c r="AP336" i="176"/>
  <c r="AJ273" i="176"/>
  <c r="AR462" i="176"/>
  <c r="AO349" i="176"/>
  <c r="AQ274" i="176"/>
  <c r="AO218" i="176"/>
  <c r="AO206" i="176"/>
  <c r="AJ136" i="176"/>
  <c r="AP395" i="176"/>
  <c r="AR344" i="176"/>
  <c r="AP337" i="176"/>
  <c r="AP330" i="176"/>
  <c r="Z269" i="176"/>
  <c r="AR209" i="176"/>
  <c r="AP202" i="176"/>
  <c r="AR75" i="176"/>
  <c r="AP1378" i="176"/>
  <c r="AP1379" i="176"/>
  <c r="AJ1308" i="176"/>
  <c r="AO1115" i="176"/>
  <c r="AP1115" i="176"/>
  <c r="AQ1182" i="176"/>
  <c r="AR1190" i="176"/>
  <c r="U1190" i="176" s="1"/>
  <c r="AQ985" i="176"/>
  <c r="AR786" i="176"/>
  <c r="Z1186" i="176"/>
  <c r="AP1117" i="176"/>
  <c r="AP986" i="176"/>
  <c r="AJ1244" i="176"/>
  <c r="AQ1180" i="176"/>
  <c r="AP916" i="176"/>
  <c r="AR1307" i="176"/>
  <c r="AR1113" i="176"/>
  <c r="AP855" i="176"/>
  <c r="Z856" i="176"/>
  <c r="AQ658" i="176"/>
  <c r="AO530" i="176"/>
  <c r="AO405" i="176"/>
  <c r="AP852" i="176"/>
  <c r="AP720" i="176"/>
  <c r="Z657" i="176"/>
  <c r="AR601" i="176"/>
  <c r="AP594" i="176"/>
  <c r="AQ598" i="176"/>
  <c r="AR526" i="176"/>
  <c r="AQ405" i="176"/>
  <c r="AR723" i="176"/>
  <c r="AJ659" i="176"/>
  <c r="AJ602" i="176"/>
  <c r="AP468" i="176"/>
  <c r="Z462" i="176"/>
  <c r="AR405" i="176"/>
  <c r="AP398" i="176"/>
  <c r="AR790" i="176"/>
  <c r="AO661" i="176"/>
  <c r="AQ599" i="176"/>
  <c r="U599" i="176" s="1"/>
  <c r="AO528" i="176"/>
  <c r="AO407" i="176"/>
  <c r="AJ980" i="176"/>
  <c r="AJ787" i="176"/>
  <c r="AP604" i="176"/>
  <c r="Z598" i="176"/>
  <c r="AR527" i="176"/>
  <c r="Z791" i="176"/>
  <c r="AR721" i="176"/>
  <c r="AQ604" i="176"/>
  <c r="AO593" i="176"/>
  <c r="AO408" i="176"/>
  <c r="AO916" i="176"/>
  <c r="AP722" i="176"/>
  <c r="AJ657" i="176"/>
  <c r="AJ600" i="176"/>
  <c r="Z468" i="176"/>
  <c r="AR403" i="176"/>
  <c r="AP465" i="176"/>
  <c r="AO346" i="176"/>
  <c r="AQ218" i="176"/>
  <c r="AQ202" i="176"/>
  <c r="AQ80" i="176"/>
  <c r="AP463" i="176"/>
  <c r="AJ349" i="176"/>
  <c r="AR337" i="176"/>
  <c r="AJ330" i="176"/>
  <c r="AR210" i="176"/>
  <c r="Z395" i="176"/>
  <c r="AO335" i="176"/>
  <c r="AQ265" i="176"/>
  <c r="AQ203" i="176"/>
  <c r="AQ77" i="176"/>
  <c r="AQ350" i="176"/>
  <c r="AP343" i="176"/>
  <c r="U343" i="176" s="1"/>
  <c r="Z337" i="176"/>
  <c r="Z330" i="176"/>
  <c r="AJ268" i="176"/>
  <c r="AP216" i="176"/>
  <c r="Z210" i="176"/>
  <c r="AJ203" i="176"/>
  <c r="AP139" i="176"/>
  <c r="AR73" i="176"/>
  <c r="AJ398" i="176"/>
  <c r="AO340" i="176"/>
  <c r="AQ273" i="176"/>
  <c r="AO209" i="176"/>
  <c r="AO79" i="176"/>
  <c r="AP407" i="176"/>
  <c r="AP348" i="176"/>
  <c r="Z342" i="176"/>
  <c r="AJ335" i="176"/>
  <c r="AR273" i="176"/>
  <c r="AQ266" i="176"/>
  <c r="AP213" i="176"/>
  <c r="Z407" i="176"/>
  <c r="AQ348" i="176"/>
  <c r="AO337" i="176"/>
  <c r="AQ217" i="176"/>
  <c r="AQ205" i="176"/>
  <c r="AR136" i="176"/>
  <c r="AP349" i="176"/>
  <c r="Z343" i="176"/>
  <c r="AJ336" i="176"/>
  <c r="AJ274" i="176"/>
  <c r="AP214" i="176"/>
  <c r="Z208" i="176"/>
  <c r="AP80" i="176"/>
  <c r="Z74" i="176"/>
  <c r="AJ78" i="176"/>
  <c r="AR202" i="176"/>
  <c r="AP73" i="176"/>
  <c r="AR9" i="176"/>
  <c r="AR78" i="176"/>
  <c r="AO7" i="176"/>
  <c r="AO76" i="176"/>
  <c r="AR10" i="176"/>
  <c r="AR141" i="176"/>
  <c r="AO12" i="176"/>
  <c r="Z203" i="176"/>
  <c r="AR11" i="176"/>
  <c r="AJ202" i="176"/>
  <c r="AR12" i="176"/>
  <c r="AJ1318" i="176"/>
  <c r="AJ1191" i="176"/>
  <c r="AJ1501" i="176"/>
  <c r="AO1317" i="176"/>
  <c r="AO1244" i="176"/>
  <c r="AJ789" i="176"/>
  <c r="AO982" i="176"/>
  <c r="AJ1116" i="176"/>
  <c r="AJ985" i="176"/>
  <c r="Z1046" i="176"/>
  <c r="AO855" i="176"/>
  <c r="AP1181" i="176"/>
  <c r="Z1112" i="176"/>
  <c r="AJ982" i="176"/>
  <c r="Z853" i="176"/>
  <c r="AP854" i="176"/>
  <c r="AQ529" i="176"/>
  <c r="AQ404" i="176"/>
  <c r="AR792" i="176"/>
  <c r="AJ662" i="176"/>
  <c r="AO656" i="176"/>
  <c r="Z600" i="176"/>
  <c r="AJ593" i="176"/>
  <c r="AP530" i="176"/>
  <c r="AJ855" i="176"/>
  <c r="AQ720" i="176"/>
  <c r="AO595" i="176"/>
  <c r="AO468" i="176"/>
  <c r="AO402" i="176"/>
  <c r="AJ853" i="176"/>
  <c r="Z722" i="176"/>
  <c r="AR659" i="176"/>
  <c r="AR602" i="176"/>
  <c r="AP595" i="176"/>
  <c r="AP531" i="176"/>
  <c r="U531" i="176" s="1"/>
  <c r="AJ467" i="176"/>
  <c r="AO461" i="176"/>
  <c r="Z404" i="176"/>
  <c r="AJ397" i="176"/>
  <c r="AQ789" i="176"/>
  <c r="AQ660" i="176"/>
  <c r="AO596" i="176"/>
  <c r="AQ527" i="176"/>
  <c r="U527" i="176" s="1"/>
  <c r="AQ406" i="176"/>
  <c r="Z917" i="176"/>
  <c r="AO785" i="176"/>
  <c r="AP661" i="176"/>
  <c r="AJ603" i="176"/>
  <c r="AP532" i="176"/>
  <c r="AP525" i="176"/>
  <c r="Z789" i="176"/>
  <c r="AO662" i="176"/>
  <c r="AQ592" i="176"/>
  <c r="AQ407" i="176"/>
  <c r="AP856" i="176"/>
  <c r="AR657" i="176"/>
  <c r="AR600" i="176"/>
  <c r="AP593" i="176"/>
  <c r="AP529" i="176"/>
  <c r="AP408" i="176"/>
  <c r="Z402" i="176"/>
  <c r="AQ345" i="176"/>
  <c r="AQ330" i="176"/>
  <c r="AO215" i="176"/>
  <c r="Z201" i="176"/>
  <c r="AO77" i="176"/>
  <c r="AQ461" i="176"/>
  <c r="AR349" i="176"/>
  <c r="AP342" i="176"/>
  <c r="Z336" i="176"/>
  <c r="AR330" i="176"/>
  <c r="AP268" i="176"/>
  <c r="AP215" i="176"/>
  <c r="AJ466" i="176"/>
  <c r="AP350" i="176"/>
  <c r="AQ334" i="176"/>
  <c r="AO216" i="176"/>
  <c r="U216" i="176" s="1"/>
  <c r="Z349" i="176"/>
  <c r="AJ342" i="176"/>
  <c r="AR268" i="176"/>
  <c r="AJ215" i="176"/>
  <c r="AR203" i="176"/>
  <c r="AJ138" i="176"/>
  <c r="AP78" i="176"/>
  <c r="Z72" i="176"/>
  <c r="AP397" i="176"/>
  <c r="AQ339" i="176"/>
  <c r="U339" i="176" s="1"/>
  <c r="AO270" i="176"/>
  <c r="AQ208" i="176"/>
  <c r="AQ78" i="176"/>
  <c r="AR400" i="176"/>
  <c r="AJ347" i="176"/>
  <c r="AR335" i="176"/>
  <c r="Z272" i="176"/>
  <c r="Z265" i="176"/>
  <c r="AJ212" i="176"/>
  <c r="AP405" i="176"/>
  <c r="AQ336" i="176"/>
  <c r="AO271" i="176"/>
  <c r="AO202" i="176"/>
  <c r="AO80" i="176"/>
  <c r="AJ348" i="176"/>
  <c r="AR336" i="176"/>
  <c r="AR274" i="176"/>
  <c r="AP267" i="176"/>
  <c r="AJ213" i="176"/>
  <c r="AP141" i="176"/>
  <c r="AJ79" i="176"/>
  <c r="Z140" i="176"/>
  <c r="AR72" i="176"/>
  <c r="Z8" i="176"/>
  <c r="AJ6" i="176"/>
  <c r="AQ75" i="176"/>
  <c r="Z9" i="176"/>
  <c r="AQ11" i="176"/>
  <c r="U11" i="176" s="1"/>
  <c r="AR139" i="176"/>
  <c r="Z10" i="176"/>
  <c r="AJ204" i="176"/>
  <c r="AR1504" i="176"/>
  <c r="AQ1373" i="176"/>
  <c r="Z1373" i="176"/>
  <c r="AP1244" i="176"/>
  <c r="U1244" i="176" s="1"/>
  <c r="AQ983" i="176"/>
  <c r="AJ1045" i="176"/>
  <c r="AJ1111" i="176"/>
  <c r="AJ1178" i="176"/>
  <c r="AJ984" i="176"/>
  <c r="AO1184" i="176"/>
  <c r="AO919" i="176"/>
  <c r="AR1311" i="176"/>
  <c r="U1311" i="176" s="1"/>
  <c r="AJ1183" i="176"/>
  <c r="AR985" i="176"/>
  <c r="U985" i="176" s="1"/>
  <c r="AO1177" i="176"/>
  <c r="AO792" i="176"/>
  <c r="AQ1241" i="176"/>
  <c r="Z1179" i="176"/>
  <c r="AO1111" i="176"/>
  <c r="AR982" i="176"/>
  <c r="AR850" i="176"/>
  <c r="AO602" i="176"/>
  <c r="AP526" i="176"/>
  <c r="AQ400" i="176"/>
  <c r="Z788" i="176"/>
  <c r="AR662" i="176"/>
  <c r="AJ655" i="176"/>
  <c r="AR593" i="176"/>
  <c r="AJ529" i="176"/>
  <c r="Z852" i="176"/>
  <c r="AO660" i="176"/>
  <c r="U660" i="176" s="1"/>
  <c r="AQ594" i="176"/>
  <c r="AQ467" i="176"/>
  <c r="AQ401" i="176"/>
  <c r="AO790" i="176"/>
  <c r="U790" i="176" s="1"/>
  <c r="AO721" i="176"/>
  <c r="Z658" i="176"/>
  <c r="Z601" i="176"/>
  <c r="AJ594" i="176"/>
  <c r="AJ530" i="176"/>
  <c r="AR467" i="176"/>
  <c r="AJ460" i="176"/>
  <c r="Z919" i="176"/>
  <c r="AO657" i="176"/>
  <c r="AQ595" i="176"/>
  <c r="U595" i="176" s="1"/>
  <c r="Z526" i="176"/>
  <c r="AO403" i="176"/>
  <c r="AR853" i="176"/>
  <c r="AJ724" i="176"/>
  <c r="AJ660" i="176"/>
  <c r="AR603" i="176"/>
  <c r="U603" i="176" s="1"/>
  <c r="AP596" i="176"/>
  <c r="AJ531" i="176"/>
  <c r="AJ468" i="176"/>
  <c r="AP788" i="176"/>
  <c r="AQ661" i="176"/>
  <c r="AO601" i="176"/>
  <c r="Z591" i="176"/>
  <c r="AQ525" i="176"/>
  <c r="AO404" i="176"/>
  <c r="AP662" i="176"/>
  <c r="AP655" i="176"/>
  <c r="Z599" i="176"/>
  <c r="AJ592" i="176"/>
  <c r="AJ528" i="176"/>
  <c r="AP466" i="176"/>
  <c r="AJ407" i="176"/>
  <c r="AJ406" i="176"/>
  <c r="AO342" i="176"/>
  <c r="AO272" i="176"/>
  <c r="AQ214" i="176"/>
  <c r="AO200" i="176"/>
  <c r="AQ76" i="176"/>
  <c r="AR408" i="176"/>
  <c r="Z348" i="176"/>
  <c r="AJ341" i="176"/>
  <c r="Z274" i="176"/>
  <c r="AJ267" i="176"/>
  <c r="AJ214" i="176"/>
  <c r="Z463" i="176"/>
  <c r="AO347" i="176"/>
  <c r="AP331" i="176"/>
  <c r="AQ215" i="176"/>
  <c r="AQ200" i="176"/>
  <c r="AR342" i="176"/>
  <c r="AP335" i="176"/>
  <c r="U335" i="176" s="1"/>
  <c r="AP273" i="176"/>
  <c r="U273" i="176" s="1"/>
  <c r="Z267" i="176"/>
  <c r="AR215" i="176"/>
  <c r="AP208" i="176"/>
  <c r="Z202" i="176"/>
  <c r="AR138" i="176"/>
  <c r="AJ77" i="176"/>
  <c r="AR466" i="176"/>
  <c r="AO396" i="176"/>
  <c r="AO336" i="176"/>
  <c r="AQ269" i="176"/>
  <c r="U269" i="176" s="1"/>
  <c r="AO205" i="176"/>
  <c r="AO75" i="176"/>
  <c r="AR347" i="176"/>
  <c r="U347" i="176" s="1"/>
  <c r="AP340" i="176"/>
  <c r="Z334" i="176"/>
  <c r="AR212" i="176"/>
  <c r="U212" i="176" s="1"/>
  <c r="AR398" i="176"/>
  <c r="AO345" i="176"/>
  <c r="AQ270" i="176"/>
  <c r="AO214" i="176"/>
  <c r="AJ201" i="176"/>
  <c r="AQ79" i="176"/>
  <c r="AR348" i="176"/>
  <c r="AP341" i="176"/>
  <c r="Z335" i="176"/>
  <c r="Z273" i="176"/>
  <c r="AR213" i="176"/>
  <c r="AP206" i="176"/>
  <c r="AJ140" i="176"/>
  <c r="AR79" i="176"/>
  <c r="AP72" i="176"/>
  <c r="AO72" i="176"/>
  <c r="AP138" i="176"/>
  <c r="AR71" i="176"/>
  <c r="AP75" i="176"/>
  <c r="AR6" i="176"/>
  <c r="AJ137" i="176"/>
  <c r="AO8" i="176"/>
  <c r="AR137" i="176"/>
  <c r="AQ8" i="176"/>
  <c r="AQ70" i="176"/>
  <c r="AQ10" i="176"/>
  <c r="AO6" i="176"/>
  <c r="AJ12" i="176"/>
  <c r="AQ71" i="176"/>
  <c r="AQ201" i="176"/>
  <c r="AP200" i="176"/>
  <c r="AO71" i="176"/>
  <c r="Z209" i="176"/>
  <c r="AP7" i="176"/>
  <c r="AJ206" i="176"/>
  <c r="Z79" i="176"/>
  <c r="AQ5" i="176"/>
  <c r="AJ5" i="176"/>
  <c r="Z11" i="176"/>
  <c r="Z135" i="176"/>
  <c r="AJ9" i="176"/>
  <c r="AP77" i="176"/>
  <c r="AR5" i="176"/>
  <c r="AJ139" i="176"/>
  <c r="AP6" i="176"/>
  <c r="AQ6" i="176"/>
  <c r="AJ11" i="176"/>
  <c r="AQ12" i="176"/>
  <c r="AJ80" i="176"/>
  <c r="AP9" i="176"/>
  <c r="AR74" i="176"/>
  <c r="AJ10" i="176"/>
  <c r="AQ136" i="176"/>
  <c r="Z138" i="176"/>
  <c r="Z73" i="176"/>
  <c r="AP135" i="176"/>
  <c r="Z77" i="176"/>
  <c r="AJ8" i="176"/>
  <c r="AO74" i="176"/>
  <c r="U74" i="176" s="1"/>
  <c r="AR208" i="176"/>
  <c r="Z7" i="176"/>
  <c r="AJ70" i="176"/>
  <c r="AP8" i="176"/>
  <c r="AO9" i="176"/>
  <c r="AR8" i="176"/>
  <c r="AR204" i="176"/>
  <c r="AQ7" i="176"/>
  <c r="U7" i="176" s="1"/>
  <c r="AK5" i="176" l="1"/>
  <c r="AH7" i="176"/>
  <c r="AK8" i="176"/>
  <c r="AH11" i="176"/>
  <c r="AK12" i="176"/>
  <c r="AI77" i="176"/>
  <c r="AH77" i="176"/>
  <c r="AK80" i="176"/>
  <c r="AK202" i="176"/>
  <c r="AK74" i="176"/>
  <c r="AI79" i="176"/>
  <c r="AH79" i="176"/>
  <c r="AK204" i="176"/>
  <c r="AK7" i="176"/>
  <c r="AH10" i="176"/>
  <c r="AI10" i="176"/>
  <c r="AK11" i="176"/>
  <c r="AK72" i="176"/>
  <c r="AI135" i="176"/>
  <c r="AH135" i="176"/>
  <c r="AI203" i="176"/>
  <c r="AH203" i="176"/>
  <c r="AK206" i="176"/>
  <c r="AH6" i="176"/>
  <c r="AK70" i="176"/>
  <c r="AH75" i="176"/>
  <c r="AI75" i="176"/>
  <c r="AK137" i="176"/>
  <c r="AI205" i="176"/>
  <c r="AH205" i="176"/>
  <c r="AH9" i="176"/>
  <c r="AK10" i="176"/>
  <c r="AH70" i="176"/>
  <c r="AI70" i="176"/>
  <c r="AH73" i="176"/>
  <c r="AI73" i="176"/>
  <c r="AK139" i="176"/>
  <c r="AI207" i="176"/>
  <c r="AH207" i="176"/>
  <c r="AH209" i="176"/>
  <c r="AI209" i="176"/>
  <c r="AI138" i="176"/>
  <c r="AH138" i="176"/>
  <c r="AK141" i="176"/>
  <c r="AH5" i="176"/>
  <c r="AI5" i="176"/>
  <c r="AH8" i="176"/>
  <c r="AI8" i="176"/>
  <c r="AK9" i="176"/>
  <c r="AH12" i="176"/>
  <c r="AI12" i="176"/>
  <c r="AK76" i="176"/>
  <c r="AI140" i="176"/>
  <c r="AH140" i="176"/>
  <c r="AK78" i="176"/>
  <c r="AI200" i="176"/>
  <c r="AH200" i="176"/>
  <c r="AH74" i="176"/>
  <c r="AK75" i="176"/>
  <c r="AH78" i="176"/>
  <c r="AK79" i="176"/>
  <c r="AH139" i="176"/>
  <c r="AK140" i="176"/>
  <c r="AH204" i="176"/>
  <c r="AK205" i="176"/>
  <c r="AH208" i="176"/>
  <c r="AK209" i="176"/>
  <c r="AH212" i="176"/>
  <c r="AK213" i="176"/>
  <c r="AH216" i="176"/>
  <c r="AK217" i="176"/>
  <c r="AH269" i="176"/>
  <c r="AK270" i="176"/>
  <c r="AH273" i="176"/>
  <c r="AK274" i="176"/>
  <c r="AK332" i="176"/>
  <c r="AH335" i="176"/>
  <c r="AK336" i="176"/>
  <c r="AH339" i="176"/>
  <c r="AK340" i="176"/>
  <c r="AH343" i="176"/>
  <c r="AK344" i="176"/>
  <c r="AH347" i="176"/>
  <c r="AK348" i="176"/>
  <c r="AI405" i="176"/>
  <c r="AH405" i="176"/>
  <c r="AK408" i="176"/>
  <c r="AH331" i="176"/>
  <c r="AK350" i="176"/>
  <c r="AI397" i="176"/>
  <c r="AH397" i="176"/>
  <c r="AI407" i="176"/>
  <c r="AH407" i="176"/>
  <c r="AK208" i="176"/>
  <c r="AH211" i="176"/>
  <c r="AI211" i="176"/>
  <c r="AK212" i="176"/>
  <c r="AH215" i="176"/>
  <c r="AI215" i="176"/>
  <c r="AK216" i="176"/>
  <c r="AH265" i="176"/>
  <c r="AI265" i="176"/>
  <c r="AH268" i="176"/>
  <c r="AI268" i="176"/>
  <c r="AK269" i="176"/>
  <c r="AH272" i="176"/>
  <c r="AI272" i="176"/>
  <c r="AK273" i="176"/>
  <c r="AH334" i="176"/>
  <c r="AI334" i="176"/>
  <c r="AK335" i="176"/>
  <c r="AH338" i="176"/>
  <c r="AI338" i="176"/>
  <c r="AK339" i="176"/>
  <c r="AH342" i="176"/>
  <c r="AI342" i="176"/>
  <c r="AK343" i="176"/>
  <c r="AH346" i="176"/>
  <c r="AI346" i="176"/>
  <c r="AK347" i="176"/>
  <c r="AH350" i="176"/>
  <c r="AI350" i="176"/>
  <c r="AI460" i="176"/>
  <c r="AH460" i="176"/>
  <c r="AK398" i="176"/>
  <c r="AK462" i="176"/>
  <c r="AH72" i="176"/>
  <c r="AK73" i="176"/>
  <c r="AH76" i="176"/>
  <c r="AK77" i="176"/>
  <c r="AH80" i="176"/>
  <c r="AK135" i="176"/>
  <c r="AH137" i="176"/>
  <c r="AK138" i="176"/>
  <c r="AH141" i="176"/>
  <c r="AK200" i="176"/>
  <c r="AH202" i="176"/>
  <c r="AK203" i="176"/>
  <c r="AH206" i="176"/>
  <c r="AK207" i="176"/>
  <c r="AH210" i="176"/>
  <c r="AK211" i="176"/>
  <c r="AH214" i="176"/>
  <c r="AK215" i="176"/>
  <c r="AH218" i="176"/>
  <c r="AK265" i="176"/>
  <c r="AH267" i="176"/>
  <c r="AK268" i="176"/>
  <c r="AH271" i="176"/>
  <c r="AK272" i="176"/>
  <c r="AI330" i="176"/>
  <c r="AH330" i="176"/>
  <c r="AH333" i="176"/>
  <c r="AK334" i="176"/>
  <c r="AH337" i="176"/>
  <c r="AK338" i="176"/>
  <c r="AH341" i="176"/>
  <c r="AK342" i="176"/>
  <c r="AH345" i="176"/>
  <c r="AK346" i="176"/>
  <c r="AH349" i="176"/>
  <c r="AK400" i="176"/>
  <c r="AK464" i="176"/>
  <c r="AI395" i="176"/>
  <c r="AH395" i="176"/>
  <c r="AK395" i="176"/>
  <c r="AI399" i="176"/>
  <c r="AH399" i="176"/>
  <c r="AK402" i="176"/>
  <c r="AI463" i="176"/>
  <c r="AH463" i="176"/>
  <c r="AK466" i="176"/>
  <c r="AK210" i="176"/>
  <c r="AH213" i="176"/>
  <c r="AI213" i="176"/>
  <c r="AK214" i="176"/>
  <c r="AH217" i="176"/>
  <c r="AI217" i="176"/>
  <c r="AK218" i="176"/>
  <c r="AK267" i="176"/>
  <c r="AH270" i="176"/>
  <c r="AI270" i="176"/>
  <c r="AK271" i="176"/>
  <c r="AH274" i="176"/>
  <c r="AI274" i="176"/>
  <c r="AK330" i="176"/>
  <c r="AH332" i="176"/>
  <c r="AI332" i="176"/>
  <c r="AK333" i="176"/>
  <c r="AH336" i="176"/>
  <c r="AI336" i="176"/>
  <c r="AK337" i="176"/>
  <c r="AH340" i="176"/>
  <c r="AI340" i="176"/>
  <c r="AK341" i="176"/>
  <c r="AH344" i="176"/>
  <c r="AI344" i="176"/>
  <c r="AK345" i="176"/>
  <c r="AH348" i="176"/>
  <c r="AI348" i="176"/>
  <c r="AK349" i="176"/>
  <c r="AI401" i="176"/>
  <c r="AH401" i="176"/>
  <c r="AK404" i="176"/>
  <c r="AI465" i="176"/>
  <c r="AH465" i="176"/>
  <c r="AH71" i="176"/>
  <c r="AH136" i="176"/>
  <c r="AH201" i="176"/>
  <c r="AH266" i="176"/>
  <c r="AH396" i="176"/>
  <c r="AI403" i="176"/>
  <c r="AH403" i="176"/>
  <c r="AK406" i="176"/>
  <c r="AI467" i="176"/>
  <c r="AH467" i="176"/>
  <c r="AH398" i="176"/>
  <c r="AK399" i="176"/>
  <c r="AH402" i="176"/>
  <c r="AK403" i="176"/>
  <c r="AH406" i="176"/>
  <c r="AK407" i="176"/>
  <c r="AH464" i="176"/>
  <c r="AK465" i="176"/>
  <c r="AH468" i="176"/>
  <c r="AK525" i="176"/>
  <c r="AH527" i="176"/>
  <c r="AK528" i="176"/>
  <c r="AH531" i="176"/>
  <c r="AK532" i="176"/>
  <c r="AK592" i="176"/>
  <c r="AH595" i="176"/>
  <c r="AK596" i="176"/>
  <c r="AH599" i="176"/>
  <c r="AK600" i="176"/>
  <c r="AH603" i="176"/>
  <c r="AK604" i="176"/>
  <c r="AK657" i="176"/>
  <c r="AH660" i="176"/>
  <c r="AK661" i="176"/>
  <c r="AH724" i="176"/>
  <c r="AK792" i="176"/>
  <c r="AH591" i="176"/>
  <c r="AH656" i="176"/>
  <c r="AH786" i="176"/>
  <c r="AI789" i="176"/>
  <c r="AH789" i="176"/>
  <c r="AI791" i="176"/>
  <c r="AH791" i="176"/>
  <c r="AK850" i="176"/>
  <c r="AK918" i="176"/>
  <c r="AK468" i="176"/>
  <c r="AK527" i="176"/>
  <c r="AH530" i="176"/>
  <c r="AI530" i="176"/>
  <c r="AK531" i="176"/>
  <c r="AH594" i="176"/>
  <c r="AI594" i="176"/>
  <c r="AK595" i="176"/>
  <c r="AH598" i="176"/>
  <c r="AI598" i="176"/>
  <c r="AK599" i="176"/>
  <c r="AH602" i="176"/>
  <c r="AI602" i="176"/>
  <c r="AK603" i="176"/>
  <c r="AH659" i="176"/>
  <c r="AI659" i="176"/>
  <c r="AK660" i="176"/>
  <c r="AH720" i="176"/>
  <c r="AI720" i="176"/>
  <c r="AH723" i="176"/>
  <c r="AI723" i="176"/>
  <c r="AK724" i="176"/>
  <c r="AK787" i="176"/>
  <c r="AI793" i="176"/>
  <c r="AH793" i="176"/>
  <c r="AI917" i="176"/>
  <c r="AH917" i="176"/>
  <c r="AK980" i="176"/>
  <c r="AH526" i="176"/>
  <c r="AH787" i="176"/>
  <c r="AI787" i="176"/>
  <c r="AI919" i="176"/>
  <c r="AH919" i="176"/>
  <c r="AK397" i="176"/>
  <c r="AH400" i="176"/>
  <c r="AK401" i="176"/>
  <c r="AH404" i="176"/>
  <c r="AK405" i="176"/>
  <c r="AH408" i="176"/>
  <c r="AK460" i="176"/>
  <c r="AH462" i="176"/>
  <c r="AK463" i="176"/>
  <c r="AH466" i="176"/>
  <c r="AK467" i="176"/>
  <c r="AH529" i="176"/>
  <c r="AK530" i="176"/>
  <c r="AI590" i="176"/>
  <c r="AH590" i="176"/>
  <c r="AH593" i="176"/>
  <c r="AK594" i="176"/>
  <c r="AH597" i="176"/>
  <c r="AK598" i="176"/>
  <c r="AH601" i="176"/>
  <c r="AK602" i="176"/>
  <c r="AI655" i="176"/>
  <c r="AH655" i="176"/>
  <c r="AH658" i="176"/>
  <c r="AK659" i="176"/>
  <c r="AH662" i="176"/>
  <c r="AK720" i="176"/>
  <c r="AH722" i="176"/>
  <c r="AK723" i="176"/>
  <c r="AK853" i="176"/>
  <c r="AI852" i="176"/>
  <c r="AH852" i="176"/>
  <c r="AK855" i="176"/>
  <c r="AH525" i="176"/>
  <c r="AI525" i="176"/>
  <c r="AH528" i="176"/>
  <c r="AI528" i="176"/>
  <c r="AK529" i="176"/>
  <c r="AH532" i="176"/>
  <c r="AI532" i="176"/>
  <c r="AK590" i="176"/>
  <c r="AH592" i="176"/>
  <c r="AI592" i="176"/>
  <c r="AK593" i="176"/>
  <c r="AH596" i="176"/>
  <c r="AI596" i="176"/>
  <c r="AK597" i="176"/>
  <c r="AH600" i="176"/>
  <c r="AI600" i="176"/>
  <c r="AK601" i="176"/>
  <c r="AH604" i="176"/>
  <c r="AI604" i="176"/>
  <c r="AK655" i="176"/>
  <c r="AH657" i="176"/>
  <c r="AI657" i="176"/>
  <c r="AK658" i="176"/>
  <c r="AH661" i="176"/>
  <c r="AI661" i="176"/>
  <c r="AK662" i="176"/>
  <c r="AK722" i="176"/>
  <c r="AI785" i="176"/>
  <c r="AH785" i="176"/>
  <c r="AH788" i="176"/>
  <c r="AK788" i="176"/>
  <c r="AI854" i="176"/>
  <c r="AH854" i="176"/>
  <c r="AK915" i="176"/>
  <c r="AH982" i="176"/>
  <c r="AI982" i="176"/>
  <c r="AH461" i="176"/>
  <c r="AH721" i="176"/>
  <c r="AK785" i="176"/>
  <c r="AK790" i="176"/>
  <c r="AI856" i="176"/>
  <c r="AH856" i="176"/>
  <c r="AH790" i="176"/>
  <c r="AK791" i="176"/>
  <c r="AH850" i="176"/>
  <c r="AI850" i="176"/>
  <c r="AH853" i="176"/>
  <c r="AK854" i="176"/>
  <c r="AH915" i="176"/>
  <c r="AI915" i="176"/>
  <c r="AH918" i="176"/>
  <c r="AK919" i="176"/>
  <c r="AK982" i="176"/>
  <c r="AH985" i="176"/>
  <c r="AK986" i="176"/>
  <c r="AH989" i="176"/>
  <c r="AK990" i="176"/>
  <c r="AK1110" i="176"/>
  <c r="AH1112" i="176"/>
  <c r="AK1113" i="176"/>
  <c r="AH1116" i="176"/>
  <c r="AK1117" i="176"/>
  <c r="AH1179" i="176"/>
  <c r="AK1180" i="176"/>
  <c r="AH1183" i="176"/>
  <c r="AK1184" i="176"/>
  <c r="AH1187" i="176"/>
  <c r="AH1240" i="176"/>
  <c r="AI1240" i="176"/>
  <c r="AK1246" i="176"/>
  <c r="AI1314" i="176"/>
  <c r="AH1314" i="176"/>
  <c r="AK1317" i="176"/>
  <c r="AH981" i="176"/>
  <c r="AH1046" i="176"/>
  <c r="AH1191" i="176"/>
  <c r="AI1191" i="176"/>
  <c r="AK1244" i="176"/>
  <c r="AK1309" i="176"/>
  <c r="AI1316" i="176"/>
  <c r="AH1316" i="176"/>
  <c r="AK1370" i="176"/>
  <c r="AH984" i="176"/>
  <c r="AI984" i="176"/>
  <c r="AK985" i="176"/>
  <c r="AH988" i="176"/>
  <c r="AI988" i="176"/>
  <c r="AK989" i="176"/>
  <c r="AK1112" i="176"/>
  <c r="AH1115" i="176"/>
  <c r="AI1115" i="176"/>
  <c r="AK1116" i="176"/>
  <c r="AH1175" i="176"/>
  <c r="AI1175" i="176"/>
  <c r="AH1178" i="176"/>
  <c r="AI1178" i="176"/>
  <c r="AK1179" i="176"/>
  <c r="AH1182" i="176"/>
  <c r="AI1182" i="176"/>
  <c r="AK1183" i="176"/>
  <c r="AH1186" i="176"/>
  <c r="AI1186" i="176"/>
  <c r="AK1187" i="176"/>
  <c r="AI1189" i="176"/>
  <c r="AH1189" i="176"/>
  <c r="AK1242" i="176"/>
  <c r="AI1305" i="176"/>
  <c r="AH1305" i="176"/>
  <c r="AI1318" i="176"/>
  <c r="AH1318" i="176"/>
  <c r="AH1111" i="176"/>
  <c r="AH1245" i="176"/>
  <c r="AI1245" i="176"/>
  <c r="AI1310" i="176"/>
  <c r="AH1310" i="176"/>
  <c r="AK789" i="176"/>
  <c r="AH792" i="176"/>
  <c r="AK793" i="176"/>
  <c r="AK852" i="176"/>
  <c r="AH855" i="176"/>
  <c r="AK856" i="176"/>
  <c r="AK917" i="176"/>
  <c r="AI980" i="176"/>
  <c r="AH980" i="176"/>
  <c r="AH983" i="176"/>
  <c r="AK984" i="176"/>
  <c r="AH987" i="176"/>
  <c r="AK988" i="176"/>
  <c r="AI1045" i="176"/>
  <c r="AH1045" i="176"/>
  <c r="AH1114" i="176"/>
  <c r="AK1115" i="176"/>
  <c r="AH1118" i="176"/>
  <c r="AK1175" i="176"/>
  <c r="AH1177" i="176"/>
  <c r="AK1178" i="176"/>
  <c r="AH1181" i="176"/>
  <c r="AK1182" i="176"/>
  <c r="AH1185" i="176"/>
  <c r="AK1186" i="176"/>
  <c r="AH1243" i="176"/>
  <c r="AI1243" i="176"/>
  <c r="AK1307" i="176"/>
  <c r="AH851" i="176"/>
  <c r="AH916" i="176"/>
  <c r="AK1311" i="176"/>
  <c r="AI1372" i="176"/>
  <c r="AH1372" i="176"/>
  <c r="AK983" i="176"/>
  <c r="AH986" i="176"/>
  <c r="AI986" i="176"/>
  <c r="AK987" i="176"/>
  <c r="AH990" i="176"/>
  <c r="AI990" i="176"/>
  <c r="AK1045" i="176"/>
  <c r="AH1110" i="176"/>
  <c r="AI1110" i="176"/>
  <c r="AH1113" i="176"/>
  <c r="AI1113" i="176"/>
  <c r="AK1114" i="176"/>
  <c r="AH1117" i="176"/>
  <c r="AI1117" i="176"/>
  <c r="AK1118" i="176"/>
  <c r="AK1177" i="176"/>
  <c r="AH1180" i="176"/>
  <c r="AI1180" i="176"/>
  <c r="AK1181" i="176"/>
  <c r="AH1184" i="176"/>
  <c r="AI1184" i="176"/>
  <c r="AK1185" i="176"/>
  <c r="AH1188" i="176"/>
  <c r="AK1192" i="176"/>
  <c r="AH1308" i="176"/>
  <c r="AI1308" i="176"/>
  <c r="AK1313" i="176"/>
  <c r="AH1176" i="176"/>
  <c r="AK1188" i="176"/>
  <c r="AK1190" i="176"/>
  <c r="AI1312" i="176"/>
  <c r="AH1312" i="176"/>
  <c r="AK1315" i="176"/>
  <c r="AK1189" i="176"/>
  <c r="AH1192" i="176"/>
  <c r="AK1240" i="176"/>
  <c r="AH1242" i="176"/>
  <c r="AK1243" i="176"/>
  <c r="AH1246" i="176"/>
  <c r="AK1305" i="176"/>
  <c r="AH1307" i="176"/>
  <c r="AK1308" i="176"/>
  <c r="AH1311" i="176"/>
  <c r="AK1312" i="176"/>
  <c r="AH1315" i="176"/>
  <c r="AK1316" i="176"/>
  <c r="AH1370" i="176"/>
  <c r="AI1370" i="176"/>
  <c r="AH1373" i="176"/>
  <c r="AK1374" i="176"/>
  <c r="AH1377" i="176"/>
  <c r="AK1378" i="176"/>
  <c r="AH1439" i="176"/>
  <c r="AK1440" i="176"/>
  <c r="AK1502" i="176"/>
  <c r="AH1505" i="176"/>
  <c r="AK1506" i="176"/>
  <c r="AK1508" i="176"/>
  <c r="AK1565" i="176"/>
  <c r="AK1568" i="176"/>
  <c r="AI1701" i="176"/>
  <c r="AH1701" i="176"/>
  <c r="AK1704" i="176"/>
  <c r="AI1764" i="176"/>
  <c r="AH1764" i="176"/>
  <c r="AK1825" i="176"/>
  <c r="AH1501" i="176"/>
  <c r="AH1508" i="176"/>
  <c r="AK1510" i="176"/>
  <c r="AH1635" i="176"/>
  <c r="AI1635" i="176"/>
  <c r="AI1703" i="176"/>
  <c r="AH1703" i="176"/>
  <c r="AK1706" i="176"/>
  <c r="AI1766" i="176"/>
  <c r="AH1766" i="176"/>
  <c r="AK1373" i="176"/>
  <c r="AH1376" i="176"/>
  <c r="AI1376" i="176"/>
  <c r="AK1377" i="176"/>
  <c r="AH1435" i="176"/>
  <c r="AI1435" i="176"/>
  <c r="AH1438" i="176"/>
  <c r="AI1438" i="176"/>
  <c r="AK1439" i="176"/>
  <c r="AH1504" i="176"/>
  <c r="AI1504" i="176"/>
  <c r="AK1505" i="176"/>
  <c r="AH1509" i="176"/>
  <c r="AI1509" i="176"/>
  <c r="AH1569" i="176"/>
  <c r="AI1569" i="176"/>
  <c r="AK1695" i="176"/>
  <c r="AI1705" i="176"/>
  <c r="AH1705" i="176"/>
  <c r="AK1708" i="176"/>
  <c r="AH1241" i="176"/>
  <c r="AH1306" i="176"/>
  <c r="AH1511" i="176"/>
  <c r="AI1511" i="176"/>
  <c r="AK1632" i="176"/>
  <c r="AI1707" i="176"/>
  <c r="AH1707" i="176"/>
  <c r="AK1760" i="176"/>
  <c r="AH1829" i="176"/>
  <c r="AI1829" i="176"/>
  <c r="AH1190" i="176"/>
  <c r="AK1191" i="176"/>
  <c r="AH1244" i="176"/>
  <c r="AK1245" i="176"/>
  <c r="AH1309" i="176"/>
  <c r="AK1310" i="176"/>
  <c r="AH1313" i="176"/>
  <c r="AK1314" i="176"/>
  <c r="AH1317" i="176"/>
  <c r="AK1318" i="176"/>
  <c r="AK1372" i="176"/>
  <c r="AH1375" i="176"/>
  <c r="AK1376" i="176"/>
  <c r="AH1379" i="176"/>
  <c r="AK1435" i="176"/>
  <c r="AH1437" i="176"/>
  <c r="AK1438" i="176"/>
  <c r="AI1500" i="176"/>
  <c r="AH1500" i="176"/>
  <c r="AH1503" i="176"/>
  <c r="AK1504" i="176"/>
  <c r="AH1507" i="176"/>
  <c r="AI1507" i="176"/>
  <c r="AK1570" i="176"/>
  <c r="AI1709" i="176"/>
  <c r="AH1709" i="176"/>
  <c r="AI1827" i="176"/>
  <c r="AH1827" i="176"/>
  <c r="AH1371" i="176"/>
  <c r="AI1633" i="176"/>
  <c r="AH1633" i="176"/>
  <c r="AK1698" i="176"/>
  <c r="AH1374" i="176"/>
  <c r="AI1374" i="176"/>
  <c r="AK1375" i="176"/>
  <c r="AH1378" i="176"/>
  <c r="AI1378" i="176"/>
  <c r="AK1379" i="176"/>
  <c r="AK1437" i="176"/>
  <c r="AH1440" i="176"/>
  <c r="AI1440" i="176"/>
  <c r="AK1500" i="176"/>
  <c r="AH1502" i="176"/>
  <c r="AI1502" i="176"/>
  <c r="AK1503" i="176"/>
  <c r="AH1506" i="176"/>
  <c r="AI1506" i="176"/>
  <c r="AI1567" i="176"/>
  <c r="AH1567" i="176"/>
  <c r="AI1630" i="176"/>
  <c r="AH1630" i="176"/>
  <c r="AI1697" i="176"/>
  <c r="AH1697" i="176"/>
  <c r="AK1700" i="176"/>
  <c r="AK1763" i="176"/>
  <c r="AH1436" i="176"/>
  <c r="AK1634" i="176"/>
  <c r="AI1699" i="176"/>
  <c r="AH1699" i="176"/>
  <c r="AK1702" i="176"/>
  <c r="AI1762" i="176"/>
  <c r="AH1762" i="176"/>
  <c r="AK1765" i="176"/>
  <c r="AK1507" i="176"/>
  <c r="AH1510" i="176"/>
  <c r="AK1511" i="176"/>
  <c r="AK1567" i="176"/>
  <c r="AH1570" i="176"/>
  <c r="AK1630" i="176"/>
  <c r="AH1632" i="176"/>
  <c r="AK1633" i="176"/>
  <c r="AH1695" i="176"/>
  <c r="AI1695" i="176"/>
  <c r="AH1698" i="176"/>
  <c r="AK1699" i="176"/>
  <c r="AH1702" i="176"/>
  <c r="AK1703" i="176"/>
  <c r="AH1706" i="176"/>
  <c r="AK1707" i="176"/>
  <c r="AH1760" i="176"/>
  <c r="AI1760" i="176"/>
  <c r="AH1763" i="176"/>
  <c r="AK1764" i="176"/>
  <c r="AH1825" i="176"/>
  <c r="AI1825" i="176"/>
  <c r="AH1828" i="176"/>
  <c r="AK1829" i="176"/>
  <c r="AH1832" i="176"/>
  <c r="AK1833" i="176"/>
  <c r="AH1836" i="176"/>
  <c r="AK1837" i="176"/>
  <c r="AH1840" i="176"/>
  <c r="AK1890" i="176"/>
  <c r="AH1892" i="176"/>
  <c r="AK1893" i="176"/>
  <c r="AH1896" i="176"/>
  <c r="AK1897" i="176"/>
  <c r="AH1566" i="176"/>
  <c r="AK1828" i="176"/>
  <c r="AH1831" i="176"/>
  <c r="AI1831" i="176"/>
  <c r="AK1832" i="176"/>
  <c r="AH1835" i="176"/>
  <c r="AI1835" i="176"/>
  <c r="AK1836" i="176"/>
  <c r="AH1839" i="176"/>
  <c r="AI1839" i="176"/>
  <c r="AK1840" i="176"/>
  <c r="AK1892" i="176"/>
  <c r="AH1895" i="176"/>
  <c r="AI1895" i="176"/>
  <c r="AK1896" i="176"/>
  <c r="AH1899" i="176"/>
  <c r="AI1899" i="176"/>
  <c r="AH1631" i="176"/>
  <c r="AH1891" i="176"/>
  <c r="AK1509" i="176"/>
  <c r="AI1565" i="176"/>
  <c r="AH1565" i="176"/>
  <c r="AH1568" i="176"/>
  <c r="AK1569" i="176"/>
  <c r="AH1634" i="176"/>
  <c r="AK1635" i="176"/>
  <c r="AK1697" i="176"/>
  <c r="AH1700" i="176"/>
  <c r="AK1701" i="176"/>
  <c r="AH1704" i="176"/>
  <c r="AK1705" i="176"/>
  <c r="AH1708" i="176"/>
  <c r="AK1709" i="176"/>
  <c r="AK1762" i="176"/>
  <c r="AH1765" i="176"/>
  <c r="AK1766" i="176"/>
  <c r="AK1827" i="176"/>
  <c r="AH1830" i="176"/>
  <c r="AK1831" i="176"/>
  <c r="AH1834" i="176"/>
  <c r="AK1835" i="176"/>
  <c r="AH1838" i="176"/>
  <c r="AK1839" i="176"/>
  <c r="AH1894" i="176"/>
  <c r="AK1895" i="176"/>
  <c r="AI1898" i="176"/>
  <c r="AH1898" i="176"/>
  <c r="AK1899" i="176"/>
  <c r="AH1696" i="176"/>
  <c r="AH1761" i="176"/>
  <c r="AH1826" i="176"/>
  <c r="AK1830" i="176"/>
  <c r="AH1833" i="176"/>
  <c r="AI1833" i="176"/>
  <c r="AK1834" i="176"/>
  <c r="AH1837" i="176"/>
  <c r="AI1837" i="176"/>
  <c r="AK1838" i="176"/>
  <c r="AH1890" i="176"/>
  <c r="AI1890" i="176"/>
  <c r="AH1893" i="176"/>
  <c r="AI1893" i="176"/>
  <c r="AK1894" i="176"/>
  <c r="AH1897" i="176"/>
  <c r="AI1897" i="176"/>
  <c r="AK1898" i="176"/>
  <c r="AI9" i="176"/>
  <c r="AI11" i="176"/>
  <c r="AI7" i="176"/>
  <c r="AI78" i="176"/>
  <c r="AI267" i="176"/>
  <c r="AI80" i="176"/>
  <c r="AI202" i="176"/>
  <c r="AI212" i="176"/>
  <c r="AI333" i="176"/>
  <c r="AI341" i="176"/>
  <c r="AI349" i="176"/>
  <c r="AI74" i="176"/>
  <c r="AI204" i="176"/>
  <c r="AI269" i="176"/>
  <c r="AI72" i="176"/>
  <c r="AI206" i="176"/>
  <c r="AI208" i="176"/>
  <c r="AI214" i="176"/>
  <c r="AI335" i="176"/>
  <c r="AI343" i="176"/>
  <c r="AI137" i="176"/>
  <c r="AI271" i="176"/>
  <c r="AI139" i="176"/>
  <c r="AI216" i="176"/>
  <c r="AI337" i="176"/>
  <c r="AI345" i="176"/>
  <c r="AI141" i="176"/>
  <c r="AI273" i="176"/>
  <c r="AI76" i="176"/>
  <c r="AI210" i="176"/>
  <c r="AI218" i="176"/>
  <c r="AI339" i="176"/>
  <c r="AI347" i="176"/>
  <c r="AI406" i="176"/>
  <c r="AI529" i="176"/>
  <c r="AI408" i="176"/>
  <c r="AI597" i="176"/>
  <c r="AI724" i="176"/>
  <c r="AI531" i="176"/>
  <c r="AI658" i="176"/>
  <c r="AI599" i="176"/>
  <c r="AI398" i="176"/>
  <c r="AI462" i="176"/>
  <c r="AI660" i="176"/>
  <c r="AI400" i="176"/>
  <c r="AI464" i="176"/>
  <c r="AI468" i="176"/>
  <c r="AI593" i="176"/>
  <c r="AI601" i="176"/>
  <c r="AI402" i="176"/>
  <c r="AI466" i="176"/>
  <c r="AI527" i="176"/>
  <c r="AI662" i="176"/>
  <c r="AI404" i="176"/>
  <c r="AI595" i="176"/>
  <c r="AI603" i="176"/>
  <c r="AI722" i="176"/>
  <c r="AI788" i="176"/>
  <c r="AI790" i="176"/>
  <c r="AI989" i="176"/>
  <c r="AI1118" i="176"/>
  <c r="AI792" i="176"/>
  <c r="AI1177" i="176"/>
  <c r="AI1185" i="176"/>
  <c r="AI918" i="176"/>
  <c r="AI983" i="176"/>
  <c r="AI1112" i="176"/>
  <c r="AI1179" i="176"/>
  <c r="AI1187" i="176"/>
  <c r="AI985" i="176"/>
  <c r="AI1114" i="176"/>
  <c r="AI1188" i="176"/>
  <c r="AI853" i="176"/>
  <c r="AI1181" i="176"/>
  <c r="AI855" i="176"/>
  <c r="AI987" i="176"/>
  <c r="AI1116" i="176"/>
  <c r="AI1183" i="176"/>
  <c r="AI1190" i="176"/>
  <c r="AI1315" i="176"/>
  <c r="AI1246" i="176"/>
  <c r="AI1317" i="176"/>
  <c r="AI1379" i="176"/>
  <c r="AI1505" i="176"/>
  <c r="AI1244" i="176"/>
  <c r="AI1309" i="176"/>
  <c r="AI1437" i="176"/>
  <c r="AI1242" i="176"/>
  <c r="AI1373" i="176"/>
  <c r="AI1439" i="176"/>
  <c r="AI1307" i="176"/>
  <c r="AI1375" i="176"/>
  <c r="AI1311" i="176"/>
  <c r="AI1192" i="176"/>
  <c r="AI1313" i="176"/>
  <c r="AI1377" i="176"/>
  <c r="AI1503" i="176"/>
  <c r="AI1634" i="176"/>
  <c r="AI1702" i="176"/>
  <c r="AI1765" i="176"/>
  <c r="AI1892" i="176"/>
  <c r="AI1508" i="176"/>
  <c r="AI1568" i="176"/>
  <c r="AI1704" i="176"/>
  <c r="AI1834" i="176"/>
  <c r="AI1510" i="176"/>
  <c r="AI1706" i="176"/>
  <c r="AI1828" i="176"/>
  <c r="AI1894" i="176"/>
  <c r="AI1708" i="176"/>
  <c r="AI1836" i="176"/>
  <c r="AI1632" i="176"/>
  <c r="AI1896" i="176"/>
  <c r="AI1570" i="176"/>
  <c r="AI1830" i="176"/>
  <c r="AI1838" i="176"/>
  <c r="AI1698" i="176"/>
  <c r="AI1700" i="176"/>
  <c r="AI1763" i="176"/>
  <c r="AI1832" i="176"/>
  <c r="AI1840" i="176"/>
  <c r="U204" i="176"/>
  <c r="U215" i="176"/>
  <c r="U1438" i="176"/>
  <c r="U1835" i="176"/>
  <c r="U1839" i="176"/>
  <c r="U468" i="176"/>
  <c r="U9" i="176"/>
  <c r="U348" i="176"/>
  <c r="U139" i="176"/>
  <c r="U593" i="176"/>
  <c r="U141" i="176"/>
  <c r="U722" i="176"/>
  <c r="U344" i="176"/>
  <c r="U1511" i="176"/>
  <c r="U399" i="176"/>
  <c r="U1312" i="176"/>
  <c r="U785" i="176"/>
  <c r="U271" i="176"/>
  <c r="U661" i="176"/>
  <c r="U467" i="176"/>
  <c r="U1705" i="176"/>
  <c r="U1762" i="176"/>
  <c r="U1375" i="176"/>
  <c r="U1833" i="176"/>
  <c r="U1310" i="176"/>
  <c r="U1825" i="176"/>
  <c r="U1765" i="176"/>
  <c r="U1698" i="176"/>
  <c r="U1703" i="176"/>
  <c r="U135" i="176"/>
  <c r="U982" i="176"/>
  <c r="U402" i="176"/>
  <c r="U218" i="176"/>
  <c r="U1764" i="176"/>
  <c r="U268" i="176"/>
  <c r="U272" i="176"/>
  <c r="U1828" i="176"/>
  <c r="U10" i="176"/>
  <c r="U594" i="176"/>
  <c r="U598" i="176"/>
  <c r="U5" i="176"/>
  <c r="U398" i="176"/>
  <c r="U75" i="176"/>
  <c r="U600" i="176"/>
  <c r="U78" i="176"/>
  <c r="U852" i="176"/>
  <c r="U395" i="176"/>
  <c r="U206" i="176"/>
  <c r="U532" i="176"/>
  <c r="U205" i="176"/>
  <c r="U1118" i="176"/>
  <c r="U333" i="176"/>
  <c r="U788" i="176"/>
  <c r="U397" i="176"/>
  <c r="U990" i="176"/>
  <c r="U1707" i="176"/>
  <c r="U1632" i="176"/>
  <c r="U1894" i="176"/>
  <c r="U1243" i="176"/>
  <c r="U1697" i="176"/>
  <c r="U1633" i="176"/>
  <c r="U1827" i="176"/>
  <c r="U1569" i="176"/>
  <c r="U341" i="176"/>
  <c r="U1185" i="176"/>
  <c r="U1189" i="176"/>
  <c r="U602" i="176"/>
  <c r="U659" i="176"/>
  <c r="U1831" i="176"/>
  <c r="U211" i="176"/>
  <c r="U1242" i="176"/>
  <c r="U984" i="176"/>
  <c r="U77" i="176"/>
  <c r="U466" i="176"/>
  <c r="U267" i="176"/>
  <c r="U657" i="176"/>
  <c r="U202" i="176"/>
  <c r="U1113" i="176"/>
  <c r="U462" i="176"/>
  <c r="U203" i="176"/>
  <c r="U596" i="176"/>
  <c r="U207" i="176"/>
  <c r="U1314" i="176"/>
  <c r="U340" i="176"/>
  <c r="U983" i="176"/>
  <c r="U350" i="176"/>
  <c r="U1177" i="176"/>
  <c r="U1702" i="176"/>
  <c r="U1709" i="176"/>
  <c r="U986" i="176"/>
  <c r="U1440" i="176"/>
  <c r="U1117" i="176"/>
  <c r="U1834" i="176"/>
  <c r="U1829" i="176"/>
  <c r="U1700" i="176"/>
  <c r="U1178" i="176"/>
  <c r="U337" i="176"/>
  <c r="U1045" i="176"/>
  <c r="U1701" i="176"/>
  <c r="U988" i="176"/>
  <c r="U1115" i="176"/>
  <c r="U720" i="176"/>
  <c r="U346" i="176"/>
  <c r="U1373" i="176"/>
  <c r="U1309" i="176"/>
  <c r="U200" i="176"/>
  <c r="U408" i="176"/>
  <c r="U274" i="176"/>
  <c r="U856" i="176"/>
  <c r="U214" i="176"/>
  <c r="U1307" i="176"/>
  <c r="U525" i="176"/>
  <c r="U140" i="176"/>
  <c r="U980" i="176"/>
  <c r="U210" i="176"/>
  <c r="U1502" i="176"/>
  <c r="U404" i="176"/>
  <c r="U791" i="176"/>
  <c r="U406" i="176"/>
  <c r="U1184" i="176"/>
  <c r="U1704" i="176"/>
  <c r="U1630" i="176"/>
  <c r="U1110" i="176"/>
  <c r="U1506" i="176"/>
  <c r="U1318" i="176"/>
  <c r="U1890" i="176"/>
  <c r="U1897" i="176"/>
  <c r="U1830" i="176"/>
  <c r="U1504" i="176"/>
  <c r="U465" i="176"/>
  <c r="U604" i="176"/>
  <c r="U1766" i="176"/>
  <c r="U1370" i="176"/>
  <c r="U1376" i="176"/>
  <c r="U342" i="176"/>
  <c r="U530" i="176"/>
  <c r="U1895" i="176"/>
  <c r="U1899" i="176"/>
  <c r="U137" i="176"/>
  <c r="U655" i="176"/>
  <c r="U336" i="176"/>
  <c r="U792" i="176"/>
  <c r="U349" i="176"/>
  <c r="U1379" i="176"/>
  <c r="U601" i="176"/>
  <c r="U270" i="176"/>
  <c r="U789" i="176"/>
  <c r="U217" i="176"/>
  <c r="U79" i="176"/>
  <c r="U401" i="176"/>
  <c r="U855" i="176"/>
  <c r="U528" i="176"/>
  <c r="U1240" i="176"/>
  <c r="U1567" i="176"/>
  <c r="U1838" i="176"/>
  <c r="U1180" i="176"/>
  <c r="U1699" i="176"/>
  <c r="U1313" i="176"/>
  <c r="U1372" i="176"/>
  <c r="U1245" i="176"/>
  <c r="U1837" i="176"/>
  <c r="U265" i="176"/>
  <c r="U12" i="176"/>
  <c r="U80" i="176"/>
  <c r="U1316" i="176"/>
  <c r="U1175" i="176"/>
  <c r="U338" i="176"/>
  <c r="U850" i="176"/>
  <c r="U918" i="176"/>
  <c r="U334" i="176"/>
  <c r="U8" i="176"/>
  <c r="U138" i="176"/>
  <c r="U662" i="176"/>
  <c r="U405" i="176"/>
  <c r="U854" i="176"/>
  <c r="U407" i="176"/>
  <c r="U209" i="176"/>
  <c r="U658" i="176"/>
  <c r="U332" i="176"/>
  <c r="U919" i="176"/>
  <c r="U345" i="176"/>
  <c r="U76" i="176"/>
  <c r="U590" i="176"/>
  <c r="U787" i="176"/>
  <c r="U592" i="176"/>
  <c r="U1305" i="176"/>
  <c r="U1893" i="176"/>
  <c r="U1315" i="176"/>
  <c r="U1308" i="176"/>
  <c r="U1570" i="176"/>
  <c r="U1317" i="176"/>
  <c r="U1500" i="176"/>
  <c r="U1374" i="176"/>
  <c r="U1898" i="176"/>
  <c r="U1706" i="176"/>
  <c r="U529" i="176"/>
  <c r="U460" i="176"/>
  <c r="U1763" i="176"/>
  <c r="U1435" i="176"/>
  <c r="U723" i="176"/>
  <c r="U1182" i="176"/>
  <c r="U1186" i="176"/>
  <c r="U72" i="176"/>
  <c r="U208" i="176"/>
  <c r="U213" i="176"/>
  <c r="U853" i="176"/>
  <c r="U400" i="176"/>
  <c r="U1181" i="176"/>
  <c r="U463" i="176"/>
  <c r="U330" i="176"/>
  <c r="U793" i="176"/>
  <c r="U403" i="176"/>
  <c r="U987" i="176"/>
  <c r="U464" i="176"/>
  <c r="U73" i="176"/>
  <c r="U597" i="176"/>
  <c r="U1188" i="176"/>
  <c r="U917" i="176"/>
  <c r="U1437" i="176"/>
  <c r="U1114" i="176"/>
  <c r="U1695" i="176"/>
  <c r="U1191" i="176"/>
  <c r="U1760" i="176"/>
  <c r="U1378" i="176"/>
  <c r="U1507" i="176"/>
  <c r="U1708" i="176"/>
  <c r="U70" i="176"/>
  <c r="U915" i="176"/>
  <c r="U1503" i="176"/>
  <c r="U1635" i="176"/>
  <c r="AL209" i="176"/>
  <c r="AL463" i="176"/>
  <c r="AL525" i="176"/>
  <c r="AL1185" i="176"/>
  <c r="AL1313" i="176"/>
  <c r="AL269" i="176"/>
  <c r="AL404" i="176"/>
  <c r="AL1176" i="176"/>
  <c r="AL1706" i="176"/>
  <c r="AL200" i="176"/>
  <c r="AL270" i="176"/>
  <c r="AL1188" i="176"/>
  <c r="AL1317" i="176"/>
  <c r="AL12" i="176"/>
  <c r="AL465" i="176"/>
  <c r="AL1187" i="176"/>
  <c r="AL1709" i="176"/>
  <c r="AL1830" i="176"/>
  <c r="AL720" i="176"/>
  <c r="AL1177" i="176"/>
  <c r="AL1244" i="176"/>
  <c r="AL203" i="176"/>
  <c r="AL467" i="176"/>
  <c r="AL532" i="176"/>
  <c r="AL855" i="176"/>
  <c r="AL1708" i="176"/>
  <c r="AL272" i="176"/>
  <c r="AL201" i="176"/>
  <c r="AL600" i="176"/>
  <c r="AL1373" i="176"/>
  <c r="AL1837" i="176"/>
  <c r="AL405" i="176"/>
  <c r="AL597" i="176"/>
  <c r="AL1184" i="176"/>
  <c r="AL1697" i="176"/>
  <c r="AL1761" i="176"/>
  <c r="AL1829" i="176"/>
  <c r="AL395" i="176"/>
  <c r="AL1701" i="176"/>
  <c r="AL136" i="176"/>
  <c r="AL852" i="176"/>
  <c r="AL1838" i="176"/>
  <c r="AL332" i="176"/>
  <c r="AL592" i="176"/>
  <c r="AL990" i="176"/>
  <c r="AL1633" i="176"/>
  <c r="AL407" i="176"/>
  <c r="AL529" i="176"/>
  <c r="AL1501" i="176"/>
  <c r="AL1828" i="176"/>
  <c r="AL343" i="176"/>
  <c r="AL403" i="176"/>
  <c r="AL1242" i="176"/>
  <c r="AL1374" i="176"/>
  <c r="AL74" i="176"/>
  <c r="AL598" i="176"/>
  <c r="AL1046" i="176"/>
  <c r="AL1436" i="176"/>
  <c r="AL1833" i="176"/>
  <c r="AL590" i="176"/>
  <c r="AL1180" i="176"/>
  <c r="AL1500" i="176"/>
  <c r="AL78" i="176"/>
  <c r="AL595" i="176"/>
  <c r="AL788" i="176"/>
  <c r="AL851" i="176"/>
  <c r="AL1834" i="176"/>
  <c r="AL76" i="176"/>
  <c r="AL398" i="176"/>
  <c r="AL721" i="176"/>
  <c r="AL1764" i="176"/>
  <c r="AL1897" i="176"/>
  <c r="AL397" i="176"/>
  <c r="AL662" i="176"/>
  <c r="AL1703" i="176"/>
  <c r="AL1179" i="176"/>
  <c r="AL1836" i="176"/>
  <c r="AL526" i="176"/>
  <c r="AL204" i="176"/>
  <c r="AL1190" i="176"/>
  <c r="AL72" i="176"/>
  <c r="AL1245" i="176"/>
  <c r="AL1696" i="176"/>
  <c r="AL401" i="176"/>
  <c r="AL854" i="176"/>
  <c r="AL1117" i="176"/>
  <c r="AL265" i="176"/>
  <c r="AL601" i="176"/>
  <c r="AL1438" i="176"/>
  <c r="AL1892" i="176"/>
  <c r="AL346" i="176"/>
  <c r="AL406" i="176"/>
  <c r="AL1316" i="176"/>
  <c r="AL1315" i="176"/>
  <c r="AL1567" i="176"/>
  <c r="AL208" i="176"/>
  <c r="AL793" i="176"/>
  <c r="AL1695" i="176"/>
  <c r="AL1893" i="176"/>
  <c r="AL655" i="176"/>
  <c r="AL1308" i="176"/>
  <c r="AL1502" i="176"/>
  <c r="AL212" i="176"/>
  <c r="AL530" i="176"/>
  <c r="AL461" i="176"/>
  <c r="AL986" i="176"/>
  <c r="AL202" i="176"/>
  <c r="AL468" i="176"/>
  <c r="AL985" i="176"/>
  <c r="AL1707" i="176"/>
  <c r="AL6" i="176"/>
  <c r="AL342" i="176"/>
  <c r="AL661" i="176"/>
  <c r="AL1435" i="176"/>
  <c r="AL1175" i="176"/>
  <c r="AL853" i="176"/>
  <c r="AL1509" i="176"/>
  <c r="AL1763" i="176"/>
  <c r="AL1186" i="176"/>
  <c r="AL599" i="176"/>
  <c r="AL5" i="176"/>
  <c r="AL140" i="176"/>
  <c r="AL337" i="176"/>
  <c r="AL1632" i="176"/>
  <c r="AL336" i="176"/>
  <c r="AL987" i="176"/>
  <c r="AL1839" i="176"/>
  <c r="AL466" i="176"/>
  <c r="AL460" i="176"/>
  <c r="AL396" i="176"/>
  <c r="AL989" i="176"/>
  <c r="AL1192" i="176"/>
  <c r="AL334" i="176"/>
  <c r="AL722" i="176"/>
  <c r="AL1569" i="176"/>
  <c r="AL1895" i="176"/>
  <c r="AL137" i="176"/>
  <c r="AL531" i="176"/>
  <c r="AL1189" i="176"/>
  <c r="AL1439" i="176"/>
  <c r="AL1835" i="176"/>
  <c r="AL273" i="176"/>
  <c r="AL408" i="176"/>
  <c r="AL1760" i="176"/>
  <c r="AL138" i="176"/>
  <c r="AL657" i="176"/>
  <c r="AL1246" i="176"/>
  <c r="AL1630" i="176"/>
  <c r="AL350" i="176"/>
  <c r="AL917" i="176"/>
  <c r="AL850" i="176"/>
  <c r="AL1113" i="176"/>
  <c r="AL1698" i="176"/>
  <c r="AL218" i="176"/>
  <c r="AL724" i="176"/>
  <c r="AL1309" i="176"/>
  <c r="AL266" i="176"/>
  <c r="AL1312" i="176"/>
  <c r="AL333" i="176"/>
  <c r="AL1241" i="176"/>
  <c r="AL349" i="176"/>
  <c r="AL988" i="176"/>
  <c r="AL659" i="176"/>
  <c r="AL1243" i="176"/>
  <c r="AL786" i="176"/>
  <c r="AL1375" i="176"/>
  <c r="AL216" i="176"/>
  <c r="AL80" i="176"/>
  <c r="AL402" i="176"/>
  <c r="AL1314" i="176"/>
  <c r="AL1311" i="176"/>
  <c r="AL344" i="176"/>
  <c r="AL1437" i="176"/>
  <c r="AL1700" i="176"/>
  <c r="AL210" i="176"/>
  <c r="AL656" i="176"/>
  <c r="AL792" i="176"/>
  <c r="AL1508" i="176"/>
  <c r="AL11" i="176"/>
  <c r="AL596" i="176"/>
  <c r="AL1111" i="176"/>
  <c r="AL1832" i="176"/>
  <c r="AL347" i="176"/>
  <c r="AL785" i="176"/>
  <c r="AL1370" i="176"/>
  <c r="AL1510" i="176"/>
  <c r="AL330" i="176"/>
  <c r="AL919" i="176"/>
  <c r="AL1116" i="176"/>
  <c r="AL205" i="176"/>
  <c r="AL1371" i="176"/>
  <c r="AL1181" i="176"/>
  <c r="AL1379" i="176"/>
  <c r="AL594" i="176"/>
  <c r="AL982" i="176"/>
  <c r="AL1704" i="176"/>
  <c r="AL1898" i="176"/>
  <c r="AL340" i="176"/>
  <c r="AL1506" i="176"/>
  <c r="AL206" i="176"/>
  <c r="AL527" i="176"/>
  <c r="AL1178" i="176"/>
  <c r="AL1377" i="176"/>
  <c r="AL7" i="176"/>
  <c r="AL603" i="176"/>
  <c r="AL915" i="176"/>
  <c r="AL1440" i="176"/>
  <c r="AL1894" i="176"/>
  <c r="AL271" i="176"/>
  <c r="AL787" i="176"/>
  <c r="AL983" i="176"/>
  <c r="AL1766" i="176"/>
  <c r="AL79" i="176"/>
  <c r="AL790" i="176"/>
  <c r="AL1372" i="176"/>
  <c r="AL1896" i="176"/>
  <c r="AL331" i="176"/>
  <c r="AL1240" i="176"/>
  <c r="AL1899" i="176"/>
  <c r="AL399" i="176"/>
  <c r="AL462" i="176"/>
  <c r="AL1191" i="176"/>
  <c r="AL1505" i="176"/>
  <c r="AL1699" i="176"/>
  <c r="AL980" i="176"/>
  <c r="AL73" i="176"/>
  <c r="AL658" i="176"/>
  <c r="AL1307" i="176"/>
  <c r="AL267" i="176"/>
  <c r="AL791" i="176"/>
  <c r="AL1310" i="176"/>
  <c r="AL1306" i="176"/>
  <c r="AL70" i="176"/>
  <c r="AL591" i="176"/>
  <c r="AL1183" i="176"/>
  <c r="AL1762" i="176"/>
  <c r="AL341" i="176"/>
  <c r="AL528" i="176"/>
  <c r="AL1118" i="176"/>
  <c r="AL1511" i="176"/>
  <c r="AL135" i="176"/>
  <c r="AL213" i="176"/>
  <c r="AL918" i="176"/>
  <c r="AL1110" i="176"/>
  <c r="AL1565" i="176"/>
  <c r="AL338" i="176"/>
  <c r="AL984" i="176"/>
  <c r="AL1568" i="176"/>
  <c r="AL274" i="176"/>
  <c r="AL593" i="176"/>
  <c r="AL1305" i="176"/>
  <c r="AL1705" i="176"/>
  <c r="AL1566" i="176"/>
  <c r="AL335" i="176"/>
  <c r="AL217" i="176"/>
  <c r="AL916" i="176"/>
  <c r="AL1634" i="176"/>
  <c r="AL139" i="176"/>
  <c r="AL400" i="176"/>
  <c r="AL1318" i="176"/>
  <c r="AL1507" i="176"/>
  <c r="AL1631" i="176"/>
  <c r="AL1114" i="176"/>
  <c r="AL75" i="176"/>
  <c r="AL1112" i="176"/>
  <c r="AL1504" i="176"/>
  <c r="AL215" i="176"/>
  <c r="AL1045" i="176"/>
  <c r="AL207" i="176"/>
  <c r="AL348" i="176"/>
  <c r="AL660" i="176"/>
  <c r="AL1635" i="176"/>
  <c r="AL1702" i="176"/>
  <c r="AL8" i="176"/>
  <c r="AL214" i="176"/>
  <c r="AL723" i="176"/>
  <c r="AL1115" i="176"/>
  <c r="AL1570" i="176"/>
  <c r="AL1826" i="176"/>
  <c r="AL10" i="176"/>
  <c r="AL268" i="176"/>
  <c r="AL789" i="176"/>
  <c r="AL981" i="176"/>
  <c r="AL1378" i="176"/>
  <c r="AL1891" i="176"/>
  <c r="AL339" i="176"/>
  <c r="AL141" i="176"/>
  <c r="AL464" i="176"/>
  <c r="AL856" i="176"/>
  <c r="AL1376" i="176"/>
  <c r="AL1765" i="176"/>
  <c r="AL9" i="176"/>
  <c r="AL71" i="176"/>
  <c r="AL1182" i="176"/>
  <c r="AL1503" i="176"/>
  <c r="AL1840" i="176"/>
  <c r="AL211" i="176"/>
  <c r="AL602" i="176"/>
  <c r="AL1825" i="176"/>
  <c r="AL1890" i="176"/>
  <c r="AL77" i="176"/>
  <c r="AL345" i="176"/>
  <c r="AL604" i="176"/>
  <c r="AL1827" i="176"/>
  <c r="AL1831" i="176"/>
  <c r="AM1838" i="176" l="1"/>
  <c r="AM1831" i="176"/>
  <c r="AM1840" i="176"/>
  <c r="AM1825" i="176"/>
  <c r="AM1702" i="176"/>
  <c r="AM1570" i="176"/>
  <c r="AM1697" i="176"/>
  <c r="AM1506" i="176"/>
  <c r="AM1507" i="176"/>
  <c r="AM1379" i="176"/>
  <c r="AM1509" i="176"/>
  <c r="AM1435" i="176"/>
  <c r="AM1703" i="176"/>
  <c r="AM1184" i="176"/>
  <c r="AM1045" i="176"/>
  <c r="AM1318" i="176"/>
  <c r="AM988" i="176"/>
  <c r="AM1179" i="176"/>
  <c r="AM853" i="176"/>
  <c r="AM661" i="176"/>
  <c r="AM662" i="176"/>
  <c r="AM597" i="176"/>
  <c r="AM466" i="176"/>
  <c r="AM400" i="176"/>
  <c r="AM599" i="176"/>
  <c r="AM342" i="176"/>
  <c r="AM397" i="176"/>
  <c r="AM405" i="176"/>
  <c r="AM216" i="176"/>
  <c r="AM139" i="176"/>
  <c r="AM140" i="176"/>
  <c r="AM207" i="176"/>
  <c r="AM9" i="176"/>
  <c r="AM1897" i="176"/>
  <c r="AM1837" i="176"/>
  <c r="AM1634" i="176"/>
  <c r="AM1699" i="176"/>
  <c r="AM1309" i="176"/>
  <c r="AM1707" i="176"/>
  <c r="AM1764" i="176"/>
  <c r="AM1373" i="176"/>
  <c r="AM1307" i="176"/>
  <c r="AM1181" i="176"/>
  <c r="AM1186" i="176"/>
  <c r="AM1175" i="176"/>
  <c r="AM985" i="176"/>
  <c r="AM600" i="176"/>
  <c r="AM852" i="176"/>
  <c r="AM723" i="176"/>
  <c r="AM602" i="176"/>
  <c r="AM789" i="176"/>
  <c r="AM724" i="176"/>
  <c r="AM468" i="176"/>
  <c r="AM398" i="176"/>
  <c r="AM340" i="176"/>
  <c r="AM217" i="176"/>
  <c r="AM349" i="176"/>
  <c r="AM333" i="176"/>
  <c r="AM218" i="176"/>
  <c r="AM202" i="176"/>
  <c r="AM76" i="176"/>
  <c r="AM272" i="176"/>
  <c r="AM215" i="176"/>
  <c r="AM335" i="176"/>
  <c r="AM5" i="176"/>
  <c r="AM205" i="176"/>
  <c r="AM10" i="176"/>
  <c r="AM77" i="176"/>
  <c r="AM1834" i="176"/>
  <c r="AM1708" i="176"/>
  <c r="AM1839" i="176"/>
  <c r="AM1836" i="176"/>
  <c r="AM1763" i="176"/>
  <c r="AM1698" i="176"/>
  <c r="AM1378" i="176"/>
  <c r="AM1827" i="176"/>
  <c r="AM1503" i="176"/>
  <c r="AM1375" i="176"/>
  <c r="AM1705" i="176"/>
  <c r="AM1505" i="176"/>
  <c r="AM1312" i="176"/>
  <c r="AM1113" i="176"/>
  <c r="AM986" i="176"/>
  <c r="AM855" i="176"/>
  <c r="AM1245" i="176"/>
  <c r="AM1305" i="176"/>
  <c r="AM1191" i="176"/>
  <c r="AM1116" i="176"/>
  <c r="AM850" i="176"/>
  <c r="AM788" i="176"/>
  <c r="AM532" i="176"/>
  <c r="AM658" i="176"/>
  <c r="AM593" i="176"/>
  <c r="AM462" i="176"/>
  <c r="AM919" i="176"/>
  <c r="AM917" i="176"/>
  <c r="AM530" i="176"/>
  <c r="AM595" i="176"/>
  <c r="AM467" i="176"/>
  <c r="AM274" i="176"/>
  <c r="AM399" i="176"/>
  <c r="AM330" i="176"/>
  <c r="AM350" i="176"/>
  <c r="AM212" i="176"/>
  <c r="AM78" i="176"/>
  <c r="AM203" i="176"/>
  <c r="AM1898" i="176"/>
  <c r="AM1568" i="176"/>
  <c r="AM1899" i="176"/>
  <c r="AM1510" i="176"/>
  <c r="AM1630" i="176"/>
  <c r="AM1502" i="176"/>
  <c r="AM1500" i="176"/>
  <c r="AM1244" i="176"/>
  <c r="AM1504" i="176"/>
  <c r="AM1376" i="176"/>
  <c r="AM1635" i="176"/>
  <c r="AM1370" i="176"/>
  <c r="AM1246" i="176"/>
  <c r="AM1308" i="176"/>
  <c r="AM1180" i="176"/>
  <c r="AM1177" i="176"/>
  <c r="AM987" i="176"/>
  <c r="AM984" i="176"/>
  <c r="AM1240" i="176"/>
  <c r="AM785" i="176"/>
  <c r="AM657" i="176"/>
  <c r="AM655" i="176"/>
  <c r="AM590" i="176"/>
  <c r="AM720" i="176"/>
  <c r="AM660" i="176"/>
  <c r="AM464" i="176"/>
  <c r="AM348" i="176"/>
  <c r="AM345" i="176"/>
  <c r="AM214" i="176"/>
  <c r="AM141" i="176"/>
  <c r="AM72" i="176"/>
  <c r="AM338" i="176"/>
  <c r="AM347" i="176"/>
  <c r="AM138" i="176"/>
  <c r="AM1893" i="176"/>
  <c r="AM1833" i="176"/>
  <c r="AM1830" i="176"/>
  <c r="AM1704" i="176"/>
  <c r="AM1565" i="176"/>
  <c r="AM1896" i="176"/>
  <c r="AM1832" i="176"/>
  <c r="AM1760" i="176"/>
  <c r="AM1695" i="176"/>
  <c r="AM1709" i="176"/>
  <c r="AM1701" i="176"/>
  <c r="AM1110" i="176"/>
  <c r="AM1372" i="176"/>
  <c r="AM1182" i="176"/>
  <c r="AM1115" i="176"/>
  <c r="AM1187" i="176"/>
  <c r="AM1112" i="176"/>
  <c r="AM918" i="176"/>
  <c r="AM790" i="176"/>
  <c r="AM596" i="176"/>
  <c r="AM408" i="176"/>
  <c r="AM793" i="176"/>
  <c r="AM598" i="176"/>
  <c r="AM465" i="176"/>
  <c r="AM336" i="176"/>
  <c r="AM213" i="176"/>
  <c r="AM268" i="176"/>
  <c r="AM211" i="176"/>
  <c r="AM273" i="176"/>
  <c r="AM208" i="176"/>
  <c r="AM74" i="176"/>
  <c r="AM12" i="176"/>
  <c r="AM73" i="176"/>
  <c r="AM135" i="176"/>
  <c r="AM79" i="176"/>
  <c r="AM11" i="176"/>
  <c r="AM1835" i="176"/>
  <c r="AM1567" i="176"/>
  <c r="AM1374" i="176"/>
  <c r="AM1317" i="176"/>
  <c r="AM1190" i="176"/>
  <c r="AM1511" i="176"/>
  <c r="AM1766" i="176"/>
  <c r="AM1508" i="176"/>
  <c r="AM1439" i="176"/>
  <c r="AM1315" i="176"/>
  <c r="AM1242" i="176"/>
  <c r="AM1188" i="176"/>
  <c r="AM1243" i="176"/>
  <c r="AM1118" i="176"/>
  <c r="AM983" i="176"/>
  <c r="AM792" i="176"/>
  <c r="AM1189" i="176"/>
  <c r="AM1316" i="176"/>
  <c r="AM856" i="176"/>
  <c r="AM982" i="176"/>
  <c r="AM528" i="176"/>
  <c r="AM787" i="176"/>
  <c r="AM531" i="176"/>
  <c r="AM406" i="176"/>
  <c r="AM403" i="176"/>
  <c r="AM270" i="176"/>
  <c r="AM395" i="176"/>
  <c r="AM341" i="176"/>
  <c r="AM271" i="176"/>
  <c r="AM210" i="176"/>
  <c r="AM137" i="176"/>
  <c r="AM346" i="176"/>
  <c r="AM343" i="176"/>
  <c r="AM200" i="176"/>
  <c r="AM75" i="176"/>
  <c r="AM1890" i="176"/>
  <c r="AM1894" i="176"/>
  <c r="AM1700" i="176"/>
  <c r="AM1895" i="176"/>
  <c r="AM1892" i="176"/>
  <c r="AM1828" i="176"/>
  <c r="AM1706" i="176"/>
  <c r="AM1632" i="176"/>
  <c r="AM1762" i="176"/>
  <c r="AM1440" i="176"/>
  <c r="AM1437" i="176"/>
  <c r="AM1569" i="176"/>
  <c r="AM1438" i="176"/>
  <c r="AM980" i="176"/>
  <c r="AM1183" i="176"/>
  <c r="AM915" i="176"/>
  <c r="AM604" i="176"/>
  <c r="AM722" i="176"/>
  <c r="AM601" i="176"/>
  <c r="AM529" i="176"/>
  <c r="AM404" i="176"/>
  <c r="AM659" i="176"/>
  <c r="AM603" i="176"/>
  <c r="AM344" i="176"/>
  <c r="AM334" i="176"/>
  <c r="AM265" i="176"/>
  <c r="AM407" i="176"/>
  <c r="AM269" i="176"/>
  <c r="AM204" i="176"/>
  <c r="AM70" i="176"/>
  <c r="AM7" i="176"/>
  <c r="AM1765" i="176"/>
  <c r="AM1633" i="176"/>
  <c r="AM1313" i="176"/>
  <c r="AM1829" i="176"/>
  <c r="AM1377" i="176"/>
  <c r="AM1311" i="176"/>
  <c r="AM1192" i="176"/>
  <c r="AM1117" i="176"/>
  <c r="AM990" i="176"/>
  <c r="AM1185" i="176"/>
  <c r="AM1114" i="176"/>
  <c r="AM1310" i="176"/>
  <c r="AM1178" i="176"/>
  <c r="AM1314" i="176"/>
  <c r="AM989" i="176"/>
  <c r="AM854" i="176"/>
  <c r="AM592" i="176"/>
  <c r="AM525" i="176"/>
  <c r="AM594" i="176"/>
  <c r="AM791" i="176"/>
  <c r="AM527" i="176"/>
  <c r="AM402" i="176"/>
  <c r="AM401" i="176"/>
  <c r="AM332" i="176"/>
  <c r="AM463" i="176"/>
  <c r="AM337" i="176"/>
  <c r="AM267" i="176"/>
  <c r="AM206" i="176"/>
  <c r="AM80" i="176"/>
  <c r="AM460" i="176"/>
  <c r="AM339" i="176"/>
  <c r="AM8" i="176"/>
  <c r="AM209" i="176"/>
  <c r="S2079" i="176" l="1"/>
  <c r="S2078" i="176"/>
  <c r="S2077" i="176"/>
  <c r="S2076" i="176"/>
  <c r="S2075" i="176"/>
  <c r="S2074" i="176"/>
  <c r="S2073" i="176"/>
  <c r="S2072" i="176"/>
  <c r="S2071" i="176"/>
  <c r="S2070" i="176"/>
  <c r="S2069" i="176"/>
  <c r="S2068" i="176"/>
  <c r="S2067" i="176"/>
  <c r="S2066" i="176"/>
  <c r="S2065" i="176"/>
  <c r="S2064" i="176"/>
  <c r="S2063" i="176"/>
  <c r="S2062" i="176"/>
  <c r="S2061" i="176"/>
  <c r="S2060" i="176"/>
  <c r="S2059" i="176"/>
  <c r="S2058" i="176"/>
  <c r="S2057" i="176"/>
  <c r="S2056" i="176"/>
  <c r="S2055" i="176"/>
  <c r="S2054" i="176"/>
  <c r="S2053" i="176"/>
  <c r="S2052" i="176"/>
  <c r="S2051" i="176"/>
  <c r="S2050" i="176"/>
  <c r="T2049" i="176"/>
  <c r="T2047" i="176"/>
  <c r="T2041" i="176"/>
  <c r="T2040" i="176"/>
  <c r="T2039" i="176"/>
  <c r="T2038" i="176"/>
  <c r="T2037" i="176"/>
  <c r="T2036" i="176"/>
  <c r="T2034" i="176"/>
  <c r="T2046" i="176" s="1"/>
  <c r="AG2021" i="176"/>
  <c r="AR2019" i="176"/>
  <c r="AQ2019" i="176"/>
  <c r="AP2019" i="176"/>
  <c r="AO2019" i="176"/>
  <c r="AN2019" i="176"/>
  <c r="V2017" i="176"/>
  <c r="Y2016" i="176"/>
  <c r="S2014" i="176"/>
  <c r="S2013" i="176"/>
  <c r="S2012" i="176"/>
  <c r="S2011" i="176"/>
  <c r="S2010" i="176"/>
  <c r="S2009" i="176"/>
  <c r="S2008" i="176"/>
  <c r="S2007" i="176"/>
  <c r="S2006" i="176"/>
  <c r="S2005" i="176"/>
  <c r="S2004" i="176"/>
  <c r="S2003" i="176"/>
  <c r="S2002" i="176"/>
  <c r="S2001" i="176"/>
  <c r="S2000" i="176"/>
  <c r="S1999" i="176"/>
  <c r="S1998" i="176"/>
  <c r="S1997" i="176"/>
  <c r="S1996" i="176"/>
  <c r="S1995" i="176"/>
  <c r="S1994" i="176"/>
  <c r="S1993" i="176"/>
  <c r="S1992" i="176"/>
  <c r="S1991" i="176"/>
  <c r="S1990" i="176"/>
  <c r="S1989" i="176"/>
  <c r="S1988" i="176"/>
  <c r="S1987" i="176"/>
  <c r="S1986" i="176"/>
  <c r="S1985" i="176"/>
  <c r="T1984" i="176"/>
  <c r="T1982" i="176"/>
  <c r="T1976" i="176"/>
  <c r="T1975" i="176"/>
  <c r="T1974" i="176"/>
  <c r="T1973" i="176"/>
  <c r="T1972" i="176"/>
  <c r="T1971" i="176"/>
  <c r="T1969" i="176"/>
  <c r="T1981" i="176" s="1"/>
  <c r="AG1956" i="176"/>
  <c r="AR1954" i="176"/>
  <c r="AQ1954" i="176"/>
  <c r="AP1954" i="176"/>
  <c r="AO1954" i="176"/>
  <c r="AN1954" i="176"/>
  <c r="V1952" i="176"/>
  <c r="Y1951" i="176"/>
  <c r="S1949" i="176"/>
  <c r="S1948" i="176"/>
  <c r="S1947" i="176"/>
  <c r="S1946" i="176"/>
  <c r="S1945" i="176"/>
  <c r="S1944" i="176"/>
  <c r="S1943" i="176"/>
  <c r="S1942" i="176"/>
  <c r="S1941" i="176"/>
  <c r="S1940" i="176"/>
  <c r="S1939" i="176"/>
  <c r="S1938" i="176"/>
  <c r="S1937" i="176"/>
  <c r="S1936" i="176"/>
  <c r="S1935" i="176"/>
  <c r="S1934" i="176"/>
  <c r="S1933" i="176"/>
  <c r="S1932" i="176"/>
  <c r="S1931" i="176"/>
  <c r="S1930" i="176"/>
  <c r="S1929" i="176"/>
  <c r="S1928" i="176"/>
  <c r="S1927" i="176"/>
  <c r="S1926" i="176"/>
  <c r="S1925" i="176"/>
  <c r="S1924" i="176"/>
  <c r="S1923" i="176"/>
  <c r="S1922" i="176"/>
  <c r="S1921" i="176"/>
  <c r="S1920" i="176"/>
  <c r="T1919" i="176"/>
  <c r="T1917" i="176"/>
  <c r="T1911" i="176"/>
  <c r="T1910" i="176"/>
  <c r="T1909" i="176"/>
  <c r="T1908" i="176"/>
  <c r="T1907" i="176"/>
  <c r="T1906" i="176"/>
  <c r="T1904" i="176"/>
  <c r="T1916" i="176" s="1"/>
  <c r="AG1891" i="176"/>
  <c r="AR1889" i="176"/>
  <c r="AQ1889" i="176"/>
  <c r="AP1889" i="176"/>
  <c r="AO1889" i="176"/>
  <c r="AN1889" i="176"/>
  <c r="V1887" i="176"/>
  <c r="Y1886" i="176"/>
  <c r="S1884" i="176"/>
  <c r="S1883" i="176"/>
  <c r="S1882" i="176"/>
  <c r="S1881" i="176"/>
  <c r="S1880" i="176"/>
  <c r="S1879" i="176"/>
  <c r="S1878" i="176"/>
  <c r="S1877" i="176"/>
  <c r="S1876" i="176"/>
  <c r="S1875" i="176"/>
  <c r="S1874" i="176"/>
  <c r="S1873" i="176"/>
  <c r="S1872" i="176"/>
  <c r="S1871" i="176"/>
  <c r="S1870" i="176"/>
  <c r="S1869" i="176"/>
  <c r="S1868" i="176"/>
  <c r="S1867" i="176"/>
  <c r="S1866" i="176"/>
  <c r="S1865" i="176"/>
  <c r="S1864" i="176"/>
  <c r="S1863" i="176"/>
  <c r="S1862" i="176"/>
  <c r="S1861" i="176"/>
  <c r="S1860" i="176"/>
  <c r="S1859" i="176"/>
  <c r="S1858" i="176"/>
  <c r="S1857" i="176"/>
  <c r="S1856" i="176"/>
  <c r="S1855" i="176"/>
  <c r="T1854" i="176"/>
  <c r="T1852" i="176"/>
  <c r="T1846" i="176"/>
  <c r="T1845" i="176"/>
  <c r="T1844" i="176"/>
  <c r="T1843" i="176"/>
  <c r="T1842" i="176"/>
  <c r="T1841" i="176"/>
  <c r="T1839" i="176"/>
  <c r="T1851" i="176" s="1"/>
  <c r="AG1826" i="176"/>
  <c r="AR1824" i="176"/>
  <c r="AQ1824" i="176"/>
  <c r="AP1824" i="176"/>
  <c r="AO1824" i="176"/>
  <c r="AN1824" i="176"/>
  <c r="V1822" i="176"/>
  <c r="Y1821" i="176"/>
  <c r="S1819" i="176"/>
  <c r="S1818" i="176"/>
  <c r="S1817" i="176"/>
  <c r="S1816" i="176"/>
  <c r="S1815" i="176"/>
  <c r="S1814" i="176"/>
  <c r="S1813" i="176"/>
  <c r="S1812" i="176"/>
  <c r="S1811" i="176"/>
  <c r="S1810" i="176"/>
  <c r="S1809" i="176"/>
  <c r="S1808" i="176"/>
  <c r="S1807" i="176"/>
  <c r="S1806" i="176"/>
  <c r="S1805" i="176"/>
  <c r="S1804" i="176"/>
  <c r="S1803" i="176"/>
  <c r="S1802" i="176"/>
  <c r="S1801" i="176"/>
  <c r="S1800" i="176"/>
  <c r="S1799" i="176"/>
  <c r="S1798" i="176"/>
  <c r="S1797" i="176"/>
  <c r="S1796" i="176"/>
  <c r="S1795" i="176"/>
  <c r="S1794" i="176"/>
  <c r="S1793" i="176"/>
  <c r="S1792" i="176"/>
  <c r="S1791" i="176"/>
  <c r="S1790" i="176"/>
  <c r="T1789" i="176"/>
  <c r="T1787" i="176"/>
  <c r="T1781" i="176"/>
  <c r="T1780" i="176"/>
  <c r="T1779" i="176"/>
  <c r="T1778" i="176"/>
  <c r="T1777" i="176"/>
  <c r="T1776" i="176"/>
  <c r="T1774" i="176"/>
  <c r="T1786" i="176" s="1"/>
  <c r="AG1761" i="176"/>
  <c r="AR1759" i="176"/>
  <c r="AQ1759" i="176"/>
  <c r="AP1759" i="176"/>
  <c r="AO1759" i="176"/>
  <c r="AN1759" i="176"/>
  <c r="V1757" i="176"/>
  <c r="Y1756" i="176"/>
  <c r="S1754" i="176"/>
  <c r="S1753" i="176"/>
  <c r="S1752" i="176"/>
  <c r="S1751" i="176"/>
  <c r="S1750" i="176"/>
  <c r="S1749" i="176"/>
  <c r="S1748" i="176"/>
  <c r="S1747" i="176"/>
  <c r="S1746" i="176"/>
  <c r="S1745" i="176"/>
  <c r="S1744" i="176"/>
  <c r="S1743" i="176"/>
  <c r="S1742" i="176"/>
  <c r="S1741" i="176"/>
  <c r="S1740" i="176"/>
  <c r="S1739" i="176"/>
  <c r="S1738" i="176"/>
  <c r="S1737" i="176"/>
  <c r="S1736" i="176"/>
  <c r="S1735" i="176"/>
  <c r="S1734" i="176"/>
  <c r="S1733" i="176"/>
  <c r="S1732" i="176"/>
  <c r="S1731" i="176"/>
  <c r="S1730" i="176"/>
  <c r="S1729" i="176"/>
  <c r="S1728" i="176"/>
  <c r="S1727" i="176"/>
  <c r="S1726" i="176"/>
  <c r="S1725" i="176"/>
  <c r="T1724" i="176"/>
  <c r="T1722" i="176"/>
  <c r="T1716" i="176"/>
  <c r="T1715" i="176"/>
  <c r="T1714" i="176"/>
  <c r="T1713" i="176"/>
  <c r="T1712" i="176"/>
  <c r="T1711" i="176"/>
  <c r="T1709" i="176"/>
  <c r="T1721" i="176" s="1"/>
  <c r="AG1696" i="176"/>
  <c r="AR1694" i="176"/>
  <c r="AQ1694" i="176"/>
  <c r="AP1694" i="176"/>
  <c r="AO1694" i="176"/>
  <c r="AN1694" i="176"/>
  <c r="V1692" i="176"/>
  <c r="Y1691" i="176"/>
  <c r="S1689" i="176"/>
  <c r="S1688" i="176"/>
  <c r="S1687" i="176"/>
  <c r="S1686" i="176"/>
  <c r="S1685" i="176"/>
  <c r="S1684" i="176"/>
  <c r="S1683" i="176"/>
  <c r="S1682" i="176"/>
  <c r="S1681" i="176"/>
  <c r="S1680" i="176"/>
  <c r="S1679" i="176"/>
  <c r="S1678" i="176"/>
  <c r="S1677" i="176"/>
  <c r="S1676" i="176"/>
  <c r="S1675" i="176"/>
  <c r="S1674" i="176"/>
  <c r="S1673" i="176"/>
  <c r="S1672" i="176"/>
  <c r="S1671" i="176"/>
  <c r="S1670" i="176"/>
  <c r="S1669" i="176"/>
  <c r="S1668" i="176"/>
  <c r="S1667" i="176"/>
  <c r="S1666" i="176"/>
  <c r="S1665" i="176"/>
  <c r="S1664" i="176"/>
  <c r="S1663" i="176"/>
  <c r="S1662" i="176"/>
  <c r="S1661" i="176"/>
  <c r="S1660" i="176"/>
  <c r="T1659" i="176"/>
  <c r="T1657" i="176"/>
  <c r="T1651" i="176"/>
  <c r="T1650" i="176"/>
  <c r="T1649" i="176"/>
  <c r="T1648" i="176"/>
  <c r="T1647" i="176"/>
  <c r="T1646" i="176"/>
  <c r="T1644" i="176"/>
  <c r="T1656" i="176" s="1"/>
  <c r="AG1631" i="176"/>
  <c r="AR1629" i="176"/>
  <c r="AQ1629" i="176"/>
  <c r="AP1629" i="176"/>
  <c r="AO1629" i="176"/>
  <c r="AN1629" i="176"/>
  <c r="V1627" i="176"/>
  <c r="Y1626" i="176"/>
  <c r="S1624" i="176"/>
  <c r="S1623" i="176"/>
  <c r="S1622" i="176"/>
  <c r="S1621" i="176"/>
  <c r="S1620" i="176"/>
  <c r="S1619" i="176"/>
  <c r="S1618" i="176"/>
  <c r="S1617" i="176"/>
  <c r="S1616" i="176"/>
  <c r="S1615" i="176"/>
  <c r="S1614" i="176"/>
  <c r="S1613" i="176"/>
  <c r="S1612" i="176"/>
  <c r="S1611" i="176"/>
  <c r="S1610" i="176"/>
  <c r="S1609" i="176"/>
  <c r="S1608" i="176"/>
  <c r="S1607" i="176"/>
  <c r="S1606" i="176"/>
  <c r="S1605" i="176"/>
  <c r="S1604" i="176"/>
  <c r="S1603" i="176"/>
  <c r="S1602" i="176"/>
  <c r="S1601" i="176"/>
  <c r="S1600" i="176"/>
  <c r="S1599" i="176"/>
  <c r="S1598" i="176"/>
  <c r="S1597" i="176"/>
  <c r="S1596" i="176"/>
  <c r="S1595" i="176"/>
  <c r="T1594" i="176"/>
  <c r="T1592" i="176"/>
  <c r="T1591" i="176"/>
  <c r="T1586" i="176"/>
  <c r="T1585" i="176"/>
  <c r="T1584" i="176"/>
  <c r="T1583" i="176"/>
  <c r="T1582" i="176"/>
  <c r="T1581" i="176"/>
  <c r="T1579" i="176"/>
  <c r="AG1566" i="176"/>
  <c r="AR1564" i="176"/>
  <c r="AQ1564" i="176"/>
  <c r="AP1564" i="176"/>
  <c r="AO1564" i="176"/>
  <c r="AN1564" i="176"/>
  <c r="V1562" i="176"/>
  <c r="Y1561" i="176"/>
  <c r="S1559" i="176"/>
  <c r="S1558" i="176"/>
  <c r="S1557" i="176"/>
  <c r="S1556" i="176"/>
  <c r="S1555" i="176"/>
  <c r="S1554" i="176"/>
  <c r="S1553" i="176"/>
  <c r="S1552" i="176"/>
  <c r="S1551" i="176"/>
  <c r="S1550" i="176"/>
  <c r="S1549" i="176"/>
  <c r="S1548" i="176"/>
  <c r="S1547" i="176"/>
  <c r="S1546" i="176"/>
  <c r="S1545" i="176"/>
  <c r="S1544" i="176"/>
  <c r="S1543" i="176"/>
  <c r="S1542" i="176"/>
  <c r="S1541" i="176"/>
  <c r="S1540" i="176"/>
  <c r="S1539" i="176"/>
  <c r="S1538" i="176"/>
  <c r="S1537" i="176"/>
  <c r="S1536" i="176"/>
  <c r="S1535" i="176"/>
  <c r="S1534" i="176"/>
  <c r="S1533" i="176"/>
  <c r="S1532" i="176"/>
  <c r="S1531" i="176"/>
  <c r="S1530" i="176"/>
  <c r="T1529" i="176"/>
  <c r="T1527" i="176"/>
  <c r="T1521" i="176"/>
  <c r="T1520" i="176"/>
  <c r="T1519" i="176"/>
  <c r="T1518" i="176"/>
  <c r="T1517" i="176"/>
  <c r="T1516" i="176"/>
  <c r="T1514" i="176"/>
  <c r="T1526" i="176" s="1"/>
  <c r="AG1501" i="176"/>
  <c r="AR1499" i="176"/>
  <c r="AQ1499" i="176"/>
  <c r="AP1499" i="176"/>
  <c r="AO1499" i="176"/>
  <c r="AN1499" i="176"/>
  <c r="V1497" i="176"/>
  <c r="Y1496" i="176"/>
  <c r="S1494" i="176"/>
  <c r="S1493" i="176"/>
  <c r="S1492" i="176"/>
  <c r="S1491" i="176"/>
  <c r="S1490" i="176"/>
  <c r="S1489" i="176"/>
  <c r="S1488" i="176"/>
  <c r="S1487" i="176"/>
  <c r="S1486" i="176"/>
  <c r="S1485" i="176"/>
  <c r="S1484" i="176"/>
  <c r="S1483" i="176"/>
  <c r="S1482" i="176"/>
  <c r="S1481" i="176"/>
  <c r="S1480" i="176"/>
  <c r="S1479" i="176"/>
  <c r="S1478" i="176"/>
  <c r="S1477" i="176"/>
  <c r="S1476" i="176"/>
  <c r="S1475" i="176"/>
  <c r="S1474" i="176"/>
  <c r="S1473" i="176"/>
  <c r="S1472" i="176"/>
  <c r="S1471" i="176"/>
  <c r="S1470" i="176"/>
  <c r="S1469" i="176"/>
  <c r="S1468" i="176"/>
  <c r="S1467" i="176"/>
  <c r="S1466" i="176"/>
  <c r="S1465" i="176"/>
  <c r="T1464" i="176"/>
  <c r="T1462" i="176"/>
  <c r="T1456" i="176"/>
  <c r="T1455" i="176"/>
  <c r="T1454" i="176"/>
  <c r="T1453" i="176"/>
  <c r="T1452" i="176"/>
  <c r="T1451" i="176"/>
  <c r="T1449" i="176"/>
  <c r="T1461" i="176" s="1"/>
  <c r="AG1436" i="176"/>
  <c r="AR1434" i="176"/>
  <c r="AQ1434" i="176"/>
  <c r="AP1434" i="176"/>
  <c r="AO1434" i="176"/>
  <c r="AN1434" i="176"/>
  <c r="V1432" i="176"/>
  <c r="Y1431" i="176"/>
  <c r="S1429" i="176"/>
  <c r="S1428" i="176"/>
  <c r="S1427" i="176"/>
  <c r="S1426" i="176"/>
  <c r="S1425" i="176"/>
  <c r="S1424" i="176"/>
  <c r="S1423" i="176"/>
  <c r="S1422" i="176"/>
  <c r="S1421" i="176"/>
  <c r="S1420" i="176"/>
  <c r="S1419" i="176"/>
  <c r="S1418" i="176"/>
  <c r="S1417" i="176"/>
  <c r="S1416" i="176"/>
  <c r="S1415" i="176"/>
  <c r="S1414" i="176"/>
  <c r="S1413" i="176"/>
  <c r="S1412" i="176"/>
  <c r="S1411" i="176"/>
  <c r="S1410" i="176"/>
  <c r="S1409" i="176"/>
  <c r="S1408" i="176"/>
  <c r="S1407" i="176"/>
  <c r="S1406" i="176"/>
  <c r="S1405" i="176"/>
  <c r="S1404" i="176"/>
  <c r="S1403" i="176"/>
  <c r="S1402" i="176"/>
  <c r="S1401" i="176"/>
  <c r="S1400" i="176"/>
  <c r="T1399" i="176"/>
  <c r="T1397" i="176"/>
  <c r="T1391" i="176"/>
  <c r="T1390" i="176"/>
  <c r="T1389" i="176"/>
  <c r="T1388" i="176"/>
  <c r="T1387" i="176"/>
  <c r="T1386" i="176"/>
  <c r="T1384" i="176"/>
  <c r="T1396" i="176" s="1"/>
  <c r="AG1371" i="176"/>
  <c r="AR1369" i="176"/>
  <c r="AQ1369" i="176"/>
  <c r="AP1369" i="176"/>
  <c r="AO1369" i="176"/>
  <c r="AN1369" i="176"/>
  <c r="V1367" i="176"/>
  <c r="Y1366" i="176"/>
  <c r="S1364" i="176"/>
  <c r="S1363" i="176"/>
  <c r="S1362" i="176"/>
  <c r="S1361" i="176"/>
  <c r="S1360" i="176"/>
  <c r="S1359" i="176"/>
  <c r="S1358" i="176"/>
  <c r="S1357" i="176"/>
  <c r="S1356" i="176"/>
  <c r="S1355" i="176"/>
  <c r="S1354" i="176"/>
  <c r="S1353" i="176"/>
  <c r="S1352" i="176"/>
  <c r="S1351" i="176"/>
  <c r="S1350" i="176"/>
  <c r="S1349" i="176"/>
  <c r="S1348" i="176"/>
  <c r="S1347" i="176"/>
  <c r="S1346" i="176"/>
  <c r="S1345" i="176"/>
  <c r="S1344" i="176"/>
  <c r="S1343" i="176"/>
  <c r="S1342" i="176"/>
  <c r="S1341" i="176"/>
  <c r="S1340" i="176"/>
  <c r="S1339" i="176"/>
  <c r="S1338" i="176"/>
  <c r="S1337" i="176"/>
  <c r="S1336" i="176"/>
  <c r="S1335" i="176"/>
  <c r="T1334" i="176"/>
  <c r="T1332" i="176"/>
  <c r="T1326" i="176"/>
  <c r="T1325" i="176"/>
  <c r="T1324" i="176"/>
  <c r="T1323" i="176"/>
  <c r="T1322" i="176"/>
  <c r="T1321" i="176"/>
  <c r="T1319" i="176"/>
  <c r="T1331" i="176" s="1"/>
  <c r="AG1306" i="176"/>
  <c r="AR1304" i="176"/>
  <c r="AQ1304" i="176"/>
  <c r="AP1304" i="176"/>
  <c r="AO1304" i="176"/>
  <c r="AN1304" i="176"/>
  <c r="V1302" i="176"/>
  <c r="Y1301" i="176"/>
  <c r="S1299" i="176"/>
  <c r="S1298" i="176"/>
  <c r="S1297" i="176"/>
  <c r="S1296" i="176"/>
  <c r="S1295" i="176"/>
  <c r="S1294" i="176"/>
  <c r="S1293" i="176"/>
  <c r="S1292" i="176"/>
  <c r="S1291" i="176"/>
  <c r="S1290" i="176"/>
  <c r="S1289" i="176"/>
  <c r="S1288" i="176"/>
  <c r="S1287" i="176"/>
  <c r="S1286" i="176"/>
  <c r="S1285" i="176"/>
  <c r="S1284" i="176"/>
  <c r="S1283" i="176"/>
  <c r="S1282" i="176"/>
  <c r="S1281" i="176"/>
  <c r="S1280" i="176"/>
  <c r="S1279" i="176"/>
  <c r="S1278" i="176"/>
  <c r="S1277" i="176"/>
  <c r="S1276" i="176"/>
  <c r="S1275" i="176"/>
  <c r="S1274" i="176"/>
  <c r="S1273" i="176"/>
  <c r="S1272" i="176"/>
  <c r="S1271" i="176"/>
  <c r="S1270" i="176"/>
  <c r="T1269" i="176"/>
  <c r="T1267" i="176"/>
  <c r="T1261" i="176"/>
  <c r="T1260" i="176"/>
  <c r="T1259" i="176"/>
  <c r="T1258" i="176"/>
  <c r="T1257" i="176"/>
  <c r="T1256" i="176"/>
  <c r="T1254" i="176"/>
  <c r="T1266" i="176" s="1"/>
  <c r="AG1241" i="176"/>
  <c r="AR1239" i="176"/>
  <c r="AQ1239" i="176"/>
  <c r="AP1239" i="176"/>
  <c r="AO1239" i="176"/>
  <c r="AN1239" i="176"/>
  <c r="V1237" i="176"/>
  <c r="Y1236" i="176"/>
  <c r="S1234" i="176"/>
  <c r="S1233" i="176"/>
  <c r="S1232" i="176"/>
  <c r="S1231" i="176"/>
  <c r="S1230" i="176"/>
  <c r="S1229" i="176"/>
  <c r="S1228" i="176"/>
  <c r="S1227" i="176"/>
  <c r="S1226" i="176"/>
  <c r="S1225" i="176"/>
  <c r="S1224" i="176"/>
  <c r="S1223" i="176"/>
  <c r="S1222" i="176"/>
  <c r="S1221" i="176"/>
  <c r="S1220" i="176"/>
  <c r="S1219" i="176"/>
  <c r="S1218" i="176"/>
  <c r="S1217" i="176"/>
  <c r="S1216" i="176"/>
  <c r="S1215" i="176"/>
  <c r="S1214" i="176"/>
  <c r="S1213" i="176"/>
  <c r="S1212" i="176"/>
  <c r="S1211" i="176"/>
  <c r="S1210" i="176"/>
  <c r="S1209" i="176"/>
  <c r="S1208" i="176"/>
  <c r="S1207" i="176"/>
  <c r="S1206" i="176"/>
  <c r="S1205" i="176"/>
  <c r="T1204" i="176"/>
  <c r="T1202" i="176"/>
  <c r="T1196" i="176"/>
  <c r="T1195" i="176"/>
  <c r="T1194" i="176"/>
  <c r="T1193" i="176"/>
  <c r="T1192" i="176"/>
  <c r="T1191" i="176"/>
  <c r="T1189" i="176"/>
  <c r="T1201" i="176" s="1"/>
  <c r="AG1176" i="176"/>
  <c r="AR1174" i="176"/>
  <c r="AQ1174" i="176"/>
  <c r="AP1174" i="176"/>
  <c r="AO1174" i="176"/>
  <c r="AN1174" i="176"/>
  <c r="V1172" i="176"/>
  <c r="Y1171" i="176"/>
  <c r="S1169" i="176"/>
  <c r="S1168" i="176"/>
  <c r="S1167" i="176"/>
  <c r="S1166" i="176"/>
  <c r="S1165" i="176"/>
  <c r="S1164" i="176"/>
  <c r="S1163" i="176"/>
  <c r="S1162" i="176"/>
  <c r="S1161" i="176"/>
  <c r="S1160" i="176"/>
  <c r="S1159" i="176"/>
  <c r="S1158" i="176"/>
  <c r="S1157" i="176"/>
  <c r="S1156" i="176"/>
  <c r="S1155" i="176"/>
  <c r="S1154" i="176"/>
  <c r="S1153" i="176"/>
  <c r="S1152" i="176"/>
  <c r="S1151" i="176"/>
  <c r="S1150" i="176"/>
  <c r="S1149" i="176"/>
  <c r="S1148" i="176"/>
  <c r="S1147" i="176"/>
  <c r="S1146" i="176"/>
  <c r="S1145" i="176"/>
  <c r="S1144" i="176"/>
  <c r="S1143" i="176"/>
  <c r="S1142" i="176"/>
  <c r="S1141" i="176"/>
  <c r="S1140" i="176"/>
  <c r="T1139" i="176"/>
  <c r="T1137" i="176"/>
  <c r="T1131" i="176"/>
  <c r="T1130" i="176"/>
  <c r="T1129" i="176"/>
  <c r="T1128" i="176"/>
  <c r="T1127" i="176"/>
  <c r="T1126" i="176"/>
  <c r="T1124" i="176"/>
  <c r="T1136" i="176" s="1"/>
  <c r="AG1111" i="176"/>
  <c r="AR1109" i="176"/>
  <c r="AQ1109" i="176"/>
  <c r="AP1109" i="176"/>
  <c r="AO1109" i="176"/>
  <c r="AN1109" i="176"/>
  <c r="V1107" i="176"/>
  <c r="Y1106" i="176"/>
  <c r="S1104" i="176"/>
  <c r="S1103" i="176"/>
  <c r="S1102" i="176"/>
  <c r="S1101" i="176"/>
  <c r="S1100" i="176"/>
  <c r="S1099" i="176"/>
  <c r="S1098" i="176"/>
  <c r="S1097" i="176"/>
  <c r="S1096" i="176"/>
  <c r="S1095" i="176"/>
  <c r="S1094" i="176"/>
  <c r="S1093" i="176"/>
  <c r="S1092" i="176"/>
  <c r="S1091" i="176"/>
  <c r="S1090" i="176"/>
  <c r="S1089" i="176"/>
  <c r="S1088" i="176"/>
  <c r="S1087" i="176"/>
  <c r="S1086" i="176"/>
  <c r="S1085" i="176"/>
  <c r="S1084" i="176"/>
  <c r="S1083" i="176"/>
  <c r="S1082" i="176"/>
  <c r="S1081" i="176"/>
  <c r="S1080" i="176"/>
  <c r="S1079" i="176"/>
  <c r="S1078" i="176"/>
  <c r="S1077" i="176"/>
  <c r="S1076" i="176"/>
  <c r="S1075" i="176"/>
  <c r="T1074" i="176"/>
  <c r="T1072" i="176"/>
  <c r="T1066" i="176"/>
  <c r="T1065" i="176"/>
  <c r="T1064" i="176"/>
  <c r="T1063" i="176"/>
  <c r="T1062" i="176"/>
  <c r="T1061" i="176"/>
  <c r="T1059" i="176"/>
  <c r="T1071" i="176" s="1"/>
  <c r="AG1046" i="176"/>
  <c r="AR1044" i="176"/>
  <c r="AQ1044" i="176"/>
  <c r="AP1044" i="176"/>
  <c r="AO1044" i="176"/>
  <c r="AN1044" i="176"/>
  <c r="V1042" i="176"/>
  <c r="Y1041" i="176"/>
  <c r="S1039" i="176"/>
  <c r="S1038" i="176"/>
  <c r="S1037" i="176"/>
  <c r="S1036" i="176"/>
  <c r="S1035" i="176"/>
  <c r="S1034" i="176"/>
  <c r="S1033" i="176"/>
  <c r="S1032" i="176"/>
  <c r="S1031" i="176"/>
  <c r="S1030" i="176"/>
  <c r="S1029" i="176"/>
  <c r="S1028" i="176"/>
  <c r="S1027" i="176"/>
  <c r="S1026" i="176"/>
  <c r="S1025" i="176"/>
  <c r="S1024" i="176"/>
  <c r="S1023" i="176"/>
  <c r="S1022" i="176"/>
  <c r="S1021" i="176"/>
  <c r="S1020" i="176"/>
  <c r="S1019" i="176"/>
  <c r="S1018" i="176"/>
  <c r="S1017" i="176"/>
  <c r="S1016" i="176"/>
  <c r="S1015" i="176"/>
  <c r="S1014" i="176"/>
  <c r="S1013" i="176"/>
  <c r="S1012" i="176"/>
  <c r="S1011" i="176"/>
  <c r="S1010" i="176"/>
  <c r="T1009" i="176"/>
  <c r="T1007" i="176"/>
  <c r="T1001" i="176"/>
  <c r="T1000" i="176"/>
  <c r="T999" i="176"/>
  <c r="T998" i="176"/>
  <c r="T997" i="176"/>
  <c r="T996" i="176"/>
  <c r="T994" i="176"/>
  <c r="T1006" i="176" s="1"/>
  <c r="AG981" i="176"/>
  <c r="AR979" i="176"/>
  <c r="AQ979" i="176"/>
  <c r="AP979" i="176"/>
  <c r="AO979" i="176"/>
  <c r="AN979" i="176"/>
  <c r="V977" i="176"/>
  <c r="Y976" i="176"/>
  <c r="S974" i="176"/>
  <c r="S973" i="176"/>
  <c r="S972" i="176"/>
  <c r="S971" i="176"/>
  <c r="S970" i="176"/>
  <c r="S969" i="176"/>
  <c r="S968" i="176"/>
  <c r="S967" i="176"/>
  <c r="S966" i="176"/>
  <c r="S965" i="176"/>
  <c r="S964" i="176"/>
  <c r="S963" i="176"/>
  <c r="S962" i="176"/>
  <c r="S961" i="176"/>
  <c r="S960" i="176"/>
  <c r="S959" i="176"/>
  <c r="S958" i="176"/>
  <c r="S957" i="176"/>
  <c r="S956" i="176"/>
  <c r="S955" i="176"/>
  <c r="S954" i="176"/>
  <c r="S953" i="176"/>
  <c r="S952" i="176"/>
  <c r="S951" i="176"/>
  <c r="S950" i="176"/>
  <c r="S949" i="176"/>
  <c r="S948" i="176"/>
  <c r="S947" i="176"/>
  <c r="S946" i="176"/>
  <c r="S945" i="176"/>
  <c r="T944" i="176"/>
  <c r="T942" i="176"/>
  <c r="T936" i="176"/>
  <c r="T935" i="176"/>
  <c r="T934" i="176"/>
  <c r="T933" i="176"/>
  <c r="T932" i="176"/>
  <c r="T931" i="176"/>
  <c r="T929" i="176"/>
  <c r="T941" i="176" s="1"/>
  <c r="AG916" i="176"/>
  <c r="AR914" i="176"/>
  <c r="AQ914" i="176"/>
  <c r="AP914" i="176"/>
  <c r="AO914" i="176"/>
  <c r="AN914" i="176"/>
  <c r="V912" i="176"/>
  <c r="Y911" i="176"/>
  <c r="S909" i="176"/>
  <c r="S908" i="176"/>
  <c r="S907" i="176"/>
  <c r="S906" i="176"/>
  <c r="S905" i="176"/>
  <c r="S904" i="176"/>
  <c r="S903" i="176"/>
  <c r="S902" i="176"/>
  <c r="S901" i="176"/>
  <c r="S900" i="176"/>
  <c r="S899" i="176"/>
  <c r="S898" i="176"/>
  <c r="S897" i="176"/>
  <c r="S896" i="176"/>
  <c r="S895" i="176"/>
  <c r="S894" i="176"/>
  <c r="S893" i="176"/>
  <c r="S892" i="176"/>
  <c r="S891" i="176"/>
  <c r="S890" i="176"/>
  <c r="S889" i="176"/>
  <c r="S888" i="176"/>
  <c r="S887" i="176"/>
  <c r="S886" i="176"/>
  <c r="S885" i="176"/>
  <c r="S884" i="176"/>
  <c r="S883" i="176"/>
  <c r="S882" i="176"/>
  <c r="S881" i="176"/>
  <c r="S880" i="176"/>
  <c r="T879" i="176"/>
  <c r="T877" i="176"/>
  <c r="T871" i="176"/>
  <c r="T870" i="176"/>
  <c r="T869" i="176"/>
  <c r="T868" i="176"/>
  <c r="T867" i="176"/>
  <c r="T866" i="176"/>
  <c r="T864" i="176"/>
  <c r="T876" i="176" s="1"/>
  <c r="AG851" i="176"/>
  <c r="AR849" i="176"/>
  <c r="AQ849" i="176"/>
  <c r="AP849" i="176"/>
  <c r="AO849" i="176"/>
  <c r="AN849" i="176"/>
  <c r="V847" i="176"/>
  <c r="Y846" i="176"/>
  <c r="S844" i="176"/>
  <c r="S843" i="176"/>
  <c r="S842" i="176"/>
  <c r="S841" i="176"/>
  <c r="S840" i="176"/>
  <c r="S839" i="176"/>
  <c r="S838" i="176"/>
  <c r="S837" i="176"/>
  <c r="S836" i="176"/>
  <c r="S835" i="176"/>
  <c r="S834" i="176"/>
  <c r="S833" i="176"/>
  <c r="S832" i="176"/>
  <c r="S831" i="176"/>
  <c r="S830" i="176"/>
  <c r="S829" i="176"/>
  <c r="S828" i="176"/>
  <c r="S827" i="176"/>
  <c r="S826" i="176"/>
  <c r="S825" i="176"/>
  <c r="S824" i="176"/>
  <c r="S823" i="176"/>
  <c r="S822" i="176"/>
  <c r="S821" i="176"/>
  <c r="S820" i="176"/>
  <c r="S819" i="176"/>
  <c r="S818" i="176"/>
  <c r="S817" i="176"/>
  <c r="S816" i="176"/>
  <c r="S815" i="176"/>
  <c r="T814" i="176"/>
  <c r="T812" i="176"/>
  <c r="T806" i="176"/>
  <c r="T805" i="176"/>
  <c r="T804" i="176"/>
  <c r="T803" i="176"/>
  <c r="T802" i="176"/>
  <c r="T801" i="176"/>
  <c r="T799" i="176"/>
  <c r="T811" i="176" s="1"/>
  <c r="AG786" i="176"/>
  <c r="AR784" i="176"/>
  <c r="AQ784" i="176"/>
  <c r="AP784" i="176"/>
  <c r="AO784" i="176"/>
  <c r="AN784" i="176"/>
  <c r="V782" i="176"/>
  <c r="Y781" i="176"/>
  <c r="S779" i="176"/>
  <c r="S778" i="176"/>
  <c r="S777" i="176"/>
  <c r="S776" i="176"/>
  <c r="S775" i="176"/>
  <c r="S774" i="176"/>
  <c r="S773" i="176"/>
  <c r="S772" i="176"/>
  <c r="S771" i="176"/>
  <c r="S770" i="176"/>
  <c r="S769" i="176"/>
  <c r="S768" i="176"/>
  <c r="S767" i="176"/>
  <c r="S766" i="176"/>
  <c r="S765" i="176"/>
  <c r="S764" i="176"/>
  <c r="S763" i="176"/>
  <c r="S762" i="176"/>
  <c r="S761" i="176"/>
  <c r="S760" i="176"/>
  <c r="S759" i="176"/>
  <c r="S758" i="176"/>
  <c r="S757" i="176"/>
  <c r="S756" i="176"/>
  <c r="S755" i="176"/>
  <c r="S754" i="176"/>
  <c r="S753" i="176"/>
  <c r="S752" i="176"/>
  <c r="S751" i="176"/>
  <c r="S750" i="176"/>
  <c r="T749" i="176"/>
  <c r="T747" i="176"/>
  <c r="T741" i="176"/>
  <c r="T740" i="176"/>
  <c r="T739" i="176"/>
  <c r="T738" i="176"/>
  <c r="T737" i="176"/>
  <c r="T736" i="176"/>
  <c r="T734" i="176"/>
  <c r="T746" i="176" s="1"/>
  <c r="AG721" i="176"/>
  <c r="AR719" i="176"/>
  <c r="AQ719" i="176"/>
  <c r="AP719" i="176"/>
  <c r="AO719" i="176"/>
  <c r="AN719" i="176"/>
  <c r="V717" i="176"/>
  <c r="Y716" i="176"/>
  <c r="S714" i="176"/>
  <c r="S713" i="176"/>
  <c r="S712" i="176"/>
  <c r="S711" i="176"/>
  <c r="S710" i="176"/>
  <c r="S709" i="176"/>
  <c r="S708" i="176"/>
  <c r="S707" i="176"/>
  <c r="S706" i="176"/>
  <c r="S705" i="176"/>
  <c r="S704" i="176"/>
  <c r="S703" i="176"/>
  <c r="S702" i="176"/>
  <c r="S701" i="176"/>
  <c r="S700" i="176"/>
  <c r="S699" i="176"/>
  <c r="S698" i="176"/>
  <c r="S697" i="176"/>
  <c r="S696" i="176"/>
  <c r="S695" i="176"/>
  <c r="S694" i="176"/>
  <c r="S693" i="176"/>
  <c r="S692" i="176"/>
  <c r="S691" i="176"/>
  <c r="S690" i="176"/>
  <c r="S689" i="176"/>
  <c r="S688" i="176"/>
  <c r="S687" i="176"/>
  <c r="S686" i="176"/>
  <c r="S685" i="176"/>
  <c r="T684" i="176"/>
  <c r="T682" i="176"/>
  <c r="T676" i="176"/>
  <c r="T675" i="176"/>
  <c r="T674" i="176"/>
  <c r="T673" i="176"/>
  <c r="T672" i="176"/>
  <c r="T671" i="176"/>
  <c r="T669" i="176"/>
  <c r="T681" i="176" s="1"/>
  <c r="AG656" i="176"/>
  <c r="AR654" i="176"/>
  <c r="AQ654" i="176"/>
  <c r="AP654" i="176"/>
  <c r="AO654" i="176"/>
  <c r="AN654" i="176"/>
  <c r="V652" i="176"/>
  <c r="Y651" i="176"/>
  <c r="S649" i="176"/>
  <c r="S648" i="176"/>
  <c r="S647" i="176"/>
  <c r="S646" i="176"/>
  <c r="S645" i="176"/>
  <c r="S644" i="176"/>
  <c r="S643" i="176"/>
  <c r="S642" i="176"/>
  <c r="S641" i="176"/>
  <c r="S640" i="176"/>
  <c r="S639" i="176"/>
  <c r="S638" i="176"/>
  <c r="S637" i="176"/>
  <c r="S636" i="176"/>
  <c r="S635" i="176"/>
  <c r="S634" i="176"/>
  <c r="S633" i="176"/>
  <c r="S632" i="176"/>
  <c r="S631" i="176"/>
  <c r="S630" i="176"/>
  <c r="S629" i="176"/>
  <c r="S628" i="176"/>
  <c r="S627" i="176"/>
  <c r="S626" i="176"/>
  <c r="S625" i="176"/>
  <c r="S624" i="176"/>
  <c r="S623" i="176"/>
  <c r="S622" i="176"/>
  <c r="S621" i="176"/>
  <c r="S620" i="176"/>
  <c r="T619" i="176"/>
  <c r="T617" i="176"/>
  <c r="T611" i="176"/>
  <c r="T610" i="176"/>
  <c r="T609" i="176"/>
  <c r="T608" i="176"/>
  <c r="T607" i="176"/>
  <c r="T606" i="176"/>
  <c r="T604" i="176"/>
  <c r="AG591" i="176"/>
  <c r="AR589" i="176"/>
  <c r="AQ589" i="176"/>
  <c r="AP589" i="176"/>
  <c r="AO589" i="176"/>
  <c r="AN589" i="176"/>
  <c r="V587" i="176"/>
  <c r="Y586" i="176"/>
  <c r="S584" i="176"/>
  <c r="S583" i="176"/>
  <c r="S582" i="176"/>
  <c r="S581" i="176"/>
  <c r="S580" i="176"/>
  <c r="S579" i="176"/>
  <c r="S578" i="176"/>
  <c r="S577" i="176"/>
  <c r="S576" i="176"/>
  <c r="S575" i="176"/>
  <c r="S574" i="176"/>
  <c r="S573" i="176"/>
  <c r="S572" i="176"/>
  <c r="S571" i="176"/>
  <c r="S570" i="176"/>
  <c r="S569" i="176"/>
  <c r="S568" i="176"/>
  <c r="S567" i="176"/>
  <c r="S566" i="176"/>
  <c r="S565" i="176"/>
  <c r="S564" i="176"/>
  <c r="S563" i="176"/>
  <c r="S562" i="176"/>
  <c r="S561" i="176"/>
  <c r="S560" i="176"/>
  <c r="S559" i="176"/>
  <c r="S558" i="176"/>
  <c r="S557" i="176"/>
  <c r="S556" i="176"/>
  <c r="S555" i="176"/>
  <c r="T554" i="176"/>
  <c r="T552" i="176"/>
  <c r="T546" i="176"/>
  <c r="T545" i="176"/>
  <c r="T544" i="176"/>
  <c r="T543" i="176"/>
  <c r="T542" i="176"/>
  <c r="T541" i="176"/>
  <c r="T539" i="176"/>
  <c r="T551" i="176" s="1"/>
  <c r="AG526" i="176"/>
  <c r="AR524" i="176"/>
  <c r="AQ524" i="176"/>
  <c r="AP524" i="176"/>
  <c r="AO524" i="176"/>
  <c r="AN524" i="176"/>
  <c r="V522" i="176"/>
  <c r="Y521" i="176"/>
  <c r="S519" i="176"/>
  <c r="S518" i="176"/>
  <c r="S517" i="176"/>
  <c r="S516" i="176"/>
  <c r="S515" i="176"/>
  <c r="S514" i="176"/>
  <c r="S513" i="176"/>
  <c r="S512" i="176"/>
  <c r="S511" i="176"/>
  <c r="S510" i="176"/>
  <c r="S509" i="176"/>
  <c r="S508" i="176"/>
  <c r="S507" i="176"/>
  <c r="S506" i="176"/>
  <c r="S505" i="176"/>
  <c r="S504" i="176"/>
  <c r="S503" i="176"/>
  <c r="S502" i="176"/>
  <c r="S501" i="176"/>
  <c r="S500" i="176"/>
  <c r="S499" i="176"/>
  <c r="S498" i="176"/>
  <c r="S497" i="176"/>
  <c r="S496" i="176"/>
  <c r="S495" i="176"/>
  <c r="S494" i="176"/>
  <c r="S493" i="176"/>
  <c r="S492" i="176"/>
  <c r="S491" i="176"/>
  <c r="S490" i="176"/>
  <c r="T489" i="176"/>
  <c r="T487" i="176"/>
  <c r="T481" i="176"/>
  <c r="T480" i="176"/>
  <c r="T479" i="176"/>
  <c r="T478" i="176"/>
  <c r="T477" i="176"/>
  <c r="T476" i="176"/>
  <c r="T474" i="176"/>
  <c r="AG461" i="176"/>
  <c r="AR459" i="176"/>
  <c r="AQ459" i="176"/>
  <c r="AP459" i="176"/>
  <c r="AO459" i="176"/>
  <c r="AN459" i="176"/>
  <c r="V457" i="176"/>
  <c r="Y456" i="176"/>
  <c r="S454" i="176"/>
  <c r="S453" i="176"/>
  <c r="S452" i="176"/>
  <c r="S451" i="176"/>
  <c r="S450" i="176"/>
  <c r="S449" i="176"/>
  <c r="S448" i="176"/>
  <c r="S447" i="176"/>
  <c r="S446" i="176"/>
  <c r="S445" i="176"/>
  <c r="S444" i="176"/>
  <c r="S443" i="176"/>
  <c r="S442" i="176"/>
  <c r="S441" i="176"/>
  <c r="S440" i="176"/>
  <c r="S439" i="176"/>
  <c r="S438" i="176"/>
  <c r="S437" i="176"/>
  <c r="S436" i="176"/>
  <c r="S435" i="176"/>
  <c r="S434" i="176"/>
  <c r="S433" i="176"/>
  <c r="S432" i="176"/>
  <c r="S431" i="176"/>
  <c r="S430" i="176"/>
  <c r="S429" i="176"/>
  <c r="S428" i="176"/>
  <c r="S427" i="176"/>
  <c r="S426" i="176"/>
  <c r="S425" i="176"/>
  <c r="T424" i="176"/>
  <c r="T422" i="176"/>
  <c r="T416" i="176"/>
  <c r="T415" i="176"/>
  <c r="T414" i="176"/>
  <c r="T413" i="176"/>
  <c r="T412" i="176"/>
  <c r="T411" i="176"/>
  <c r="T409" i="176"/>
  <c r="T421" i="176" s="1"/>
  <c r="AG396" i="176"/>
  <c r="AR394" i="176"/>
  <c r="AQ394" i="176"/>
  <c r="AP394" i="176"/>
  <c r="AO394" i="176"/>
  <c r="AN394" i="176"/>
  <c r="V392" i="176"/>
  <c r="Y391" i="176"/>
  <c r="S389" i="176"/>
  <c r="S388" i="176"/>
  <c r="S387" i="176"/>
  <c r="S386" i="176"/>
  <c r="S385" i="176"/>
  <c r="S384" i="176"/>
  <c r="S383" i="176"/>
  <c r="S382" i="176"/>
  <c r="S381" i="176"/>
  <c r="S380" i="176"/>
  <c r="S379" i="176"/>
  <c r="S378" i="176"/>
  <c r="S377" i="176"/>
  <c r="S376" i="176"/>
  <c r="S375" i="176"/>
  <c r="S374" i="176"/>
  <c r="S373" i="176"/>
  <c r="S372" i="176"/>
  <c r="S371" i="176"/>
  <c r="S370" i="176"/>
  <c r="S369" i="176"/>
  <c r="S368" i="176"/>
  <c r="S367" i="176"/>
  <c r="S366" i="176"/>
  <c r="S365" i="176"/>
  <c r="S364" i="176"/>
  <c r="S363" i="176"/>
  <c r="S362" i="176"/>
  <c r="S361" i="176"/>
  <c r="S360" i="176"/>
  <c r="T359" i="176"/>
  <c r="T357" i="176"/>
  <c r="T351" i="176"/>
  <c r="T350" i="176"/>
  <c r="T349" i="176"/>
  <c r="T348" i="176"/>
  <c r="T347" i="176"/>
  <c r="T346" i="176"/>
  <c r="T344" i="176"/>
  <c r="T356" i="176" s="1"/>
  <c r="AG331" i="176"/>
  <c r="AR329" i="176"/>
  <c r="AQ329" i="176"/>
  <c r="AP329" i="176"/>
  <c r="AO329" i="176"/>
  <c r="AN329" i="176"/>
  <c r="V327" i="176"/>
  <c r="Y326" i="176"/>
  <c r="S324" i="176"/>
  <c r="S323" i="176"/>
  <c r="S322" i="176"/>
  <c r="S321" i="176"/>
  <c r="S320" i="176"/>
  <c r="S319" i="176"/>
  <c r="S318" i="176"/>
  <c r="S317" i="176"/>
  <c r="S316" i="176"/>
  <c r="S315" i="176"/>
  <c r="S314" i="176"/>
  <c r="S313" i="176"/>
  <c r="S312" i="176"/>
  <c r="S311" i="176"/>
  <c r="S310" i="176"/>
  <c r="S309" i="176"/>
  <c r="S308" i="176"/>
  <c r="S307" i="176"/>
  <c r="S306" i="176"/>
  <c r="S305" i="176"/>
  <c r="S304" i="176"/>
  <c r="S303" i="176"/>
  <c r="S302" i="176"/>
  <c r="S301" i="176"/>
  <c r="S300" i="176"/>
  <c r="S299" i="176"/>
  <c r="S298" i="176"/>
  <c r="S297" i="176"/>
  <c r="S296" i="176"/>
  <c r="S295" i="176"/>
  <c r="T294" i="176"/>
  <c r="T292" i="176"/>
  <c r="T286" i="176"/>
  <c r="T285" i="176"/>
  <c r="T284" i="176"/>
  <c r="T283" i="176"/>
  <c r="T282" i="176"/>
  <c r="T281" i="176"/>
  <c r="T279" i="176"/>
  <c r="T291" i="176" s="1"/>
  <c r="AG266" i="176"/>
  <c r="AR264" i="176"/>
  <c r="AQ264" i="176"/>
  <c r="AP264" i="176"/>
  <c r="AO264" i="176"/>
  <c r="AN264" i="176"/>
  <c r="V262" i="176"/>
  <c r="Y261" i="176"/>
  <c r="S259" i="176"/>
  <c r="S258" i="176"/>
  <c r="S257" i="176"/>
  <c r="S256" i="176"/>
  <c r="S255" i="176"/>
  <c r="S254" i="176"/>
  <c r="S253" i="176"/>
  <c r="S252" i="176"/>
  <c r="S251" i="176"/>
  <c r="S250" i="176"/>
  <c r="S249" i="176"/>
  <c r="S248" i="176"/>
  <c r="S247" i="176"/>
  <c r="S246" i="176"/>
  <c r="S245" i="176"/>
  <c r="S244" i="176"/>
  <c r="S243" i="176"/>
  <c r="S242" i="176"/>
  <c r="S241" i="176"/>
  <c r="S240" i="176"/>
  <c r="S239" i="176"/>
  <c r="S238" i="176"/>
  <c r="S237" i="176"/>
  <c r="S236" i="176"/>
  <c r="S235" i="176"/>
  <c r="S234" i="176"/>
  <c r="S233" i="176"/>
  <c r="S232" i="176"/>
  <c r="S231" i="176"/>
  <c r="S230" i="176"/>
  <c r="T229" i="176"/>
  <c r="T227" i="176"/>
  <c r="T221" i="176"/>
  <c r="T220" i="176"/>
  <c r="T219" i="176"/>
  <c r="T218" i="176"/>
  <c r="T217" i="176"/>
  <c r="T216" i="176"/>
  <c r="T214" i="176"/>
  <c r="T226" i="176" s="1"/>
  <c r="AG201" i="176"/>
  <c r="AR199" i="176"/>
  <c r="AQ199" i="176"/>
  <c r="AP199" i="176"/>
  <c r="AO199" i="176"/>
  <c r="AN199" i="176"/>
  <c r="V197" i="176"/>
  <c r="Y196" i="176"/>
  <c r="S194" i="176"/>
  <c r="S193" i="176"/>
  <c r="S192" i="176"/>
  <c r="S191" i="176"/>
  <c r="S190" i="176"/>
  <c r="S189" i="176"/>
  <c r="S188" i="176"/>
  <c r="S187" i="176"/>
  <c r="S186" i="176"/>
  <c r="S185" i="176"/>
  <c r="S184" i="176"/>
  <c r="S183" i="176"/>
  <c r="S182" i="176"/>
  <c r="S181" i="176"/>
  <c r="S180" i="176"/>
  <c r="S179" i="176"/>
  <c r="S178" i="176"/>
  <c r="S177" i="176"/>
  <c r="S176" i="176"/>
  <c r="S175" i="176"/>
  <c r="S174" i="176"/>
  <c r="S173" i="176"/>
  <c r="S172" i="176"/>
  <c r="S171" i="176"/>
  <c r="S170" i="176"/>
  <c r="S169" i="176"/>
  <c r="S168" i="176"/>
  <c r="S167" i="176"/>
  <c r="S166" i="176"/>
  <c r="S165" i="176"/>
  <c r="T164" i="176"/>
  <c r="T162" i="176"/>
  <c r="T156" i="176"/>
  <c r="T155" i="176"/>
  <c r="T154" i="176"/>
  <c r="T153" i="176"/>
  <c r="T152" i="176"/>
  <c r="T151" i="176"/>
  <c r="T149" i="176"/>
  <c r="T161" i="176" s="1"/>
  <c r="AG136" i="176"/>
  <c r="AR134" i="176"/>
  <c r="AQ134" i="176"/>
  <c r="AP134" i="176"/>
  <c r="AO134" i="176"/>
  <c r="AN134" i="176"/>
  <c r="V132" i="176"/>
  <c r="Y131" i="176"/>
  <c r="S129" i="176"/>
  <c r="S128" i="176"/>
  <c r="S127" i="176"/>
  <c r="S126" i="176"/>
  <c r="S125" i="176"/>
  <c r="S124" i="176"/>
  <c r="S123" i="176"/>
  <c r="S122" i="176"/>
  <c r="S121" i="176"/>
  <c r="S120" i="176"/>
  <c r="S119" i="176"/>
  <c r="S118" i="176"/>
  <c r="S117" i="176"/>
  <c r="S116" i="176"/>
  <c r="S115" i="176"/>
  <c r="S114" i="176"/>
  <c r="S113" i="176"/>
  <c r="S112" i="176"/>
  <c r="S111" i="176"/>
  <c r="S110" i="176"/>
  <c r="S109" i="176"/>
  <c r="S108" i="176"/>
  <c r="S107" i="176"/>
  <c r="S106" i="176"/>
  <c r="S105" i="176"/>
  <c r="S104" i="176"/>
  <c r="S103" i="176"/>
  <c r="S102" i="176"/>
  <c r="S101" i="176"/>
  <c r="S100" i="176"/>
  <c r="T99" i="176"/>
  <c r="T97" i="176"/>
  <c r="T91" i="176"/>
  <c r="T90" i="176"/>
  <c r="T89" i="176"/>
  <c r="T88" i="176"/>
  <c r="T87" i="176"/>
  <c r="T86" i="176"/>
  <c r="T84" i="176"/>
  <c r="AG71" i="176"/>
  <c r="AR69" i="176"/>
  <c r="AQ69" i="176"/>
  <c r="AP69" i="176"/>
  <c r="AO69" i="176"/>
  <c r="AN69" i="176"/>
  <c r="V67" i="176"/>
  <c r="Y66" i="176"/>
  <c r="S64" i="176"/>
  <c r="S63" i="176"/>
  <c r="S62" i="176"/>
  <c r="S61" i="176"/>
  <c r="S60" i="176"/>
  <c r="S59" i="176"/>
  <c r="S58" i="176"/>
  <c r="S57" i="176"/>
  <c r="S56" i="176"/>
  <c r="S55" i="176"/>
  <c r="S54" i="176"/>
  <c r="S53" i="176"/>
  <c r="S52" i="176"/>
  <c r="S51" i="176"/>
  <c r="B51" i="176"/>
  <c r="S50" i="176"/>
  <c r="B50" i="176"/>
  <c r="S49" i="176"/>
  <c r="B49" i="176"/>
  <c r="S48" i="176"/>
  <c r="B48" i="176"/>
  <c r="S47" i="176"/>
  <c r="B47" i="176"/>
  <c r="S46" i="176"/>
  <c r="B46" i="176"/>
  <c r="S45" i="176"/>
  <c r="B45" i="176"/>
  <c r="S44" i="176"/>
  <c r="B44" i="176"/>
  <c r="S43" i="176"/>
  <c r="B43" i="176"/>
  <c r="S42" i="176"/>
  <c r="B42" i="176"/>
  <c r="S41" i="176"/>
  <c r="B41" i="176"/>
  <c r="S40" i="176"/>
  <c r="B40" i="176"/>
  <c r="S39" i="176"/>
  <c r="B39" i="176"/>
  <c r="S38" i="176"/>
  <c r="B38" i="176"/>
  <c r="S37" i="176"/>
  <c r="B37" i="176"/>
  <c r="S36" i="176"/>
  <c r="B36" i="176"/>
  <c r="S35" i="176"/>
  <c r="B35" i="176"/>
  <c r="T34" i="176"/>
  <c r="B34" i="176"/>
  <c r="B33" i="176"/>
  <c r="T32" i="176"/>
  <c r="B32" i="176"/>
  <c r="B31" i="176"/>
  <c r="B30" i="176"/>
  <c r="B29" i="176"/>
  <c r="B28" i="176"/>
  <c r="B27" i="176"/>
  <c r="B26" i="176"/>
  <c r="T25" i="176"/>
  <c r="B25" i="176"/>
  <c r="T24" i="176"/>
  <c r="B24" i="176"/>
  <c r="T23" i="176"/>
  <c r="B23" i="176"/>
  <c r="T22" i="176"/>
  <c r="B22" i="176"/>
  <c r="T21" i="176"/>
  <c r="B21" i="176"/>
  <c r="B20" i="176"/>
  <c r="T19" i="176"/>
  <c r="T31" i="176" s="1"/>
  <c r="B19" i="176"/>
  <c r="B18" i="176"/>
  <c r="B17" i="176"/>
  <c r="B16" i="176"/>
  <c r="B15" i="176"/>
  <c r="B14" i="176"/>
  <c r="B13" i="176"/>
  <c r="B12" i="176"/>
  <c r="B11" i="176"/>
  <c r="B10" i="176"/>
  <c r="B9" i="176"/>
  <c r="B8" i="176"/>
  <c r="B7" i="176"/>
  <c r="AG6" i="176"/>
  <c r="B6" i="176"/>
  <c r="B5" i="176"/>
  <c r="AR4" i="176"/>
  <c r="AQ4" i="176"/>
  <c r="AP4" i="176"/>
  <c r="AO4" i="176"/>
  <c r="AN4" i="176"/>
  <c r="B4" i="176"/>
  <c r="DR3" i="176"/>
  <c r="DQ3" i="176"/>
  <c r="DP3" i="176"/>
  <c r="DO3" i="176"/>
  <c r="DN3" i="176"/>
  <c r="B3" i="176"/>
  <c r="DT2" i="176"/>
  <c r="T26" i="176" s="1"/>
  <c r="DR2" i="176"/>
  <c r="DQ2" i="176"/>
  <c r="DP2" i="176"/>
  <c r="DO2" i="176"/>
  <c r="DN2" i="176"/>
  <c r="DM2" i="176"/>
  <c r="V2" i="176"/>
  <c r="B2" i="176"/>
  <c r="Y1" i="176"/>
  <c r="S1886" i="176" a="1"/>
  <c r="S1366" i="176" a="1"/>
  <c r="S1691" i="176" a="1"/>
  <c r="S1171" i="176" a="1"/>
  <c r="S2016" i="176" a="1"/>
  <c r="S1496" i="176" a="1"/>
  <c r="S976" i="176" a="1"/>
  <c r="S1821" i="176" a="1"/>
  <c r="S1301" i="176" a="1"/>
  <c r="S1626" i="176" a="1"/>
  <c r="S1106" i="176" a="1"/>
  <c r="S1756" i="176" a="1"/>
  <c r="S1236" i="176" a="1"/>
  <c r="S1561" i="176" a="1"/>
  <c r="S1041" i="176" a="1"/>
  <c r="S1951" i="176" a="1"/>
  <c r="S716" i="176" a="1"/>
  <c r="S196" i="176" a="1"/>
  <c r="S521" i="176" a="1"/>
  <c r="S846" i="176" a="1"/>
  <c r="S326" i="176" a="1"/>
  <c r="S651" i="176" a="1"/>
  <c r="S131" i="176" a="1"/>
  <c r="S1431" i="176" a="1"/>
  <c r="S586" i="176" a="1"/>
  <c r="S66" i="176" a="1"/>
  <c r="S911" i="176" a="1"/>
  <c r="S391" i="176" a="1"/>
  <c r="S261" i="176" a="1"/>
  <c r="S456" i="176" a="1"/>
  <c r="S781" i="176" a="1"/>
  <c r="O33" i="176" a="1"/>
  <c r="O32" i="176" a="1"/>
  <c r="O31" i="176" a="1"/>
  <c r="O30" i="176" a="1"/>
  <c r="O51" i="176" a="1"/>
  <c r="O50" i="176" a="1"/>
  <c r="O49" i="176" a="1"/>
  <c r="O48" i="176" a="1"/>
  <c r="O47" i="176" a="1"/>
  <c r="O46" i="176" a="1"/>
  <c r="O45" i="176" a="1"/>
  <c r="O40" i="176" a="1"/>
  <c r="O29" i="176" a="1"/>
  <c r="O15" i="176" a="1"/>
  <c r="O42" i="176" a="1"/>
  <c r="O39" i="176" a="1"/>
  <c r="O16" i="176" a="1"/>
  <c r="O38" i="176" a="1"/>
  <c r="O36" i="176" a="1"/>
  <c r="O34" i="176" a="1"/>
  <c r="O17" i="176" a="1"/>
  <c r="O18" i="176" a="1"/>
  <c r="O37" i="176" a="1"/>
  <c r="O35" i="176" a="1"/>
  <c r="O28" i="176" a="1"/>
  <c r="O44" i="176" a="1"/>
  <c r="O41" i="176" a="1"/>
  <c r="O21" i="176" a="1"/>
  <c r="O7" i="176" a="1"/>
  <c r="O43" i="176" a="1"/>
  <c r="O25" i="176" a="1"/>
  <c r="O20" i="176" a="1"/>
  <c r="O27" i="176" a="1"/>
  <c r="O24" i="176" a="1"/>
  <c r="O19" i="176" a="1"/>
  <c r="O11" i="176" a="1"/>
  <c r="O8" i="176" a="1"/>
  <c r="O4" i="176" a="1"/>
  <c r="O26" i="176" a="1"/>
  <c r="O12" i="176" a="1"/>
  <c r="O9" i="176" a="1"/>
  <c r="S1" i="176" a="1"/>
  <c r="O22" i="176" a="1"/>
  <c r="O14" i="176" a="1"/>
  <c r="O10" i="176" a="1"/>
  <c r="O6" i="176" a="1"/>
  <c r="O13" i="176" a="1"/>
  <c r="O5" i="176" a="1"/>
  <c r="O23" i="176" a="1"/>
  <c r="O2" i="176" a="1"/>
  <c r="O3" i="176" a="1"/>
  <c r="U1891" i="176"/>
  <c r="AN2020" i="176"/>
  <c r="U1631" i="176"/>
  <c r="U981" i="176"/>
  <c r="U591" i="176"/>
  <c r="U1241" i="176"/>
  <c r="U1306" i="176"/>
  <c r="U1436" i="176"/>
  <c r="U1566" i="176"/>
  <c r="U461" i="176"/>
  <c r="U71" i="176"/>
  <c r="U1046" i="176"/>
  <c r="U656" i="176"/>
  <c r="U786" i="176"/>
  <c r="U916" i="176"/>
  <c r="AN1955" i="176"/>
  <c r="U136" i="176"/>
  <c r="U266" i="176"/>
  <c r="U396" i="176"/>
  <c r="U1761" i="176"/>
  <c r="AN2021" i="176"/>
  <c r="U6" i="176"/>
  <c r="AN1956" i="176"/>
  <c r="U1176" i="176"/>
  <c r="U331" i="176"/>
  <c r="U1371" i="176"/>
  <c r="U1501" i="176"/>
  <c r="U1696" i="176"/>
  <c r="U526" i="176"/>
  <c r="U721" i="176"/>
  <c r="U851" i="176"/>
  <c r="U1111" i="176"/>
  <c r="U1826" i="176"/>
  <c r="U201" i="176"/>
  <c r="H30" i="176" a="1"/>
  <c r="C50" i="176" a="1"/>
  <c r="K15" i="176" a="1"/>
  <c r="Q21" i="176" a="1"/>
  <c r="J44" i="176" a="1"/>
  <c r="H41" i="176" a="1"/>
  <c r="J19" i="176" a="1"/>
  <c r="K24" i="176" a="1"/>
  <c r="N22" i="176" a="1"/>
  <c r="D29" i="176" a="1"/>
  <c r="Q9" i="176" a="1"/>
  <c r="N19" i="176" a="1"/>
  <c r="F17" i="176" a="1"/>
  <c r="L45" i="176" a="1"/>
  <c r="H35" i="176" a="1"/>
  <c r="F33" i="176" a="1"/>
  <c r="H7" i="176" a="1"/>
  <c r="L32" i="176" a="1"/>
  <c r="M32" i="176" a="1"/>
  <c r="J51" i="176" a="1"/>
  <c r="E12" i="176" a="1"/>
  <c r="E39" i="176" a="1"/>
  <c r="F36" i="176" a="1"/>
  <c r="Q17" i="176" a="1"/>
  <c r="J11" i="176" a="1"/>
  <c r="C19" i="176" a="1"/>
  <c r="F19" i="176" a="1"/>
  <c r="N14" i="176" a="1"/>
  <c r="L16" i="176" a="1"/>
  <c r="N36" i="176" a="1"/>
  <c r="Z1956" i="176"/>
  <c r="K51" i="176" a="1"/>
  <c r="N35" i="176" a="1"/>
  <c r="I27" i="176" a="1"/>
  <c r="G17" i="176" a="1"/>
  <c r="M45" i="176" a="1"/>
  <c r="G24" i="176" a="1"/>
  <c r="L10" i="176" a="1"/>
  <c r="D23" i="176" a="1"/>
  <c r="M48" i="176" a="1"/>
  <c r="I35" i="176" a="1"/>
  <c r="J20" i="176" a="1"/>
  <c r="H45" i="176" a="1"/>
  <c r="J13" i="176" a="1"/>
  <c r="Q18" i="176" a="1"/>
  <c r="D43" i="176" a="1"/>
  <c r="D34" i="176" a="1"/>
  <c r="M26" i="176" a="1"/>
  <c r="N29" i="176" a="1"/>
  <c r="H22" i="176" a="1"/>
  <c r="I39" i="176" a="1"/>
  <c r="D4" i="176" a="1"/>
  <c r="H14" i="176" a="1"/>
  <c r="K27" i="176" a="1"/>
  <c r="J24" i="176" a="1"/>
  <c r="F27" i="176" a="1"/>
  <c r="H2" i="176" a="1"/>
  <c r="E4" i="176" a="1"/>
  <c r="J43" i="176" a="1"/>
  <c r="G44" i="176" a="1"/>
  <c r="G18" i="176" a="1"/>
  <c r="P46" i="176" a="1"/>
  <c r="E47" i="176" a="1"/>
  <c r="F40" i="176" a="1"/>
  <c r="Q47" i="176" a="1"/>
  <c r="H27" i="176" a="1"/>
  <c r="K38" i="176" a="1"/>
  <c r="K13" i="176" a="1"/>
  <c r="D15" i="176" a="1"/>
  <c r="E32" i="176" a="1"/>
  <c r="J2" i="176" a="1"/>
  <c r="C23" i="176" a="1"/>
  <c r="L50" i="176" a="1"/>
  <c r="G48" i="176" a="1"/>
  <c r="E20" i="176" a="1"/>
  <c r="M12" i="176" a="1"/>
  <c r="D40" i="176" a="1"/>
  <c r="I37" i="176" a="1"/>
  <c r="K14" i="176" a="1"/>
  <c r="F32" i="176" a="1"/>
  <c r="Q45" i="176" a="1"/>
  <c r="C20" i="176" a="1"/>
  <c r="N43" i="176" a="1"/>
  <c r="Q7" i="176" a="1"/>
  <c r="F9" i="176" a="1"/>
  <c r="L37" i="176" a="1"/>
  <c r="I47" i="176" a="1"/>
  <c r="M18" i="176" a="1"/>
  <c r="AO2020" i="176" a="1"/>
  <c r="K25" i="176" a="1"/>
  <c r="N7" i="176" a="1"/>
  <c r="C43" i="176" a="1"/>
  <c r="F37" i="176" a="1"/>
  <c r="E49" i="176" a="1"/>
  <c r="P48" i="176" a="1"/>
  <c r="N12" i="176" a="1"/>
  <c r="G50" i="176" a="1"/>
  <c r="E7" i="176" a="1"/>
  <c r="H50" i="176" a="1"/>
  <c r="C48" i="176" a="1"/>
  <c r="E11" i="176" a="1"/>
  <c r="K16" i="176" a="1"/>
  <c r="M39" i="176" a="1"/>
  <c r="L36" i="176" a="1"/>
  <c r="C14" i="176" a="1"/>
  <c r="E50" i="176" a="1"/>
  <c r="C39" i="176" a="1"/>
  <c r="K19" i="176" a="1"/>
  <c r="N46" i="176" a="1"/>
  <c r="C6" i="176" a="1"/>
  <c r="G4" i="176" a="1"/>
  <c r="G47" i="176" a="1"/>
  <c r="D8" i="176" a="1"/>
  <c r="C30" i="176" a="1"/>
  <c r="D30" i="176" a="1"/>
  <c r="M30" i="176" a="1"/>
  <c r="P38" i="176" a="1"/>
  <c r="G43" i="176" a="1"/>
  <c r="N32" i="176" a="1"/>
  <c r="G28" i="176" a="1"/>
  <c r="L13" i="176" a="1"/>
  <c r="K4" i="176" a="1"/>
  <c r="M8" i="176" a="1"/>
  <c r="J40" i="176" a="1"/>
  <c r="C17" i="176" a="1"/>
  <c r="C51" i="176" a="1"/>
  <c r="M4" i="176" a="1"/>
  <c r="AR1956" i="176" a="1"/>
  <c r="K49" i="176" a="1"/>
  <c r="J28" i="176" a="1"/>
  <c r="I25" i="176" a="1"/>
  <c r="I50" i="176" a="1"/>
  <c r="I40" i="176" a="1"/>
  <c r="I17" i="176" a="1"/>
  <c r="N18" i="176" a="1"/>
  <c r="H40" i="176" a="1"/>
  <c r="L34" i="176" a="1"/>
  <c r="Z1955" i="176"/>
  <c r="K11" i="176" a="1"/>
  <c r="L39" i="176" a="1"/>
  <c r="AQ2020" i="176" a="1"/>
  <c r="H43" i="176" a="1"/>
  <c r="Q48" i="176" a="1"/>
  <c r="Q5" i="176" a="1"/>
  <c r="C33" i="176" a="1"/>
  <c r="M20" i="176" a="1"/>
  <c r="M24" i="176" a="1"/>
  <c r="L19" i="176" a="1"/>
  <c r="C18" i="176" a="1"/>
  <c r="E34" i="176" a="1"/>
  <c r="G38" i="176" a="1"/>
  <c r="M5" i="176" a="1"/>
  <c r="M16" i="176" a="1"/>
  <c r="L15" i="176" a="1"/>
  <c r="F21" i="176" a="1"/>
  <c r="D12" i="176" a="1"/>
  <c r="G21" i="176" a="1"/>
  <c r="N13" i="176" a="1"/>
  <c r="J9" i="176" a="1"/>
  <c r="K34" i="176" a="1"/>
  <c r="AR2021" i="176" a="1"/>
  <c r="P44" i="176" a="1"/>
  <c r="N41" i="176" a="1"/>
  <c r="J36" i="176" a="1"/>
  <c r="M40" i="176" a="1"/>
  <c r="L24" i="176" a="1"/>
  <c r="N33" i="176" a="1"/>
  <c r="I5" i="176" a="1"/>
  <c r="F6" i="176" a="1"/>
  <c r="E19" i="176" a="1"/>
  <c r="M2" i="176" a="1"/>
  <c r="F2" i="176" a="1"/>
  <c r="AP2020" i="176" a="1"/>
  <c r="L48" i="176" a="1"/>
  <c r="G46" i="176" a="1"/>
  <c r="I11" i="176" a="1"/>
  <c r="E45" i="176" a="1"/>
  <c r="E35" i="176" a="1"/>
  <c r="Q50" i="176" a="1"/>
  <c r="I10" i="176" a="1"/>
  <c r="E13" i="176" a="1"/>
  <c r="K40" i="176" a="1"/>
  <c r="L14" i="176" a="1"/>
  <c r="D2" i="176" a="1"/>
  <c r="D35" i="176" a="1"/>
  <c r="D13" i="176" a="1"/>
  <c r="G11" i="176" a="1"/>
  <c r="D33" i="176" a="1"/>
  <c r="J3" i="176" a="1"/>
  <c r="Q31" i="176" a="1"/>
  <c r="Q43" i="176" a="1"/>
  <c r="N8" i="176" a="1"/>
  <c r="L20" i="176" a="1"/>
  <c r="D38" i="176" a="1"/>
  <c r="M36" i="176" a="1"/>
  <c r="Q16" i="176" a="1"/>
  <c r="P41" i="176" a="1"/>
  <c r="K7" i="176" a="1"/>
  <c r="H48" i="176" a="1"/>
  <c r="C46" i="176" a="1"/>
  <c r="I43" i="176" a="1"/>
  <c r="I12" i="176" a="1"/>
  <c r="H34" i="176" a="1"/>
  <c r="K28" i="176" a="1"/>
  <c r="E10" i="176" a="1"/>
  <c r="L28" i="176" a="1"/>
  <c r="K21" i="176" a="1"/>
  <c r="D14" i="176" a="1"/>
  <c r="G23" i="176" a="1"/>
  <c r="C11" i="176" a="1"/>
  <c r="G9" i="176" a="1"/>
  <c r="H39" i="176" a="1"/>
  <c r="J21" i="176" a="1"/>
  <c r="L22" i="176" a="1"/>
  <c r="D50" i="176" a="1"/>
  <c r="N44" i="176" a="1"/>
  <c r="P34" i="176" a="1"/>
  <c r="F39" i="176" a="1"/>
  <c r="H26" i="176" a="1"/>
  <c r="F47" i="176" a="1"/>
  <c r="L8" i="176" a="1"/>
  <c r="G20" i="176" a="1"/>
  <c r="N38" i="176" a="1"/>
  <c r="C13" i="176" a="1"/>
  <c r="K18" i="176" a="1"/>
  <c r="M49" i="176" a="1"/>
  <c r="H32" i="176" a="1"/>
  <c r="K47" i="176" a="1"/>
  <c r="I19" i="176" a="1"/>
  <c r="I23" i="176" a="1"/>
  <c r="F43" i="176" a="1"/>
  <c r="C28" i="176" a="1"/>
  <c r="G13" i="176" a="1"/>
  <c r="C10" i="176" a="1"/>
  <c r="I41" i="176" a="1"/>
  <c r="Q6" i="176" a="1"/>
  <c r="D32" i="176" a="1"/>
  <c r="H10" i="176" a="1"/>
  <c r="G25" i="176" a="1"/>
  <c r="Z2021" i="176"/>
  <c r="G33" i="176" a="1"/>
  <c r="E41" i="176" a="1"/>
  <c r="E17" i="176" a="1"/>
  <c r="AJ2020" i="176" a="1"/>
  <c r="C31" i="176" a="1"/>
  <c r="H17" i="176" a="1"/>
  <c r="M22" i="176" a="1"/>
  <c r="J15" i="176" a="1"/>
  <c r="Q51" i="176" a="1"/>
  <c r="J27" i="176" a="1"/>
  <c r="I18" i="176" a="1"/>
  <c r="D3" i="176" a="1"/>
  <c r="N11" i="176" a="1"/>
  <c r="N10" i="176" a="1"/>
  <c r="M10" i="176" a="1"/>
  <c r="J42" i="176" a="1"/>
  <c r="G14" i="176" a="1"/>
  <c r="E25" i="176" a="1"/>
  <c r="H5" i="176" a="1"/>
  <c r="H4" i="176" a="1"/>
  <c r="AO1956" i="176" a="1"/>
  <c r="P42" i="176" a="1"/>
  <c r="N37" i="176" a="1"/>
  <c r="J29" i="176" a="1"/>
  <c r="Q28" i="176" a="1"/>
  <c r="D22" i="176" a="1"/>
  <c r="C35" i="176" a="1"/>
  <c r="C24" i="176" a="1"/>
  <c r="K22" i="176" a="1"/>
  <c r="C34" i="176" a="1"/>
  <c r="Q37" i="176" a="1"/>
  <c r="H28" i="176" a="1"/>
  <c r="AQ1955" i="176" a="1"/>
  <c r="L46" i="176" a="1"/>
  <c r="E33" i="176" a="1"/>
  <c r="M44" i="176" a="1"/>
  <c r="E40" i="176" a="1"/>
  <c r="D27" i="176" a="1"/>
  <c r="G42" i="176" a="1"/>
  <c r="E6" i="176" a="1"/>
  <c r="G8" i="176" a="1"/>
  <c r="M15" i="176" a="1"/>
  <c r="F10" i="176" a="1"/>
  <c r="AJ1955" i="176" a="1"/>
  <c r="N50" i="176" a="1"/>
  <c r="L25" i="176" a="1"/>
  <c r="M13" i="176" a="1"/>
  <c r="N2" i="176" a="1"/>
  <c r="C32" i="176" a="1"/>
  <c r="Q40" i="176" a="1"/>
  <c r="C38" i="176" a="1"/>
  <c r="M14" i="176" a="1"/>
  <c r="K41" i="176" a="1"/>
  <c r="D45" i="176" a="1"/>
  <c r="M6" i="176" a="1"/>
  <c r="G51" i="176" a="1"/>
  <c r="F45" i="176" a="1"/>
  <c r="J35" i="176" a="1"/>
  <c r="J30" i="176" a="1"/>
  <c r="Q3" i="176" a="1"/>
  <c r="H46" i="176" a="1"/>
  <c r="Q32" i="176" a="1"/>
  <c r="G39" i="176" a="1"/>
  <c r="K44" i="176" a="1"/>
  <c r="L26" i="176" a="1"/>
  <c r="E48" i="176" a="1"/>
  <c r="N5" i="176" a="1"/>
  <c r="G19" i="176" a="1"/>
  <c r="E15" i="176" a="1"/>
  <c r="Q8" i="176" a="1"/>
  <c r="N17" i="176" a="1"/>
  <c r="D28" i="176" a="1"/>
  <c r="M34" i="176" a="1"/>
  <c r="N49" i="176" a="1"/>
  <c r="H12" i="176" a="1"/>
  <c r="Q39" i="176" a="1"/>
  <c r="D48" i="176" a="1"/>
  <c r="G40" i="176" a="1"/>
  <c r="M27" i="176" a="1"/>
  <c r="F35" i="176" a="1"/>
  <c r="L23" i="176" a="1"/>
  <c r="G41" i="176" a="1"/>
  <c r="J5" i="176" a="1"/>
  <c r="E3" i="176" a="1"/>
  <c r="F24" i="176" a="1"/>
  <c r="L49" i="176" a="1"/>
  <c r="N20" i="176" a="1"/>
  <c r="E29" i="176" a="1"/>
  <c r="P51" i="176" a="1"/>
  <c r="K45" i="176" a="1"/>
  <c r="C15" i="176" a="1"/>
  <c r="I21" i="176" a="1"/>
  <c r="H38" i="176" a="1"/>
  <c r="I46" i="176" a="1"/>
  <c r="H8" i="176" a="1"/>
  <c r="C5" i="176" a="1"/>
  <c r="D6" i="176" a="1"/>
  <c r="D10" i="176" a="1"/>
  <c r="L43" i="176" a="1"/>
  <c r="I13" i="176" a="1"/>
  <c r="D5" i="176" a="1"/>
  <c r="G31" i="176" a="1"/>
  <c r="M37" i="176" a="1"/>
  <c r="D16" i="176" a="1"/>
  <c r="H31" i="176" a="1"/>
  <c r="M33" i="176" a="1"/>
  <c r="F13" i="176" a="1"/>
  <c r="H18" i="176" a="1"/>
  <c r="N47" i="176" a="1"/>
  <c r="M43" i="176" a="1"/>
  <c r="J37" i="176" a="1"/>
  <c r="G7" i="176" a="1"/>
  <c r="N24" i="176" a="1"/>
  <c r="F8" i="176" a="1"/>
  <c r="J6" i="176" a="1"/>
  <c r="M7" i="176" a="1"/>
  <c r="E16" i="176" a="1"/>
  <c r="J17" i="176" a="1"/>
  <c r="I38" i="176" a="1"/>
  <c r="N25" i="176" a="1"/>
  <c r="G22" i="176" a="1"/>
  <c r="AJ2021" i="176" a="1"/>
  <c r="K50" i="176" a="1"/>
  <c r="J32" i="176" a="1"/>
  <c r="I26" i="176" a="1"/>
  <c r="H19" i="176" a="1"/>
  <c r="N16" i="176" a="1"/>
  <c r="I15" i="176" a="1"/>
  <c r="F7" i="176" a="1"/>
  <c r="C2" i="176" a="1"/>
  <c r="J50" i="176" a="1"/>
  <c r="E8" i="176" a="1"/>
  <c r="H3" i="176" a="1"/>
  <c r="AP2021" i="176" a="1"/>
  <c r="L44" i="176" a="1"/>
  <c r="E31" i="176" a="1"/>
  <c r="C36" i="176" a="1"/>
  <c r="I36" i="176" a="1"/>
  <c r="H24" i="176" a="1"/>
  <c r="E38" i="176" a="1"/>
  <c r="F50" i="176" a="1"/>
  <c r="E5" i="176" a="1"/>
  <c r="K6" i="176" a="1"/>
  <c r="E43" i="176" a="1"/>
  <c r="E27" i="176" a="1"/>
  <c r="Q26" i="176" a="1"/>
  <c r="F4" i="176" a="1"/>
  <c r="G30" i="176" a="1"/>
  <c r="I3" i="176" a="1"/>
  <c r="J39" i="176" a="1"/>
  <c r="G16" i="176" a="1"/>
  <c r="C12" i="176" a="1"/>
  <c r="J34" i="176" a="1"/>
  <c r="H20" i="176" a="1"/>
  <c r="H47" i="176" a="1"/>
  <c r="F31" i="176" a="1"/>
  <c r="L3" i="176" a="1"/>
  <c r="D20" i="176" a="1"/>
  <c r="K43" i="176" a="1"/>
  <c r="L30" i="176" a="1"/>
  <c r="K20" i="176" a="1"/>
  <c r="H44" i="176" a="1"/>
  <c r="Q30" i="176" a="1"/>
  <c r="M35" i="176" a="1"/>
  <c r="N39" i="176" a="1"/>
  <c r="D24" i="176" a="1"/>
  <c r="H37" i="176" a="1"/>
  <c r="J48" i="176" a="1"/>
  <c r="C8" i="176" a="1"/>
  <c r="K10" i="176" a="1"/>
  <c r="K5" i="176" a="1"/>
  <c r="L6" i="176" a="1"/>
  <c r="H13" i="176" a="1"/>
  <c r="L5" i="176" a="1"/>
  <c r="E21" i="176" a="1"/>
  <c r="H29" i="176" a="1"/>
  <c r="F11" i="176" a="1"/>
  <c r="AP1956" i="176" a="1"/>
  <c r="D46" i="176" a="1"/>
  <c r="D36" i="176" a="1"/>
  <c r="M25" i="176" a="1"/>
  <c r="E28" i="176" a="1"/>
  <c r="D21" i="176" a="1"/>
  <c r="K36" i="176" a="1"/>
  <c r="J25" i="176" a="1"/>
  <c r="P35" i="176" a="1"/>
  <c r="M46" i="176" a="1"/>
  <c r="K31" i="176" a="1"/>
  <c r="N23" i="176" a="1"/>
  <c r="L38" i="176" a="1"/>
  <c r="P49" i="176" a="1"/>
  <c r="I32" i="176" a="1"/>
  <c r="M50" i="176" a="1"/>
  <c r="C16" i="176" a="1"/>
  <c r="N30" i="176" a="1"/>
  <c r="P40" i="176" a="1"/>
  <c r="F5" i="176" a="1"/>
  <c r="G49" i="176" a="1"/>
  <c r="M17" i="176" a="1"/>
  <c r="J8" i="176" a="1"/>
  <c r="M51" i="176" a="1"/>
  <c r="Q4" i="176" a="1"/>
  <c r="L7" i="176" a="1"/>
  <c r="L31" i="176" a="1"/>
  <c r="C47" i="176" a="1"/>
  <c r="L41" i="176" a="1"/>
  <c r="D51" i="176" a="1"/>
  <c r="M31" i="176" a="1"/>
  <c r="E46" i="176" a="1"/>
  <c r="F14" i="176" a="1"/>
  <c r="C41" i="176" a="1"/>
  <c r="F38" i="176" a="1"/>
  <c r="J22" i="176" a="1"/>
  <c r="C4" i="176" a="1"/>
  <c r="J12" i="176" a="1"/>
  <c r="N4" i="176" a="1"/>
  <c r="I4" i="176" a="1"/>
  <c r="K12" i="176" a="1"/>
  <c r="J4" i="176" a="1"/>
  <c r="J18" i="176" a="1"/>
  <c r="M42" i="176" a="1"/>
  <c r="C3" i="176" a="1"/>
  <c r="I7" i="176" a="1"/>
  <c r="L33" i="176" a="1"/>
  <c r="K48" i="176" a="1"/>
  <c r="I20" i="176" a="1"/>
  <c r="I24" i="176" a="1"/>
  <c r="F15" i="176" a="1"/>
  <c r="I42" i="176" a="1"/>
  <c r="I6" i="176" a="1"/>
  <c r="F25" i="176" a="1"/>
  <c r="N9" i="176" a="1"/>
  <c r="J49" i="176" a="1"/>
  <c r="C49" i="176" a="1"/>
  <c r="G26" i="176" a="1"/>
  <c r="AQ1956" i="176" a="1"/>
  <c r="L42" i="176" a="1"/>
  <c r="F46" i="176" a="1"/>
  <c r="F29" i="176" a="1"/>
  <c r="M28" i="176" a="1"/>
  <c r="L21" i="176" a="1"/>
  <c r="N31" i="176" a="1"/>
  <c r="M29" i="176" a="1"/>
  <c r="K42" i="176" a="1"/>
  <c r="G2" i="176" a="1"/>
  <c r="C27" i="176" a="1"/>
  <c r="P37" i="176" a="1"/>
  <c r="I48" i="176" a="1"/>
  <c r="P43" i="176" a="1"/>
  <c r="C22" i="176" a="1"/>
  <c r="L17" i="176" a="1"/>
  <c r="D25" i="176" a="1"/>
  <c r="J10" i="176" a="1"/>
  <c r="Q12" i="176" a="1"/>
  <c r="C9" i="176" a="1"/>
  <c r="AR2020" i="176" a="1"/>
  <c r="H42" i="176" a="1"/>
  <c r="I45" i="176" a="1"/>
  <c r="Q27" i="176" a="1"/>
  <c r="L35" i="176" a="1"/>
  <c r="H21" i="176" a="1"/>
  <c r="E30" i="176" a="1"/>
  <c r="C26" i="176" a="1"/>
  <c r="D39" i="176" a="1"/>
  <c r="G6" i="176" a="1"/>
  <c r="Q41" i="176" a="1"/>
  <c r="Q35" i="176" a="1"/>
  <c r="G5" i="176" a="1"/>
  <c r="G27" i="176" a="1"/>
  <c r="I34" i="176" a="1"/>
  <c r="C40" i="176" a="1"/>
  <c r="K39" i="176" a="1"/>
  <c r="AJ1956" i="176" a="1"/>
  <c r="D44" i="176" a="1"/>
  <c r="N28" i="176" a="1"/>
  <c r="M23" i="176" a="1"/>
  <c r="K17" i="176" a="1"/>
  <c r="Q14" i="176" a="1"/>
  <c r="K29" i="176" a="1"/>
  <c r="H9" i="176" a="1"/>
  <c r="G10" i="176" a="1"/>
  <c r="H6" i="176" a="1"/>
  <c r="G45" i="176" a="1"/>
  <c r="H16" i="176" a="1"/>
  <c r="I16" i="176" a="1"/>
  <c r="P47" i="176" a="1"/>
  <c r="I30" i="176" a="1"/>
  <c r="E42" i="176" a="1"/>
  <c r="I51" i="176" a="1"/>
  <c r="D26" i="176" a="1"/>
  <c r="E36" i="176" a="1"/>
  <c r="I44" i="176" a="1"/>
  <c r="F28" i="176" a="1"/>
  <c r="L11" i="176" a="1"/>
  <c r="N6" i="176" a="1"/>
  <c r="M41" i="176" a="1"/>
  <c r="Q42" i="176" a="1"/>
  <c r="H51" i="176" a="1"/>
  <c r="Q34" i="176" a="1"/>
  <c r="N15" i="176" a="1"/>
  <c r="D49" i="176" a="1"/>
  <c r="Q49" i="176" a="1"/>
  <c r="N40" i="176" a="1"/>
  <c r="N48" i="176" a="1"/>
  <c r="H36" i="176" a="1"/>
  <c r="F34" i="176" a="1"/>
  <c r="Q15" i="176" a="1"/>
  <c r="E18" i="176" a="1"/>
  <c r="J7" i="176" a="1"/>
  <c r="G34" i="176" a="1"/>
  <c r="K2" i="176" a="1"/>
  <c r="J33" i="176" a="1"/>
  <c r="E51" i="176" a="1"/>
  <c r="L51" i="176" a="1"/>
  <c r="Q44" i="176" a="1"/>
  <c r="Q33" i="176" a="1"/>
  <c r="C25" i="176" a="1"/>
  <c r="D31" i="176" a="1"/>
  <c r="K46" i="176" a="1"/>
  <c r="D17" i="176" a="1"/>
  <c r="I22" i="176" a="1"/>
  <c r="Q46" i="176" a="1"/>
  <c r="L29" i="176" a="1"/>
  <c r="D37" i="176" a="1"/>
  <c r="H11" i="176" a="1"/>
  <c r="I8" i="176" a="1"/>
  <c r="I14" i="176" a="1"/>
  <c r="J14" i="176" a="1"/>
  <c r="AP1955" i="176" a="1"/>
  <c r="K32" i="176" a="1"/>
  <c r="F41" i="176" a="1"/>
  <c r="E26" i="176" a="1"/>
  <c r="D19" i="176" a="1"/>
  <c r="J16" i="176" a="1"/>
  <c r="N26" i="176" a="1"/>
  <c r="F12" i="176" a="1"/>
  <c r="J23" i="176" a="1"/>
  <c r="K26" i="176" a="1"/>
  <c r="G12" i="176" a="1"/>
  <c r="J41" i="176" a="1"/>
  <c r="H25" i="176" a="1"/>
  <c r="Q23" i="176" a="1"/>
  <c r="J47" i="176" a="1"/>
  <c r="P39" i="176" a="1"/>
  <c r="I29" i="176" a="1"/>
  <c r="N21" i="176" a="1"/>
  <c r="L4" i="176" a="1"/>
  <c r="K35" i="176" a="1"/>
  <c r="F44" i="176" a="1"/>
  <c r="C45" i="176" a="1"/>
  <c r="Q2" i="176" a="1"/>
  <c r="AO1955" i="176" a="1"/>
  <c r="G32" i="176" a="1"/>
  <c r="Q36" i="176" a="1"/>
  <c r="Q25" i="176" a="1"/>
  <c r="I28" i="176" a="1"/>
  <c r="F16" i="176" a="1"/>
  <c r="J26" i="176" a="1"/>
  <c r="L9" i="176" a="1"/>
  <c r="F22" i="176" a="1"/>
  <c r="I49" i="176" a="1"/>
  <c r="I9" i="176" a="1"/>
  <c r="K9" i="176" a="1"/>
  <c r="L12" i="176" a="1"/>
  <c r="G36" i="176" a="1"/>
  <c r="K37" i="176" a="1"/>
  <c r="E9" i="176" a="1"/>
  <c r="I2" i="176" a="1"/>
  <c r="Z2020" i="176"/>
  <c r="D42" i="176" a="1"/>
  <c r="M19" i="176" a="1"/>
  <c r="M21" i="176" a="1"/>
  <c r="F51" i="176" a="1"/>
  <c r="J46" i="176" a="1"/>
  <c r="F26" i="176" a="1"/>
  <c r="F3" i="176" a="1"/>
  <c r="M47" i="176" a="1"/>
  <c r="N34" i="176" a="1"/>
  <c r="G35" i="176" a="1"/>
  <c r="F18" i="176" a="1"/>
  <c r="H15" i="176" a="1"/>
  <c r="AR1955" i="176" a="1"/>
  <c r="P45" i="176" a="1"/>
  <c r="C44" i="176" a="1"/>
  <c r="J38" i="176" a="1"/>
  <c r="N42" i="176" a="1"/>
  <c r="H23" i="176" a="1"/>
  <c r="G29" i="176" a="1"/>
  <c r="D9" i="176" a="1"/>
  <c r="E23" i="176" a="1"/>
  <c r="Q38" i="176" a="1"/>
  <c r="C42" i="176" a="1"/>
  <c r="L18" i="176" a="1"/>
  <c r="H49" i="176" a="1"/>
  <c r="Q20" i="176" a="1"/>
  <c r="E14" i="176" a="1"/>
  <c r="D47" i="176" a="1"/>
  <c r="F42" i="176" a="1"/>
  <c r="P36" i="176" a="1"/>
  <c r="D41" i="176" a="1"/>
  <c r="L27" i="176" a="1"/>
  <c r="F20" i="176" a="1"/>
  <c r="Q10" i="176" a="1"/>
  <c r="C37" i="176" a="1"/>
  <c r="E2" i="176" a="1"/>
  <c r="L2" i="176" a="1"/>
  <c r="K3" i="176" a="1"/>
  <c r="C21" i="176" a="1"/>
  <c r="F23" i="176" a="1"/>
  <c r="L47" i="176" a="1"/>
  <c r="C29" i="176" a="1"/>
  <c r="Q24" i="176" a="1"/>
  <c r="P50" i="176" a="1"/>
  <c r="I33" i="176" a="1"/>
  <c r="Q11" i="176" a="1"/>
  <c r="D18" i="176" a="1"/>
  <c r="L40" i="176" a="1"/>
  <c r="N51" i="176" a="1"/>
  <c r="C7" i="176" a="1"/>
  <c r="F30" i="176" a="1"/>
  <c r="AO2021" i="176" a="1"/>
  <c r="J45" i="176" a="1"/>
  <c r="E37" i="176" a="1"/>
  <c r="H33" i="176" a="1"/>
  <c r="K30" i="176" a="1"/>
  <c r="G37" i="176" a="1"/>
  <c r="E24" i="176" a="1"/>
  <c r="Q13" i="176" a="1"/>
  <c r="F48" i="176" a="1"/>
  <c r="Q29" i="176" a="1"/>
  <c r="N3" i="176" a="1"/>
  <c r="D11" i="176" a="1"/>
  <c r="F49" i="176" a="1"/>
  <c r="G3" i="176" a="1"/>
  <c r="K23" i="176" a="1"/>
  <c r="M38" i="176" a="1"/>
  <c r="Q19" i="176" a="1"/>
  <c r="D7" i="176" a="1"/>
  <c r="G15" i="176" a="1"/>
  <c r="N45" i="176" a="1"/>
  <c r="AQ2021" i="176" a="1"/>
  <c r="Q22" i="176" a="1"/>
  <c r="N27" i="176" a="1"/>
  <c r="E44" i="176" a="1"/>
  <c r="K8" i="176" a="1"/>
  <c r="I31" i="176" a="1"/>
  <c r="K33" i="176" a="1"/>
  <c r="E22" i="176" a="1"/>
  <c r="J31" i="176" a="1"/>
  <c r="AI71" i="176" l="1"/>
  <c r="AK71" i="176"/>
  <c r="AM71" i="176"/>
  <c r="AI591" i="176"/>
  <c r="AK591" i="176"/>
  <c r="AM591" i="176"/>
  <c r="AI1241" i="176"/>
  <c r="AK1241" i="176"/>
  <c r="AM1241" i="176"/>
  <c r="AI1826" i="176"/>
  <c r="AK1826" i="176"/>
  <c r="AM1826" i="176"/>
  <c r="AI526" i="176"/>
  <c r="AK526" i="176"/>
  <c r="AM526" i="176"/>
  <c r="AI1176" i="176"/>
  <c r="AK1176" i="176"/>
  <c r="AM1176" i="176"/>
  <c r="AI1761" i="176"/>
  <c r="AK1761" i="176"/>
  <c r="AM1761" i="176"/>
  <c r="AI461" i="176"/>
  <c r="AK461" i="176"/>
  <c r="AM461" i="176"/>
  <c r="AI981" i="176"/>
  <c r="AK981" i="176"/>
  <c r="AM981" i="176"/>
  <c r="AI1046" i="176"/>
  <c r="AK1046" i="176"/>
  <c r="AM1046" i="176"/>
  <c r="AI1111" i="176"/>
  <c r="AK1111" i="176"/>
  <c r="AM1111" i="176"/>
  <c r="AI1696" i="176"/>
  <c r="AK1696" i="176"/>
  <c r="AM1696" i="176"/>
  <c r="AI396" i="176"/>
  <c r="AK396" i="176"/>
  <c r="AM396" i="176"/>
  <c r="AI916" i="176"/>
  <c r="AK916" i="176"/>
  <c r="AM916" i="176"/>
  <c r="AI1566" i="176"/>
  <c r="AK1566" i="176"/>
  <c r="AM1566" i="176"/>
  <c r="AI1631" i="176"/>
  <c r="AK1631" i="176"/>
  <c r="AM1631" i="176"/>
  <c r="AI331" i="176"/>
  <c r="AK331" i="176"/>
  <c r="AM331" i="176"/>
  <c r="AI851" i="176"/>
  <c r="AK851" i="176"/>
  <c r="AM851" i="176"/>
  <c r="AI1501" i="176"/>
  <c r="AK1501" i="176"/>
  <c r="AM1501" i="176"/>
  <c r="AI6" i="176"/>
  <c r="AK6" i="176"/>
  <c r="AM6" i="176"/>
  <c r="AI266" i="176"/>
  <c r="AK266" i="176"/>
  <c r="AM266" i="176"/>
  <c r="AI786" i="176"/>
  <c r="AK786" i="176"/>
  <c r="AM786" i="176"/>
  <c r="AI1436" i="176"/>
  <c r="AK1436" i="176"/>
  <c r="AM1436" i="176"/>
  <c r="AI201" i="176"/>
  <c r="AK201" i="176"/>
  <c r="AM201" i="176"/>
  <c r="AI721" i="176"/>
  <c r="AK721" i="176"/>
  <c r="AM721" i="176"/>
  <c r="AI1371" i="176"/>
  <c r="AK1371" i="176"/>
  <c r="AM1371" i="176"/>
  <c r="AI136" i="176"/>
  <c r="AK136" i="176"/>
  <c r="AM136" i="176"/>
  <c r="AI656" i="176"/>
  <c r="AK656" i="176"/>
  <c r="AM656" i="176"/>
  <c r="AI1306" i="176"/>
  <c r="AK1306" i="176"/>
  <c r="AM1306" i="176"/>
  <c r="AI1891" i="176"/>
  <c r="AK1891" i="176"/>
  <c r="AM1891" i="176"/>
  <c r="S781" i="176"/>
  <c r="U783" i="176" s="1"/>
  <c r="S456" i="176"/>
  <c r="U458" i="176" s="1"/>
  <c r="S261" i="176"/>
  <c r="U263" i="176" s="1"/>
  <c r="AR1956" i="176"/>
  <c r="S391" i="176"/>
  <c r="U393" i="176" s="1"/>
  <c r="S911" i="176"/>
  <c r="AP1955" i="176"/>
  <c r="S66" i="176"/>
  <c r="U68" i="176" s="1"/>
  <c r="S586" i="176"/>
  <c r="U588" i="176" s="1"/>
  <c r="S1431" i="176"/>
  <c r="U1433" i="176" s="1"/>
  <c r="S131" i="176"/>
  <c r="U133" i="176" s="1"/>
  <c r="S651" i="176"/>
  <c r="U653" i="176" s="1"/>
  <c r="S326" i="176"/>
  <c r="U328" i="176" s="1"/>
  <c r="S846" i="176"/>
  <c r="U848" i="176" s="1"/>
  <c r="S521" i="176"/>
  <c r="S196" i="176"/>
  <c r="S716" i="176"/>
  <c r="S1951" i="176"/>
  <c r="U1953" i="176" s="1"/>
  <c r="S1041" i="176"/>
  <c r="U1043" i="176" s="1"/>
  <c r="S1561" i="176"/>
  <c r="U1563" i="176" s="1"/>
  <c r="AO1955" i="176"/>
  <c r="AQ1956" i="176"/>
  <c r="AJ2021" i="176"/>
  <c r="AK2021" i="176" s="1"/>
  <c r="S1236" i="176"/>
  <c r="U1238" i="176" s="1"/>
  <c r="S1756" i="176"/>
  <c r="U1758" i="176" s="1"/>
  <c r="AJ1955" i="176"/>
  <c r="AK1955" i="176" s="1"/>
  <c r="AH1956" i="176"/>
  <c r="AI2020" i="176"/>
  <c r="AH2020" i="176"/>
  <c r="AR2020" i="176"/>
  <c r="AP2021" i="176"/>
  <c r="S1106" i="176"/>
  <c r="S1626" i="176"/>
  <c r="AO2020" i="176"/>
  <c r="AQ2021" i="176"/>
  <c r="S1301" i="176"/>
  <c r="U1303" i="176" s="1"/>
  <c r="S1821" i="176"/>
  <c r="U1823" i="176" s="1"/>
  <c r="AQ1955" i="176"/>
  <c r="AO1956" i="176"/>
  <c r="AJ2020" i="176"/>
  <c r="AK2020" i="176" s="1"/>
  <c r="AI2021" i="176"/>
  <c r="AH2021" i="176"/>
  <c r="S976" i="176"/>
  <c r="U978" i="176" s="1"/>
  <c r="S1496" i="176"/>
  <c r="U1498" i="176" s="1"/>
  <c r="AJ1956" i="176"/>
  <c r="AK1956" i="176" s="1"/>
  <c r="S2016" i="176"/>
  <c r="U2018" i="176" s="1"/>
  <c r="AP2020" i="176"/>
  <c r="AR2021" i="176"/>
  <c r="S1171" i="176"/>
  <c r="S1691" i="176"/>
  <c r="AH1955" i="176"/>
  <c r="AI1955" i="176"/>
  <c r="AR1955" i="176"/>
  <c r="AP1956" i="176"/>
  <c r="S1366" i="176"/>
  <c r="U1368" i="176" s="1"/>
  <c r="S1886" i="176"/>
  <c r="U1888" i="176" s="1"/>
  <c r="AQ2020" i="176"/>
  <c r="AO2021" i="176"/>
  <c r="T96" i="176"/>
  <c r="T616" i="176"/>
  <c r="AI1956" i="176"/>
  <c r="T486" i="176"/>
  <c r="L12" i="176"/>
  <c r="Q9" i="176"/>
  <c r="G3" i="176"/>
  <c r="C2" i="176"/>
  <c r="K3" i="176"/>
  <c r="H7" i="176"/>
  <c r="C3" i="176"/>
  <c r="D2" i="176"/>
  <c r="O3" i="176"/>
  <c r="D7" i="176"/>
  <c r="G12" i="176"/>
  <c r="G21" i="176"/>
  <c r="K2" i="176"/>
  <c r="L7" i="176"/>
  <c r="E9" i="176"/>
  <c r="J18" i="176"/>
  <c r="O2" i="176"/>
  <c r="I9" i="176"/>
  <c r="G2" i="176"/>
  <c r="K22" i="176"/>
  <c r="O23" i="176"/>
  <c r="G26" i="176"/>
  <c r="D35" i="176"/>
  <c r="G36" i="176"/>
  <c r="N38" i="176"/>
  <c r="Q41" i="176"/>
  <c r="E43" i="176"/>
  <c r="E4" i="176"/>
  <c r="I4" i="176"/>
  <c r="M4" i="176"/>
  <c r="Q4" i="176"/>
  <c r="C5" i="176"/>
  <c r="G5" i="176"/>
  <c r="K5" i="176"/>
  <c r="O5" i="176"/>
  <c r="F6" i="176"/>
  <c r="J6" i="176"/>
  <c r="N6" i="176"/>
  <c r="E8" i="176"/>
  <c r="I8" i="176"/>
  <c r="M8" i="176"/>
  <c r="Q8" i="176"/>
  <c r="F10" i="176"/>
  <c r="J10" i="176"/>
  <c r="N10" i="176"/>
  <c r="G11" i="176"/>
  <c r="L11" i="176"/>
  <c r="C13" i="176"/>
  <c r="H13" i="176"/>
  <c r="D14" i="176"/>
  <c r="L14" i="176"/>
  <c r="D15" i="176"/>
  <c r="L15" i="176"/>
  <c r="D16" i="176"/>
  <c r="L16" i="176"/>
  <c r="J17" i="176"/>
  <c r="C19" i="176"/>
  <c r="K19" i="176"/>
  <c r="C20" i="176"/>
  <c r="F23" i="176"/>
  <c r="J24" i="176"/>
  <c r="C25" i="176"/>
  <c r="N25" i="176"/>
  <c r="G27" i="176"/>
  <c r="D28" i="176"/>
  <c r="D29" i="176"/>
  <c r="J31" i="176"/>
  <c r="J35" i="176"/>
  <c r="M36" i="176"/>
  <c r="P37" i="176"/>
  <c r="C40" i="176"/>
  <c r="N43" i="176"/>
  <c r="N45" i="176"/>
  <c r="J47" i="176"/>
  <c r="F49" i="176"/>
  <c r="E51" i="176"/>
  <c r="L2" i="176"/>
  <c r="H3" i="176"/>
  <c r="Q7" i="176"/>
  <c r="N9" i="176"/>
  <c r="C11" i="176"/>
  <c r="O13" i="176"/>
  <c r="K26" i="176"/>
  <c r="F30" i="176"/>
  <c r="G34" i="176"/>
  <c r="N36" i="176"/>
  <c r="Q37" i="176"/>
  <c r="J40" i="176"/>
  <c r="M47" i="176"/>
  <c r="I49" i="176"/>
  <c r="F4" i="176"/>
  <c r="J4" i="176"/>
  <c r="N4" i="176"/>
  <c r="D5" i="176"/>
  <c r="H5" i="176"/>
  <c r="L5" i="176"/>
  <c r="C6" i="176"/>
  <c r="G6" i="176"/>
  <c r="K6" i="176"/>
  <c r="O6" i="176"/>
  <c r="F8" i="176"/>
  <c r="J8" i="176"/>
  <c r="N8" i="176"/>
  <c r="C10" i="176"/>
  <c r="G10" i="176"/>
  <c r="K10" i="176"/>
  <c r="O10" i="176"/>
  <c r="H11" i="176"/>
  <c r="N11" i="176"/>
  <c r="D13" i="176"/>
  <c r="I13" i="176"/>
  <c r="G14" i="176"/>
  <c r="O14" i="176"/>
  <c r="E15" i="176"/>
  <c r="M15" i="176"/>
  <c r="E16" i="176"/>
  <c r="M16" i="176"/>
  <c r="E17" i="176"/>
  <c r="M17" i="176"/>
  <c r="F19" i="176"/>
  <c r="N19" i="176"/>
  <c r="K21" i="176"/>
  <c r="O22" i="176"/>
  <c r="F25" i="176"/>
  <c r="K27" i="176"/>
  <c r="H28" i="176"/>
  <c r="H29" i="176"/>
  <c r="M34" i="176"/>
  <c r="P35" i="176"/>
  <c r="C39" i="176"/>
  <c r="K40" i="176"/>
  <c r="J42" i="176"/>
  <c r="L3" i="176"/>
  <c r="I7" i="176"/>
  <c r="J9" i="176"/>
  <c r="C12" i="176"/>
  <c r="M18" i="176"/>
  <c r="N22" i="176"/>
  <c r="Q45" i="176"/>
  <c r="S1" i="176"/>
  <c r="U3" i="176" s="1"/>
  <c r="E2" i="176"/>
  <c r="I2" i="176"/>
  <c r="M2" i="176"/>
  <c r="Q2" i="176"/>
  <c r="E3" i="176"/>
  <c r="I3" i="176"/>
  <c r="Q3" i="176"/>
  <c r="F7" i="176"/>
  <c r="J7" i="176"/>
  <c r="N7" i="176"/>
  <c r="C9" i="176"/>
  <c r="G9" i="176"/>
  <c r="K9" i="176"/>
  <c r="O9" i="176"/>
  <c r="D11" i="176"/>
  <c r="D12" i="176"/>
  <c r="J12" i="176"/>
  <c r="O12" i="176"/>
  <c r="F18" i="176"/>
  <c r="N18" i="176"/>
  <c r="G20" i="176"/>
  <c r="F22" i="176"/>
  <c r="J23" i="176"/>
  <c r="C24" i="176"/>
  <c r="N24" i="176"/>
  <c r="G25" i="176"/>
  <c r="O26" i="176"/>
  <c r="N34" i="176"/>
  <c r="Q35" i="176"/>
  <c r="D39" i="176"/>
  <c r="K42" i="176"/>
  <c r="H2" i="176"/>
  <c r="D3" i="176"/>
  <c r="F9" i="176"/>
  <c r="H12" i="176"/>
  <c r="G4" i="176"/>
  <c r="K4" i="176"/>
  <c r="O4" i="176"/>
  <c r="E5" i="176"/>
  <c r="I5" i="176"/>
  <c r="M5" i="176"/>
  <c r="Q5" i="176"/>
  <c r="D6" i="176"/>
  <c r="H6" i="176"/>
  <c r="L6" i="176"/>
  <c r="C8" i="176"/>
  <c r="G8" i="176"/>
  <c r="K8" i="176"/>
  <c r="O8" i="176"/>
  <c r="D10" i="176"/>
  <c r="H10" i="176"/>
  <c r="L10" i="176"/>
  <c r="J11" i="176"/>
  <c r="O11" i="176"/>
  <c r="E13" i="176"/>
  <c r="K13" i="176"/>
  <c r="H14" i="176"/>
  <c r="H15" i="176"/>
  <c r="H16" i="176"/>
  <c r="F17" i="176"/>
  <c r="N17" i="176"/>
  <c r="G19" i="176"/>
  <c r="O19" i="176"/>
  <c r="C21" i="176"/>
  <c r="N21" i="176"/>
  <c r="G22" i="176"/>
  <c r="K23" i="176"/>
  <c r="O24" i="176"/>
  <c r="O27" i="176"/>
  <c r="L28" i="176"/>
  <c r="F32" i="176"/>
  <c r="J33" i="176"/>
  <c r="C37" i="176"/>
  <c r="K39" i="176"/>
  <c r="G44" i="176"/>
  <c r="M46" i="176"/>
  <c r="I48" i="176"/>
  <c r="E50" i="176"/>
  <c r="E7" i="176"/>
  <c r="N12" i="176"/>
  <c r="E18" i="176"/>
  <c r="O20" i="176"/>
  <c r="J21" i="176"/>
  <c r="C22" i="176"/>
  <c r="G23" i="176"/>
  <c r="K24" i="176"/>
  <c r="O25" i="176"/>
  <c r="O43" i="176"/>
  <c r="C4" i="176"/>
  <c r="F2" i="176"/>
  <c r="J2" i="176"/>
  <c r="N2" i="176"/>
  <c r="F3" i="176"/>
  <c r="J3" i="176"/>
  <c r="N3" i="176"/>
  <c r="C7" i="176"/>
  <c r="G7" i="176"/>
  <c r="K7" i="176"/>
  <c r="O7" i="176"/>
  <c r="D9" i="176"/>
  <c r="H9" i="176"/>
  <c r="L9" i="176"/>
  <c r="F12" i="176"/>
  <c r="K12" i="176"/>
  <c r="I18" i="176"/>
  <c r="Q18" i="176"/>
  <c r="O21" i="176"/>
  <c r="F24" i="176"/>
  <c r="J25" i="176"/>
  <c r="C26" i="176"/>
  <c r="M29" i="176"/>
  <c r="D37" i="176"/>
  <c r="G38" i="176"/>
  <c r="L39" i="176"/>
  <c r="I41" i="176"/>
  <c r="I44" i="176"/>
  <c r="N46" i="176"/>
  <c r="J48" i="176"/>
  <c r="F50" i="176"/>
  <c r="M7" i="176"/>
  <c r="D4" i="176"/>
  <c r="H4" i="176"/>
  <c r="L4" i="176"/>
  <c r="F5" i="176"/>
  <c r="J5" i="176"/>
  <c r="N5" i="176"/>
  <c r="E6" i="176"/>
  <c r="I6" i="176"/>
  <c r="M6" i="176"/>
  <c r="Q6" i="176"/>
  <c r="D8" i="176"/>
  <c r="H8" i="176"/>
  <c r="L8" i="176"/>
  <c r="E10" i="176"/>
  <c r="I10" i="176"/>
  <c r="M10" i="176"/>
  <c r="Q10" i="176"/>
  <c r="F11" i="176"/>
  <c r="K11" i="176"/>
  <c r="G13" i="176"/>
  <c r="L13" i="176"/>
  <c r="C14" i="176"/>
  <c r="K14" i="176"/>
  <c r="I15" i="176"/>
  <c r="Q15" i="176"/>
  <c r="I16" i="176"/>
  <c r="Q16" i="176"/>
  <c r="I17" i="176"/>
  <c r="Q17" i="176"/>
  <c r="J19" i="176"/>
  <c r="K20" i="176"/>
  <c r="F21" i="176"/>
  <c r="J22" i="176"/>
  <c r="C23" i="176"/>
  <c r="N23" i="176"/>
  <c r="G24" i="176"/>
  <c r="K25" i="176"/>
  <c r="C27" i="176"/>
  <c r="Q29" i="176"/>
  <c r="C35" i="176"/>
  <c r="J37" i="176"/>
  <c r="M38" i="176"/>
  <c r="J41" i="176"/>
  <c r="C43" i="176"/>
  <c r="F26" i="176"/>
  <c r="J26" i="176"/>
  <c r="N26" i="176"/>
  <c r="F27" i="176"/>
  <c r="J27" i="176"/>
  <c r="N27" i="176"/>
  <c r="C29" i="176"/>
  <c r="G29" i="176"/>
  <c r="K29" i="176"/>
  <c r="E30" i="176"/>
  <c r="N31" i="176"/>
  <c r="N33" i="176"/>
  <c r="E34" i="176"/>
  <c r="K34" i="176"/>
  <c r="H35" i="176"/>
  <c r="E36" i="176"/>
  <c r="K36" i="176"/>
  <c r="H37" i="176"/>
  <c r="E38" i="176"/>
  <c r="K38" i="176"/>
  <c r="I39" i="176"/>
  <c r="Q39" i="176"/>
  <c r="H40" i="176"/>
  <c r="P40" i="176"/>
  <c r="G41" i="176"/>
  <c r="O41" i="176"/>
  <c r="G42" i="176"/>
  <c r="K43" i="176"/>
  <c r="E44" i="176"/>
  <c r="O44" i="176"/>
  <c r="J45" i="176"/>
  <c r="I46" i="176"/>
  <c r="F47" i="176"/>
  <c r="E48" i="176"/>
  <c r="Q50" i="176"/>
  <c r="N51" i="176"/>
  <c r="F20" i="176"/>
  <c r="J20" i="176"/>
  <c r="N20" i="176"/>
  <c r="C28" i="176"/>
  <c r="G28" i="176"/>
  <c r="K28" i="176"/>
  <c r="O28" i="176"/>
  <c r="L29" i="176"/>
  <c r="F34" i="176"/>
  <c r="L34" i="176"/>
  <c r="I35" i="176"/>
  <c r="O35" i="176"/>
  <c r="F36" i="176"/>
  <c r="L36" i="176"/>
  <c r="I37" i="176"/>
  <c r="O37" i="176"/>
  <c r="F38" i="176"/>
  <c r="L38" i="176"/>
  <c r="J39" i="176"/>
  <c r="I40" i="176"/>
  <c r="Q40" i="176"/>
  <c r="H41" i="176"/>
  <c r="P41" i="176"/>
  <c r="I42" i="176"/>
  <c r="M43" i="176"/>
  <c r="F44" i="176"/>
  <c r="Q44" i="176"/>
  <c r="M45" i="176"/>
  <c r="J46" i="176"/>
  <c r="I47" i="176"/>
  <c r="F48" i="176"/>
  <c r="E49" i="176"/>
  <c r="Q51" i="176"/>
  <c r="E14" i="176"/>
  <c r="I14" i="176"/>
  <c r="M14" i="176"/>
  <c r="Q14" i="176"/>
  <c r="F16" i="176"/>
  <c r="J16" i="176"/>
  <c r="N16" i="176"/>
  <c r="C18" i="176"/>
  <c r="G18" i="176"/>
  <c r="K18" i="176"/>
  <c r="O18" i="176"/>
  <c r="D21" i="176"/>
  <c r="H21" i="176"/>
  <c r="L21" i="176"/>
  <c r="D22" i="176"/>
  <c r="H22" i="176"/>
  <c r="L22" i="176"/>
  <c r="D23" i="176"/>
  <c r="H23" i="176"/>
  <c r="L23" i="176"/>
  <c r="D24" i="176"/>
  <c r="H24" i="176"/>
  <c r="L24" i="176"/>
  <c r="D25" i="176"/>
  <c r="H25" i="176"/>
  <c r="L25" i="176"/>
  <c r="D26" i="176"/>
  <c r="H26" i="176"/>
  <c r="L26" i="176"/>
  <c r="D27" i="176"/>
  <c r="H27" i="176"/>
  <c r="L27" i="176"/>
  <c r="E29" i="176"/>
  <c r="I29" i="176"/>
  <c r="N30" i="176"/>
  <c r="N32" i="176"/>
  <c r="H34" i="176"/>
  <c r="E35" i="176"/>
  <c r="K35" i="176"/>
  <c r="H36" i="176"/>
  <c r="E37" i="176"/>
  <c r="K37" i="176"/>
  <c r="H38" i="176"/>
  <c r="E39" i="176"/>
  <c r="M39" i="176"/>
  <c r="D40" i="176"/>
  <c r="L40" i="176"/>
  <c r="C41" i="176"/>
  <c r="K41" i="176"/>
  <c r="M42" i="176"/>
  <c r="F43" i="176"/>
  <c r="Q43" i="176"/>
  <c r="J44" i="176"/>
  <c r="C45" i="176"/>
  <c r="Q46" i="176"/>
  <c r="N47" i="176"/>
  <c r="M48" i="176"/>
  <c r="J49" i="176"/>
  <c r="I50" i="176"/>
  <c r="F51" i="176"/>
  <c r="M13" i="176"/>
  <c r="Q13" i="176"/>
  <c r="F15" i="176"/>
  <c r="J15" i="176"/>
  <c r="N15" i="176"/>
  <c r="C17" i="176"/>
  <c r="G17" i="176"/>
  <c r="K17" i="176"/>
  <c r="O17" i="176"/>
  <c r="D19" i="176"/>
  <c r="H19" i="176"/>
  <c r="L19" i="176"/>
  <c r="D20" i="176"/>
  <c r="H20" i="176"/>
  <c r="L20" i="176"/>
  <c r="E28" i="176"/>
  <c r="I28" i="176"/>
  <c r="M28" i="176"/>
  <c r="Q28" i="176"/>
  <c r="N29" i="176"/>
  <c r="C30" i="176"/>
  <c r="I34" i="176"/>
  <c r="O34" i="176"/>
  <c r="F35" i="176"/>
  <c r="L35" i="176"/>
  <c r="I36" i="176"/>
  <c r="O36" i="176"/>
  <c r="F37" i="176"/>
  <c r="L37" i="176"/>
  <c r="I38" i="176"/>
  <c r="O38" i="176"/>
  <c r="F39" i="176"/>
  <c r="N39" i="176"/>
  <c r="E40" i="176"/>
  <c r="M40" i="176"/>
  <c r="D41" i="176"/>
  <c r="L41" i="176"/>
  <c r="C42" i="176"/>
  <c r="N42" i="176"/>
  <c r="G43" i="176"/>
  <c r="K44" i="176"/>
  <c r="E45" i="176"/>
  <c r="Q47" i="176"/>
  <c r="N48" i="176"/>
  <c r="M49" i="176"/>
  <c r="J50" i="176"/>
  <c r="I51" i="176"/>
  <c r="E12" i="176"/>
  <c r="I12" i="176"/>
  <c r="M12" i="176"/>
  <c r="Q12" i="176"/>
  <c r="F14" i="176"/>
  <c r="J14" i="176"/>
  <c r="N14" i="176"/>
  <c r="C16" i="176"/>
  <c r="G16" i="176"/>
  <c r="K16" i="176"/>
  <c r="O16" i="176"/>
  <c r="D18" i="176"/>
  <c r="H18" i="176"/>
  <c r="L18" i="176"/>
  <c r="E21" i="176"/>
  <c r="I21" i="176"/>
  <c r="M21" i="176"/>
  <c r="Q21" i="176"/>
  <c r="E22" i="176"/>
  <c r="I22" i="176"/>
  <c r="M22" i="176"/>
  <c r="Q22" i="176"/>
  <c r="E23" i="176"/>
  <c r="I23" i="176"/>
  <c r="M23" i="176"/>
  <c r="Q23" i="176"/>
  <c r="E24" i="176"/>
  <c r="I24" i="176"/>
  <c r="M24" i="176"/>
  <c r="Q24" i="176"/>
  <c r="E25" i="176"/>
  <c r="I25" i="176"/>
  <c r="M25" i="176"/>
  <c r="Q25" i="176"/>
  <c r="E26" i="176"/>
  <c r="I26" i="176"/>
  <c r="M26" i="176"/>
  <c r="Q26" i="176"/>
  <c r="E27" i="176"/>
  <c r="I27" i="176"/>
  <c r="M27" i="176"/>
  <c r="Q27" i="176"/>
  <c r="F29" i="176"/>
  <c r="J29" i="176"/>
  <c r="F31" i="176"/>
  <c r="F33" i="176"/>
  <c r="C34" i="176"/>
  <c r="J34" i="176"/>
  <c r="P34" i="176"/>
  <c r="M35" i="176"/>
  <c r="C36" i="176"/>
  <c r="J36" i="176"/>
  <c r="P36" i="176"/>
  <c r="M37" i="176"/>
  <c r="C38" i="176"/>
  <c r="J38" i="176"/>
  <c r="P38" i="176"/>
  <c r="G39" i="176"/>
  <c r="O39" i="176"/>
  <c r="F40" i="176"/>
  <c r="N40" i="176"/>
  <c r="E41" i="176"/>
  <c r="M41" i="176"/>
  <c r="E42" i="176"/>
  <c r="O42" i="176"/>
  <c r="I43" i="176"/>
  <c r="M44" i="176"/>
  <c r="F45" i="176"/>
  <c r="E46" i="176"/>
  <c r="Q48" i="176"/>
  <c r="N49" i="176"/>
  <c r="M50" i="176"/>
  <c r="J51" i="176"/>
  <c r="E11" i="176"/>
  <c r="I11" i="176"/>
  <c r="Q11" i="176"/>
  <c r="F13" i="176"/>
  <c r="J13" i="176"/>
  <c r="N13" i="176"/>
  <c r="C15" i="176"/>
  <c r="G15" i="176"/>
  <c r="K15" i="176"/>
  <c r="O15" i="176"/>
  <c r="D17" i="176"/>
  <c r="H17" i="176"/>
  <c r="L17" i="176"/>
  <c r="E19" i="176"/>
  <c r="I19" i="176"/>
  <c r="M19" i="176"/>
  <c r="Q19" i="176"/>
  <c r="E20" i="176"/>
  <c r="I20" i="176"/>
  <c r="M20" i="176"/>
  <c r="Q20" i="176"/>
  <c r="F28" i="176"/>
  <c r="J28" i="176"/>
  <c r="N28" i="176"/>
  <c r="O29" i="176"/>
  <c r="J30" i="176"/>
  <c r="J32" i="176"/>
  <c r="D34" i="176"/>
  <c r="Q34" i="176"/>
  <c r="G35" i="176"/>
  <c r="N35" i="176"/>
  <c r="D36" i="176"/>
  <c r="Q36" i="176"/>
  <c r="G37" i="176"/>
  <c r="N37" i="176"/>
  <c r="D38" i="176"/>
  <c r="Q38" i="176"/>
  <c r="H39" i="176"/>
  <c r="P39" i="176"/>
  <c r="G40" i="176"/>
  <c r="O40" i="176"/>
  <c r="F41" i="176"/>
  <c r="N41" i="176"/>
  <c r="F42" i="176"/>
  <c r="Q42" i="176"/>
  <c r="J43" i="176"/>
  <c r="C44" i="176"/>
  <c r="N44" i="176"/>
  <c r="I45" i="176"/>
  <c r="F46" i="176"/>
  <c r="E47" i="176"/>
  <c r="Q49" i="176"/>
  <c r="N50" i="176"/>
  <c r="M51" i="176"/>
  <c r="I30" i="176"/>
  <c r="M30" i="176"/>
  <c r="Q30" i="176"/>
  <c r="E31" i="176"/>
  <c r="I31" i="176"/>
  <c r="M31" i="176"/>
  <c r="Q31" i="176"/>
  <c r="E32" i="176"/>
  <c r="I32" i="176"/>
  <c r="M32" i="176"/>
  <c r="Q32" i="176"/>
  <c r="E33" i="176"/>
  <c r="I33" i="176"/>
  <c r="M33" i="176"/>
  <c r="Q33" i="176"/>
  <c r="G45" i="176"/>
  <c r="K45" i="176"/>
  <c r="O45" i="176"/>
  <c r="C46" i="176"/>
  <c r="G46" i="176"/>
  <c r="K46" i="176"/>
  <c r="O46" i="176"/>
  <c r="C47" i="176"/>
  <c r="G47" i="176"/>
  <c r="K47" i="176"/>
  <c r="O47" i="176"/>
  <c r="C48" i="176"/>
  <c r="G48" i="176"/>
  <c r="K48" i="176"/>
  <c r="O48" i="176"/>
  <c r="C49" i="176"/>
  <c r="G49" i="176"/>
  <c r="K49" i="176"/>
  <c r="O49" i="176"/>
  <c r="C50" i="176"/>
  <c r="G50" i="176"/>
  <c r="K50" i="176"/>
  <c r="O50" i="176"/>
  <c r="C51" i="176"/>
  <c r="G51" i="176"/>
  <c r="K51" i="176"/>
  <c r="O51" i="176"/>
  <c r="G30" i="176"/>
  <c r="K30" i="176"/>
  <c r="O30" i="176"/>
  <c r="C31" i="176"/>
  <c r="G31" i="176"/>
  <c r="K31" i="176"/>
  <c r="O31" i="176"/>
  <c r="C32" i="176"/>
  <c r="G32" i="176"/>
  <c r="K32" i="176"/>
  <c r="O32" i="176"/>
  <c r="C33" i="176"/>
  <c r="G33" i="176"/>
  <c r="K33" i="176"/>
  <c r="O33" i="176"/>
  <c r="D42" i="176"/>
  <c r="H42" i="176"/>
  <c r="L42" i="176"/>
  <c r="P42" i="176"/>
  <c r="D43" i="176"/>
  <c r="H43" i="176"/>
  <c r="L43" i="176"/>
  <c r="P43" i="176"/>
  <c r="D44" i="176"/>
  <c r="H44" i="176"/>
  <c r="L44" i="176"/>
  <c r="P44" i="176"/>
  <c r="D45" i="176"/>
  <c r="H45" i="176"/>
  <c r="L45" i="176"/>
  <c r="P45" i="176"/>
  <c r="D46" i="176"/>
  <c r="H46" i="176"/>
  <c r="L46" i="176"/>
  <c r="P46" i="176"/>
  <c r="D47" i="176"/>
  <c r="H47" i="176"/>
  <c r="L47" i="176"/>
  <c r="P47" i="176"/>
  <c r="D48" i="176"/>
  <c r="H48" i="176"/>
  <c r="L48" i="176"/>
  <c r="P48" i="176"/>
  <c r="D49" i="176"/>
  <c r="H49" i="176"/>
  <c r="L49" i="176"/>
  <c r="P49" i="176"/>
  <c r="D50" i="176"/>
  <c r="H50" i="176"/>
  <c r="L50" i="176"/>
  <c r="P50" i="176"/>
  <c r="D51" i="176"/>
  <c r="H51" i="176"/>
  <c r="L51" i="176"/>
  <c r="P51" i="176"/>
  <c r="D30" i="176"/>
  <c r="H30" i="176"/>
  <c r="L30" i="176"/>
  <c r="D31" i="176"/>
  <c r="H31" i="176"/>
  <c r="L31" i="176"/>
  <c r="D32" i="176"/>
  <c r="H32" i="176"/>
  <c r="L32" i="176"/>
  <c r="D33" i="176"/>
  <c r="H33" i="176"/>
  <c r="L33" i="176"/>
  <c r="AB1952" i="176"/>
  <c r="AB1367" i="176"/>
  <c r="AB392" i="176"/>
  <c r="AB1757" i="176"/>
  <c r="AB1302" i="176"/>
  <c r="AB2" i="176"/>
  <c r="AB457" i="176"/>
  <c r="AB132" i="176"/>
  <c r="AB327" i="176"/>
  <c r="AB977" i="176"/>
  <c r="AB1497" i="176"/>
  <c r="AB1562" i="176"/>
  <c r="AB847" i="176"/>
  <c r="AB652" i="176"/>
  <c r="AB1432" i="176"/>
  <c r="AB1822" i="176"/>
  <c r="AB67" i="176"/>
  <c r="AB1237" i="176"/>
  <c r="AB587" i="176"/>
  <c r="AB782" i="176"/>
  <c r="AB1887" i="176"/>
  <c r="AB1042" i="176"/>
  <c r="U1955" i="176"/>
  <c r="U1956" i="176"/>
  <c r="U2021" i="176"/>
  <c r="U2020" i="176"/>
  <c r="AL2020" i="176" a="1"/>
  <c r="M11" i="176" a="1"/>
  <c r="P32" i="176" a="1"/>
  <c r="AL2021" i="176" a="1"/>
  <c r="M3" i="176" a="1"/>
  <c r="M9" i="176" a="1"/>
  <c r="AL1955" i="176" a="1"/>
  <c r="AL1956" i="176" a="1"/>
  <c r="T615" i="176" l="1"/>
  <c r="T680" i="176"/>
  <c r="P32" i="176"/>
  <c r="AL1955" i="176"/>
  <c r="AM1955" i="176" s="1"/>
  <c r="T1265" i="176"/>
  <c r="T1850" i="176"/>
  <c r="T550" i="176"/>
  <c r="T1005" i="176"/>
  <c r="T1720" i="176"/>
  <c r="T1785" i="176"/>
  <c r="T1525" i="176"/>
  <c r="T875" i="176"/>
  <c r="T95" i="176"/>
  <c r="T1330" i="176"/>
  <c r="T420" i="176"/>
  <c r="T355" i="176"/>
  <c r="T940" i="176"/>
  <c r="M11" i="176"/>
  <c r="T1135" i="176"/>
  <c r="AL2021" i="176"/>
  <c r="AM2021" i="176" s="1"/>
  <c r="T225" i="176"/>
  <c r="T1200" i="176"/>
  <c r="T1655" i="176"/>
  <c r="T2045" i="176"/>
  <c r="M9" i="176"/>
  <c r="T1395" i="176"/>
  <c r="AL2020" i="176"/>
  <c r="AM2020" i="176" s="1"/>
  <c r="T290" i="176"/>
  <c r="M3" i="176"/>
  <c r="T1460" i="176"/>
  <c r="T1070" i="176"/>
  <c r="T485" i="176"/>
  <c r="T810" i="176"/>
  <c r="T1980" i="176"/>
  <c r="T1590" i="176"/>
  <c r="T1915" i="176"/>
  <c r="AL1956" i="176"/>
  <c r="AM1956" i="176" s="1"/>
  <c r="T160" i="176"/>
  <c r="T745" i="176"/>
  <c r="U1693" i="176"/>
  <c r="U718" i="176"/>
  <c r="U1628" i="176"/>
  <c r="U523" i="176"/>
  <c r="U913" i="176"/>
  <c r="U198" i="176"/>
  <c r="U1173" i="176"/>
  <c r="U1108" i="176"/>
  <c r="T30" i="176"/>
  <c r="AB2017" i="176"/>
  <c r="AB1107" i="176"/>
  <c r="AB1692" i="176"/>
  <c r="AB717" i="176"/>
  <c r="AB197" i="176"/>
  <c r="AB912" i="176"/>
  <c r="AB1627" i="176"/>
  <c r="AB262" i="176"/>
  <c r="AB522" i="176"/>
  <c r="AB1172" i="176"/>
  <c r="P11" i="176" a="1"/>
  <c r="P14" i="176" a="1"/>
  <c r="P21" i="176" a="1"/>
  <c r="P2" i="176" a="1"/>
  <c r="P22" i="176" a="1"/>
  <c r="P3" i="176" a="1"/>
  <c r="P31" i="176" a="1"/>
  <c r="P25" i="176" a="1"/>
  <c r="P17" i="176" a="1"/>
  <c r="P9" i="176" a="1"/>
  <c r="P12" i="176" a="1"/>
  <c r="P24" i="176" a="1"/>
  <c r="P23" i="176" a="1"/>
  <c r="P26" i="176" a="1"/>
  <c r="P7" i="176" a="1"/>
  <c r="P29" i="176" a="1"/>
  <c r="P18" i="176" a="1"/>
  <c r="P30" i="176" a="1"/>
  <c r="P33" i="176" a="1"/>
  <c r="P8" i="176" a="1"/>
  <c r="P15" i="176" a="1"/>
  <c r="P4" i="176" a="1"/>
  <c r="P2" i="176" l="1"/>
  <c r="P26" i="176"/>
  <c r="P24" i="176"/>
  <c r="P14" i="176"/>
  <c r="P15" i="176"/>
  <c r="P30" i="176"/>
  <c r="P7" i="176"/>
  <c r="P17" i="176"/>
  <c r="P25" i="176"/>
  <c r="P12" i="176"/>
  <c r="P31" i="176"/>
  <c r="P18" i="176"/>
  <c r="P23" i="176"/>
  <c r="P9" i="176"/>
  <c r="P3" i="176"/>
  <c r="P8" i="176"/>
  <c r="P29" i="176"/>
  <c r="P4" i="176"/>
  <c r="P21" i="176"/>
  <c r="P22" i="176"/>
  <c r="P11" i="176"/>
  <c r="P33" i="176"/>
  <c r="P13" i="176" a="1"/>
  <c r="P16" i="176" a="1"/>
  <c r="P27" i="176" a="1"/>
  <c r="P6" i="176" a="1"/>
  <c r="P5" i="176" a="1"/>
  <c r="P19" i="176" a="1"/>
  <c r="P28" i="176" a="1"/>
  <c r="P10" i="176" a="1"/>
  <c r="P20" i="176" a="1"/>
  <c r="P28" i="176" l="1"/>
  <c r="P5" i="176"/>
  <c r="P16" i="176"/>
  <c r="P13" i="176"/>
  <c r="P6" i="176"/>
  <c r="P20" i="176"/>
  <c r="P27" i="176"/>
  <c r="P10" i="176"/>
  <c r="P19" i="176"/>
  <c r="S324" i="175"/>
  <c r="S323" i="175"/>
  <c r="S322" i="175"/>
  <c r="S321" i="175"/>
  <c r="S320" i="175"/>
  <c r="S319" i="175"/>
  <c r="S318" i="175"/>
  <c r="S317" i="175"/>
  <c r="S316" i="175"/>
  <c r="S315" i="175"/>
  <c r="S314" i="175"/>
  <c r="S313" i="175"/>
  <c r="S312" i="175"/>
  <c r="S311" i="175"/>
  <c r="S310" i="175"/>
  <c r="S309" i="175"/>
  <c r="S308" i="175"/>
  <c r="S307" i="175"/>
  <c r="S306" i="175"/>
  <c r="S305" i="175"/>
  <c r="S304" i="175"/>
  <c r="S303" i="175"/>
  <c r="S302" i="175"/>
  <c r="S301" i="175"/>
  <c r="S300" i="175"/>
  <c r="S299" i="175"/>
  <c r="S298" i="175"/>
  <c r="S297" i="175"/>
  <c r="S296" i="175"/>
  <c r="S295" i="175"/>
  <c r="T294" i="175"/>
  <c r="T292" i="175"/>
  <c r="T291" i="175"/>
  <c r="T286" i="175"/>
  <c r="T281" i="175"/>
  <c r="AG273" i="175"/>
  <c r="AG272" i="175"/>
  <c r="AG271" i="175"/>
  <c r="AG270" i="175"/>
  <c r="AG269" i="175"/>
  <c r="AG268" i="175"/>
  <c r="AG267" i="175"/>
  <c r="AG266" i="175"/>
  <c r="AR264" i="175"/>
  <c r="AQ264" i="175"/>
  <c r="AP264" i="175"/>
  <c r="AO264" i="175"/>
  <c r="AN264" i="175"/>
  <c r="V262" i="175"/>
  <c r="Y261" i="175"/>
  <c r="S261" i="175" a="1"/>
  <c r="AN272" i="175"/>
  <c r="AN269" i="175"/>
  <c r="AN266" i="175"/>
  <c r="AN268" i="175"/>
  <c r="AN271" i="175"/>
  <c r="AN273" i="175"/>
  <c r="AN265" i="175"/>
  <c r="AN267" i="175"/>
  <c r="AN270" i="175"/>
  <c r="Z265" i="175"/>
  <c r="AR271" i="175" a="1"/>
  <c r="Z268" i="175"/>
  <c r="AQ267" i="175" a="1"/>
  <c r="AP270" i="175" a="1"/>
  <c r="AJ267" i="175" a="1"/>
  <c r="AO267" i="175" a="1"/>
  <c r="Z267" i="175"/>
  <c r="AO265" i="175" a="1"/>
  <c r="AP267" i="175" a="1"/>
  <c r="AP273" i="175" a="1"/>
  <c r="AJ273" i="175" a="1"/>
  <c r="AJ272" i="175" a="1"/>
  <c r="AJ268" i="175" a="1"/>
  <c r="AJ270" i="175" a="1"/>
  <c r="AO268" i="175" a="1"/>
  <c r="AJ265" i="175" a="1"/>
  <c r="AR273" i="175" a="1"/>
  <c r="AR272" i="175" a="1"/>
  <c r="AP266" i="175" a="1"/>
  <c r="AQ268" i="175" a="1"/>
  <c r="Z271" i="175"/>
  <c r="AO273" i="175" a="1"/>
  <c r="Z270" i="175"/>
  <c r="AJ269" i="175" a="1"/>
  <c r="AQ266" i="175" a="1"/>
  <c r="AR267" i="175" a="1"/>
  <c r="AQ271" i="175" a="1"/>
  <c r="AP268" i="175" a="1"/>
  <c r="AQ270" i="175" a="1"/>
  <c r="AR270" i="175" a="1"/>
  <c r="AR268" i="175" a="1"/>
  <c r="AP271" i="175" a="1"/>
  <c r="AR266" i="175" a="1"/>
  <c r="AO269" i="175" a="1"/>
  <c r="AQ273" i="175" a="1"/>
  <c r="AR265" i="175" a="1"/>
  <c r="Z266" i="175"/>
  <c r="AP269" i="175" a="1"/>
  <c r="AQ265" i="175" a="1"/>
  <c r="AO272" i="175" a="1"/>
  <c r="Z273" i="175"/>
  <c r="AO271" i="175" a="1"/>
  <c r="AO270" i="175" a="1"/>
  <c r="AP265" i="175" a="1"/>
  <c r="AJ266" i="175" a="1"/>
  <c r="Z272" i="175"/>
  <c r="AQ269" i="175" a="1"/>
  <c r="AO266" i="175" a="1"/>
  <c r="AR269" i="175" a="1"/>
  <c r="AP272" i="175" a="1"/>
  <c r="Z269" i="175"/>
  <c r="AQ272" i="175" a="1"/>
  <c r="AJ271" i="175" a="1"/>
  <c r="AJ265" i="175" l="1"/>
  <c r="AK265" i="175" s="1"/>
  <c r="AI268" i="175"/>
  <c r="AH268" i="175"/>
  <c r="AJ269" i="175"/>
  <c r="AK269" i="175" s="1"/>
  <c r="AI270" i="175"/>
  <c r="AH270" i="175"/>
  <c r="AJ271" i="175"/>
  <c r="AK271" i="175" s="1"/>
  <c r="AI272" i="175"/>
  <c r="AH272" i="175"/>
  <c r="AJ273" i="175"/>
  <c r="AK273" i="175" s="1"/>
  <c r="AQ266" i="175"/>
  <c r="AO269" i="175"/>
  <c r="AO273" i="175"/>
  <c r="AJ267" i="175"/>
  <c r="AK267" i="175" s="1"/>
  <c r="AP265" i="175"/>
  <c r="AR266" i="175"/>
  <c r="AP267" i="175"/>
  <c r="AR268" i="175"/>
  <c r="AP269" i="175"/>
  <c r="AR270" i="175"/>
  <c r="AP271" i="175"/>
  <c r="AR272" i="175"/>
  <c r="AP273" i="175"/>
  <c r="AI266" i="175"/>
  <c r="AH266" i="175"/>
  <c r="S261" i="175"/>
  <c r="AO265" i="175"/>
  <c r="AO267" i="175"/>
  <c r="AO271" i="175"/>
  <c r="AQ269" i="175"/>
  <c r="AO270" i="175"/>
  <c r="AQ271" i="175"/>
  <c r="AO272" i="175"/>
  <c r="AQ273" i="175"/>
  <c r="AQ268" i="175"/>
  <c r="AQ270" i="175"/>
  <c r="AQ272" i="175"/>
  <c r="AQ265" i="175"/>
  <c r="AO268" i="175"/>
  <c r="AJ266" i="175"/>
  <c r="AK266" i="175" s="1"/>
  <c r="AJ268" i="175"/>
  <c r="AK268" i="175" s="1"/>
  <c r="AJ270" i="175"/>
  <c r="AK270" i="175" s="1"/>
  <c r="AH271" i="175"/>
  <c r="AI271" i="175"/>
  <c r="AJ272" i="175"/>
  <c r="AK272" i="175" s="1"/>
  <c r="AH273" i="175"/>
  <c r="AI273" i="175"/>
  <c r="AO266" i="175"/>
  <c r="AQ267" i="175"/>
  <c r="AH267" i="175"/>
  <c r="AI267" i="175"/>
  <c r="AR265" i="175"/>
  <c r="AP266" i="175"/>
  <c r="AR267" i="175"/>
  <c r="AP268" i="175"/>
  <c r="AR269" i="175"/>
  <c r="AP270" i="175"/>
  <c r="AR271" i="175"/>
  <c r="AP272" i="175"/>
  <c r="AR273" i="175"/>
  <c r="AH269" i="175"/>
  <c r="AI269" i="175"/>
  <c r="AH265" i="175"/>
  <c r="AI265" i="175"/>
  <c r="AR4" i="175"/>
  <c r="U265" i="175"/>
  <c r="U267" i="175"/>
  <c r="U271" i="175"/>
  <c r="U269" i="175"/>
  <c r="U270" i="175"/>
  <c r="U268" i="175"/>
  <c r="U266" i="175"/>
  <c r="U273" i="175"/>
  <c r="U272" i="175"/>
  <c r="AR5" i="175" a="1"/>
  <c r="AL266" i="175" a="1"/>
  <c r="AL270" i="175" a="1"/>
  <c r="AL273" i="175" a="1"/>
  <c r="AL268" i="175" a="1"/>
  <c r="AL265" i="175" a="1"/>
  <c r="AL269" i="175" a="1"/>
  <c r="AL267" i="175" a="1"/>
  <c r="AL271" i="175" a="1"/>
  <c r="AL272" i="175" a="1"/>
  <c r="T290" i="175" l="1"/>
  <c r="AL271" i="175"/>
  <c r="AM271" i="175" s="1"/>
  <c r="AL270" i="175"/>
  <c r="AM270" i="175" s="1"/>
  <c r="AL265" i="175"/>
  <c r="AM265" i="175" s="1"/>
  <c r="AL266" i="175"/>
  <c r="AM266" i="175" s="1"/>
  <c r="AL273" i="175"/>
  <c r="AM273" i="175" s="1"/>
  <c r="AL272" i="175"/>
  <c r="AM272" i="175" s="1"/>
  <c r="AL267" i="175"/>
  <c r="AM267" i="175" s="1"/>
  <c r="AL269" i="175"/>
  <c r="AM269" i="175" s="1"/>
  <c r="AL268" i="175"/>
  <c r="AM268" i="175" s="1"/>
  <c r="U263" i="175"/>
  <c r="AR5" i="175"/>
  <c r="AG409" i="175"/>
  <c r="AG410" i="175"/>
  <c r="AG411" i="175"/>
  <c r="AG412" i="175"/>
  <c r="AG413" i="175"/>
  <c r="S454" i="175"/>
  <c r="S453" i="175"/>
  <c r="S452" i="175"/>
  <c r="S451" i="175"/>
  <c r="S450" i="175"/>
  <c r="S449" i="175"/>
  <c r="S448" i="175"/>
  <c r="S447" i="175"/>
  <c r="S446" i="175"/>
  <c r="S445" i="175"/>
  <c r="S444" i="175"/>
  <c r="S443" i="175"/>
  <c r="S442" i="175"/>
  <c r="S441" i="175"/>
  <c r="S440" i="175"/>
  <c r="S439" i="175"/>
  <c r="S438" i="175"/>
  <c r="S437" i="175"/>
  <c r="S436" i="175"/>
  <c r="S435" i="175"/>
  <c r="S434" i="175"/>
  <c r="S433" i="175"/>
  <c r="S432" i="175"/>
  <c r="S431" i="175"/>
  <c r="S430" i="175"/>
  <c r="S429" i="175"/>
  <c r="S428" i="175"/>
  <c r="S427" i="175"/>
  <c r="S426" i="175"/>
  <c r="S425" i="175"/>
  <c r="T424" i="175"/>
  <c r="T422" i="175"/>
  <c r="T421" i="175"/>
  <c r="T416" i="175"/>
  <c r="T411" i="175"/>
  <c r="AG408" i="175"/>
  <c r="AG407" i="175"/>
  <c r="AG406" i="175"/>
  <c r="AG405" i="175"/>
  <c r="AG404" i="175"/>
  <c r="AG403" i="175"/>
  <c r="AG402" i="175"/>
  <c r="AG401" i="175"/>
  <c r="AG400" i="175"/>
  <c r="AG399" i="175"/>
  <c r="AG398" i="175"/>
  <c r="AG397" i="175"/>
  <c r="AG396" i="175"/>
  <c r="AR394" i="175"/>
  <c r="AQ394" i="175"/>
  <c r="AP394" i="175"/>
  <c r="AO394" i="175"/>
  <c r="AN394" i="175"/>
  <c r="V392" i="175"/>
  <c r="Y391" i="175"/>
  <c r="AG340" i="175"/>
  <c r="AG341" i="175"/>
  <c r="AG342" i="175"/>
  <c r="AG343" i="175"/>
  <c r="S389" i="175"/>
  <c r="S388" i="175"/>
  <c r="S387" i="175"/>
  <c r="S386" i="175"/>
  <c r="S385" i="175"/>
  <c r="S384" i="175"/>
  <c r="S383" i="175"/>
  <c r="S382" i="175"/>
  <c r="S381" i="175"/>
  <c r="S380" i="175"/>
  <c r="S379" i="175"/>
  <c r="S378" i="175"/>
  <c r="S377" i="175"/>
  <c r="S376" i="175"/>
  <c r="S375" i="175"/>
  <c r="S374" i="175"/>
  <c r="S373" i="175"/>
  <c r="S372" i="175"/>
  <c r="S371" i="175"/>
  <c r="S370" i="175"/>
  <c r="S369" i="175"/>
  <c r="S368" i="175"/>
  <c r="S367" i="175"/>
  <c r="S366" i="175"/>
  <c r="S365" i="175"/>
  <c r="S364" i="175"/>
  <c r="S363" i="175"/>
  <c r="S362" i="175"/>
  <c r="S361" i="175"/>
  <c r="S360" i="175"/>
  <c r="T359" i="175"/>
  <c r="T357" i="175"/>
  <c r="T356" i="175"/>
  <c r="T351" i="175"/>
  <c r="T346" i="175"/>
  <c r="AG339" i="175"/>
  <c r="AG338" i="175"/>
  <c r="AG337" i="175"/>
  <c r="AG336" i="175"/>
  <c r="AG335" i="175"/>
  <c r="AG334" i="175"/>
  <c r="AG333" i="175"/>
  <c r="AG332" i="175"/>
  <c r="AG331" i="175"/>
  <c r="AR329" i="175"/>
  <c r="AQ329" i="175"/>
  <c r="AP329" i="175"/>
  <c r="AO329" i="175"/>
  <c r="AN329" i="175"/>
  <c r="V327" i="175"/>
  <c r="Y326" i="175"/>
  <c r="S259" i="175"/>
  <c r="S258" i="175"/>
  <c r="S257" i="175"/>
  <c r="S256" i="175"/>
  <c r="S255" i="175"/>
  <c r="S254" i="175"/>
  <c r="S253" i="175"/>
  <c r="S252" i="175"/>
  <c r="S251" i="175"/>
  <c r="S250" i="175"/>
  <c r="S249" i="175"/>
  <c r="S248" i="175"/>
  <c r="S247" i="175"/>
  <c r="S246" i="175"/>
  <c r="S245" i="175"/>
  <c r="S244" i="175"/>
  <c r="S243" i="175"/>
  <c r="S242" i="175"/>
  <c r="S241" i="175"/>
  <c r="S240" i="175"/>
  <c r="S239" i="175"/>
  <c r="S238" i="175"/>
  <c r="S237" i="175"/>
  <c r="S236" i="175"/>
  <c r="S235" i="175"/>
  <c r="S234" i="175"/>
  <c r="S233" i="175"/>
  <c r="S232" i="175"/>
  <c r="S231" i="175"/>
  <c r="S230" i="175"/>
  <c r="T229" i="175"/>
  <c r="T227" i="175"/>
  <c r="T226" i="175"/>
  <c r="T221" i="175"/>
  <c r="T216" i="175"/>
  <c r="AG204" i="175"/>
  <c r="AG203" i="175"/>
  <c r="AG202" i="175"/>
  <c r="AG201" i="175"/>
  <c r="AR199" i="175"/>
  <c r="AQ199" i="175"/>
  <c r="AP199" i="175"/>
  <c r="AO199" i="175"/>
  <c r="AN199" i="175"/>
  <c r="V197" i="175"/>
  <c r="Y196" i="175"/>
  <c r="AG139" i="175"/>
  <c r="S194" i="175"/>
  <c r="S193" i="175"/>
  <c r="S192" i="175"/>
  <c r="S191" i="175"/>
  <c r="S190" i="175"/>
  <c r="S189" i="175"/>
  <c r="S188" i="175"/>
  <c r="S187" i="175"/>
  <c r="S186" i="175"/>
  <c r="S185" i="175"/>
  <c r="S184" i="175"/>
  <c r="S183" i="175"/>
  <c r="S182" i="175"/>
  <c r="S181" i="175"/>
  <c r="S180" i="175"/>
  <c r="S179" i="175"/>
  <c r="S178" i="175"/>
  <c r="S177" i="175"/>
  <c r="S176" i="175"/>
  <c r="S175" i="175"/>
  <c r="S174" i="175"/>
  <c r="S173" i="175"/>
  <c r="S172" i="175"/>
  <c r="S171" i="175"/>
  <c r="S170" i="175"/>
  <c r="S169" i="175"/>
  <c r="S168" i="175"/>
  <c r="S167" i="175"/>
  <c r="S166" i="175"/>
  <c r="S165" i="175"/>
  <c r="T164" i="175"/>
  <c r="T162" i="175"/>
  <c r="T161" i="175"/>
  <c r="T156" i="175"/>
  <c r="T151" i="175"/>
  <c r="AG138" i="175"/>
  <c r="AG137" i="175"/>
  <c r="AG136" i="175"/>
  <c r="AR134" i="175"/>
  <c r="AQ134" i="175"/>
  <c r="AP134" i="175"/>
  <c r="AO134" i="175"/>
  <c r="AN134" i="175"/>
  <c r="V132" i="175"/>
  <c r="Y131" i="175"/>
  <c r="AB262" i="175"/>
  <c r="S131" i="175" a="1"/>
  <c r="S391" i="175" a="1"/>
  <c r="S326" i="175" a="1"/>
  <c r="S196" i="175" a="1"/>
  <c r="AN332" i="175"/>
  <c r="AN338" i="175"/>
  <c r="AN409" i="175"/>
  <c r="AN339" i="175"/>
  <c r="AN396" i="175"/>
  <c r="AN401" i="175"/>
  <c r="AN340" i="175"/>
  <c r="AN405" i="175"/>
  <c r="AN342" i="175"/>
  <c r="AN410" i="175"/>
  <c r="AN136" i="175"/>
  <c r="AN399" i="175"/>
  <c r="AN337" i="175"/>
  <c r="AN331" i="175"/>
  <c r="AN404" i="175"/>
  <c r="AN400" i="175"/>
  <c r="AN335" i="175"/>
  <c r="AN395" i="175"/>
  <c r="AN330" i="175"/>
  <c r="AN406" i="175"/>
  <c r="AN334" i="175"/>
  <c r="AN403" i="175"/>
  <c r="AN139" i="175"/>
  <c r="AN412" i="175"/>
  <c r="AN336" i="175"/>
  <c r="AN135" i="175"/>
  <c r="AN201" i="175"/>
  <c r="AN408" i="175"/>
  <c r="AN343" i="175"/>
  <c r="AN204" i="175"/>
  <c r="AN333" i="175"/>
  <c r="AN397" i="175"/>
  <c r="AN202" i="175"/>
  <c r="AN402" i="175"/>
  <c r="AN203" i="175"/>
  <c r="AN200" i="175"/>
  <c r="AN137" i="175"/>
  <c r="AN341" i="175"/>
  <c r="AN398" i="175"/>
  <c r="AN411" i="175"/>
  <c r="AN407" i="175"/>
  <c r="AN138" i="175"/>
  <c r="AN413" i="175"/>
  <c r="AQ339" i="175" a="1"/>
  <c r="AO411" i="175" a="1"/>
  <c r="AO203" i="175" a="1"/>
  <c r="AQ342" i="175" a="1"/>
  <c r="AQ338" i="175" a="1"/>
  <c r="AJ201" i="175" a="1"/>
  <c r="Z409" i="175"/>
  <c r="AO342" i="175" a="1"/>
  <c r="AJ410" i="175" a="1"/>
  <c r="AJ407" i="175" a="1"/>
  <c r="AO397" i="175" a="1"/>
  <c r="AQ337" i="175" a="1"/>
  <c r="AR340" i="175" a="1"/>
  <c r="AO410" i="175" a="1"/>
  <c r="AR138" i="175" a="1"/>
  <c r="AO136" i="175" a="1"/>
  <c r="Z404" i="175"/>
  <c r="AO337" i="175" a="1"/>
  <c r="AJ406" i="175" a="1"/>
  <c r="AP341" i="175" a="1"/>
  <c r="AJ412" i="175" a="1"/>
  <c r="AJ139" i="175" a="1"/>
  <c r="AQ403" i="175" a="1"/>
  <c r="Z136" i="175"/>
  <c r="AR343" i="175" a="1"/>
  <c r="AR403" i="175" a="1"/>
  <c r="AJ411" i="175" a="1"/>
  <c r="AP139" i="175" a="1"/>
  <c r="AQ135" i="175" a="1"/>
  <c r="AP332" i="175" a="1"/>
  <c r="AQ398" i="175" a="1"/>
  <c r="AQ406" i="175" a="1"/>
  <c r="Z342" i="175"/>
  <c r="AR397" i="175" a="1"/>
  <c r="AR396" i="175" a="1"/>
  <c r="AP202" i="175" a="1"/>
  <c r="AR203" i="175" a="1"/>
  <c r="Z405" i="175"/>
  <c r="AR398" i="175" a="1"/>
  <c r="Z410" i="175"/>
  <c r="AQ340" i="175" a="1"/>
  <c r="AQ202" i="175" a="1"/>
  <c r="AO332" i="175" a="1"/>
  <c r="AP203" i="175" a="1"/>
  <c r="AO343" i="175" a="1"/>
  <c r="Z201" i="175"/>
  <c r="AR405" i="175" a="1"/>
  <c r="AQ137" i="175" a="1"/>
  <c r="AP399" i="175" a="1"/>
  <c r="AO407" i="175" a="1"/>
  <c r="AO340" i="175" a="1"/>
  <c r="AR341" i="175" a="1"/>
  <c r="AJ138" i="175" a="1"/>
  <c r="AO339" i="175" a="1"/>
  <c r="AJ396" i="175" a="1"/>
  <c r="Z330" i="175"/>
  <c r="AO341" i="175" a="1"/>
  <c r="Z333" i="175"/>
  <c r="AJ137" i="175" a="1"/>
  <c r="AP413" i="175" a="1"/>
  <c r="AR411" i="175" a="1"/>
  <c r="AJ408" i="175" a="1"/>
  <c r="AR337" i="175" a="1"/>
  <c r="AJ339" i="175" a="1"/>
  <c r="AO395" i="175" a="1"/>
  <c r="AP200" i="175" a="1"/>
  <c r="AP335" i="175" a="1"/>
  <c r="AR404" i="175" a="1"/>
  <c r="AR401" i="175" a="1"/>
  <c r="AP409" i="175" a="1"/>
  <c r="AP331" i="175" a="1"/>
  <c r="AO201" i="175" a="1"/>
  <c r="AO135" i="175" a="1"/>
  <c r="AJ401" i="175" a="1"/>
  <c r="AJ331" i="175" a="1"/>
  <c r="AO330" i="175" a="1"/>
  <c r="AP397" i="175" a="1"/>
  <c r="Z395" i="175"/>
  <c r="Z403" i="175"/>
  <c r="AR395" i="175" a="1"/>
  <c r="AJ202" i="175" a="1"/>
  <c r="AQ408" i="175" a="1"/>
  <c r="AO331" i="175" a="1"/>
  <c r="AQ410" i="175" a="1"/>
  <c r="AJ399" i="175" a="1"/>
  <c r="AP342" i="175" a="1"/>
  <c r="AP333" i="175" a="1"/>
  <c r="AP201" i="175" a="1"/>
  <c r="AQ411" i="175" a="1"/>
  <c r="AQ407" i="175" a="1"/>
  <c r="AP137" i="175" a="1"/>
  <c r="AR410" i="175" a="1"/>
  <c r="AJ333" i="175" a="1"/>
  <c r="Z402" i="175"/>
  <c r="AP395" i="175" a="1"/>
  <c r="AR412" i="175" a="1"/>
  <c r="AO400" i="175" a="1"/>
  <c r="AP405" i="175" a="1"/>
  <c r="AQ341" i="175" a="1"/>
  <c r="AJ334" i="175" a="1"/>
  <c r="AQ332" i="175" a="1"/>
  <c r="AP398" i="175" a="1"/>
  <c r="AO406" i="175" a="1"/>
  <c r="AR200" i="175" a="1"/>
  <c r="AQ200" i="175" a="1"/>
  <c r="Z399" i="175"/>
  <c r="AQ402" i="175" a="1"/>
  <c r="Z135" i="175"/>
  <c r="AJ409" i="175" a="1"/>
  <c r="AJ337" i="175" a="1"/>
  <c r="AQ334" i="175" a="1"/>
  <c r="AQ136" i="175" a="1"/>
  <c r="AP334" i="175" a="1"/>
  <c r="AJ136" i="175" a="1"/>
  <c r="AP136" i="175" a="1"/>
  <c r="AQ399" i="175" a="1"/>
  <c r="AO396" i="175" a="1"/>
  <c r="AO338" i="175" a="1"/>
  <c r="Z204" i="175"/>
  <c r="AP336" i="175" a="1"/>
  <c r="AO200" i="175" a="1"/>
  <c r="AR335" i="175" a="1"/>
  <c r="AJ340" i="175" a="1"/>
  <c r="AR330" i="175" a="1"/>
  <c r="AO403" i="175" a="1"/>
  <c r="AJ336" i="175" a="1"/>
  <c r="AQ204" i="175" a="1"/>
  <c r="AJ397" i="175" a="1"/>
  <c r="AO398" i="175" a="1"/>
  <c r="AO137" i="175" a="1"/>
  <c r="Z396" i="175"/>
  <c r="AO402" i="175" a="1"/>
  <c r="AR139" i="175" a="1"/>
  <c r="Z332" i="175"/>
  <c r="AP337" i="175" a="1"/>
  <c r="AQ397" i="175" a="1"/>
  <c r="AP403" i="175" a="1"/>
  <c r="AP138" i="175" a="1"/>
  <c r="Z138" i="175"/>
  <c r="Z336" i="175"/>
  <c r="AQ331" i="175" a="1"/>
  <c r="AQ401" i="175" a="1"/>
  <c r="AJ330" i="175" a="1"/>
  <c r="AO334" i="175" a="1"/>
  <c r="Z413" i="175"/>
  <c r="AR201" i="175" a="1"/>
  <c r="Z400" i="175"/>
  <c r="AJ200" i="175" a="1"/>
  <c r="AO412" i="175" a="1"/>
  <c r="AQ400" i="175" a="1"/>
  <c r="AQ335" i="175" a="1"/>
  <c r="AJ398" i="175" a="1"/>
  <c r="AJ400" i="175" a="1"/>
  <c r="AP400" i="175" a="1"/>
  <c r="AO202" i="175" a="1"/>
  <c r="AJ341" i="175" a="1"/>
  <c r="AJ135" i="175" a="1"/>
  <c r="Z334" i="175"/>
  <c r="AO401" i="175" a="1"/>
  <c r="AP411" i="175" a="1"/>
  <c r="AJ204" i="175" a="1"/>
  <c r="AQ343" i="175" a="1"/>
  <c r="AQ330" i="175" a="1"/>
  <c r="AJ335" i="175" a="1"/>
  <c r="AQ405" i="175" a="1"/>
  <c r="AR202" i="175" a="1"/>
  <c r="AP406" i="175" a="1"/>
  <c r="Z411" i="175"/>
  <c r="AR136" i="175" a="1"/>
  <c r="Z335" i="175"/>
  <c r="AP396" i="175" a="1"/>
  <c r="AO204" i="175" a="1"/>
  <c r="AP401" i="175" a="1"/>
  <c r="AO409" i="175" a="1"/>
  <c r="AO335" i="175" a="1"/>
  <c r="AR137" i="175" a="1"/>
  <c r="Z407" i="175"/>
  <c r="AJ395" i="175" a="1"/>
  <c r="AJ203" i="175" a="1"/>
  <c r="Z412" i="175"/>
  <c r="AR336" i="175" a="1"/>
  <c r="AR400" i="175" a="1"/>
  <c r="AP343" i="175" a="1"/>
  <c r="AJ402" i="175" a="1"/>
  <c r="AR342" i="175" a="1"/>
  <c r="AQ395" i="175" a="1"/>
  <c r="AR204" i="175" a="1"/>
  <c r="Z406" i="175"/>
  <c r="Z200" i="175"/>
  <c r="AJ404" i="175" a="1"/>
  <c r="AJ343" i="175" a="1"/>
  <c r="AO404" i="175" a="1"/>
  <c r="AJ403" i="175" a="1"/>
  <c r="Z331" i="175"/>
  <c r="AP330" i="175" a="1"/>
  <c r="AQ333" i="175" a="1"/>
  <c r="Z203" i="175"/>
  <c r="Z343" i="175"/>
  <c r="AO138" i="175" a="1"/>
  <c r="AR409" i="175" a="1"/>
  <c r="AP407" i="175" a="1"/>
  <c r="AO413" i="175" a="1"/>
  <c r="Z340" i="175"/>
  <c r="Z398" i="175"/>
  <c r="AR399" i="175" a="1"/>
  <c r="AQ409" i="175" a="1"/>
  <c r="Z408" i="175"/>
  <c r="AO333" i="175" a="1"/>
  <c r="AR339" i="175" a="1"/>
  <c r="AQ336" i="175" a="1"/>
  <c r="AP338" i="175" a="1"/>
  <c r="AR408" i="175" a="1"/>
  <c r="AP339" i="175" a="1"/>
  <c r="AO336" i="175" a="1"/>
  <c r="AP135" i="175" a="1"/>
  <c r="AQ413" i="175" a="1"/>
  <c r="AR331" i="175" a="1"/>
  <c r="AO408" i="175" a="1"/>
  <c r="Z338" i="175"/>
  <c r="AJ332" i="175" a="1"/>
  <c r="AR332" i="175" a="1"/>
  <c r="Z337" i="175"/>
  <c r="AP408" i="175" a="1"/>
  <c r="AR402" i="175" a="1"/>
  <c r="AP410" i="175" a="1"/>
  <c r="AQ201" i="175" a="1"/>
  <c r="AO399" i="175" a="1"/>
  <c r="Z341" i="175"/>
  <c r="AP204" i="175" a="1"/>
  <c r="Z139" i="175"/>
  <c r="AP412" i="175" a="1"/>
  <c r="AR135" i="175" a="1"/>
  <c r="Z397" i="175"/>
  <c r="AQ203" i="175" a="1"/>
  <c r="Z202" i="175"/>
  <c r="AO405" i="175" a="1"/>
  <c r="Z401" i="175"/>
  <c r="AP402" i="175" a="1"/>
  <c r="AJ342" i="175" a="1"/>
  <c r="AR338" i="175" a="1"/>
  <c r="AQ412" i="175" a="1"/>
  <c r="AJ413" i="175" a="1"/>
  <c r="AR333" i="175" a="1"/>
  <c r="AO139" i="175" a="1"/>
  <c r="AQ404" i="175" a="1"/>
  <c r="AR334" i="175" a="1"/>
  <c r="AJ338" i="175" a="1"/>
  <c r="AP404" i="175" a="1"/>
  <c r="AQ139" i="175" a="1"/>
  <c r="Z339" i="175"/>
  <c r="AP340" i="175" a="1"/>
  <c r="AR407" i="175" a="1"/>
  <c r="AJ405" i="175" a="1"/>
  <c r="Z137" i="175"/>
  <c r="AQ138" i="175" a="1"/>
  <c r="AR406" i="175" a="1"/>
  <c r="AR413" i="175" a="1"/>
  <c r="AQ396" i="175" a="1"/>
  <c r="AJ411" i="175" l="1"/>
  <c r="AK411" i="175" s="1"/>
  <c r="AO411" i="175"/>
  <c r="AJ413" i="175"/>
  <c r="AK413" i="175" s="1"/>
  <c r="AO413" i="175"/>
  <c r="AR411" i="175"/>
  <c r="AJ410" i="175"/>
  <c r="AK410" i="175" s="1"/>
  <c r="AQ409" i="175"/>
  <c r="AP412" i="175"/>
  <c r="AI411" i="175"/>
  <c r="AH411" i="175"/>
  <c r="AO410" i="175"/>
  <c r="AR412" i="175"/>
  <c r="AJ412" i="175"/>
  <c r="AK412" i="175" s="1"/>
  <c r="AP409" i="175"/>
  <c r="AI413" i="175"/>
  <c r="AH413" i="175"/>
  <c r="AO412" i="175"/>
  <c r="AR410" i="175"/>
  <c r="AJ409" i="175"/>
  <c r="AK409" i="175" s="1"/>
  <c r="AH412" i="175"/>
  <c r="AQ412" i="175"/>
  <c r="AP410" i="175"/>
  <c r="AR413" i="175"/>
  <c r="AQ411" i="175"/>
  <c r="AQ413" i="175"/>
  <c r="AP411" i="175"/>
  <c r="AH410" i="175"/>
  <c r="AO409" i="175"/>
  <c r="AQ410" i="175"/>
  <c r="AP413" i="175"/>
  <c r="AR409" i="175"/>
  <c r="AH409" i="175"/>
  <c r="AI410" i="175"/>
  <c r="AI409" i="175"/>
  <c r="AI412" i="175"/>
  <c r="AO397" i="175"/>
  <c r="AO399" i="175"/>
  <c r="AQ400" i="175"/>
  <c r="AQ402" i="175"/>
  <c r="AQ404" i="175"/>
  <c r="AQ406" i="175"/>
  <c r="AO407" i="175"/>
  <c r="AQ408" i="175"/>
  <c r="AJ395" i="175"/>
  <c r="AK395" i="175" s="1"/>
  <c r="AH396" i="175"/>
  <c r="AJ397" i="175"/>
  <c r="AK397" i="175" s="1"/>
  <c r="AH398" i="175"/>
  <c r="AJ399" i="175"/>
  <c r="AK399" i="175" s="1"/>
  <c r="AH400" i="175"/>
  <c r="AJ401" i="175"/>
  <c r="AK401" i="175" s="1"/>
  <c r="AH402" i="175"/>
  <c r="AJ403" i="175"/>
  <c r="AK403" i="175" s="1"/>
  <c r="AH404" i="175"/>
  <c r="AJ405" i="175"/>
  <c r="AK405" i="175" s="1"/>
  <c r="AH406" i="175"/>
  <c r="AJ407" i="175"/>
  <c r="AK407" i="175" s="1"/>
  <c r="AH408" i="175"/>
  <c r="AQ396" i="175"/>
  <c r="AO403" i="175"/>
  <c r="AP399" i="175"/>
  <c r="AP401" i="175"/>
  <c r="AP403" i="175"/>
  <c r="AP405" i="175"/>
  <c r="AP407" i="175"/>
  <c r="AQ395" i="175"/>
  <c r="AO396" i="175"/>
  <c r="AQ397" i="175"/>
  <c r="AO398" i="175"/>
  <c r="AQ399" i="175"/>
  <c r="AO400" i="175"/>
  <c r="AQ401" i="175"/>
  <c r="AO402" i="175"/>
  <c r="AQ403" i="175"/>
  <c r="AO404" i="175"/>
  <c r="AQ405" i="175"/>
  <c r="AO406" i="175"/>
  <c r="AQ407" i="175"/>
  <c r="AO408" i="175"/>
  <c r="AO395" i="175"/>
  <c r="AO405" i="175"/>
  <c r="AR396" i="175"/>
  <c r="AR400" i="175"/>
  <c r="AR406" i="175"/>
  <c r="AJ396" i="175"/>
  <c r="AK396" i="175" s="1"/>
  <c r="AH397" i="175"/>
  <c r="AI397" i="175"/>
  <c r="AJ398" i="175"/>
  <c r="AK398" i="175" s="1"/>
  <c r="AH399" i="175"/>
  <c r="AI399" i="175"/>
  <c r="AJ400" i="175"/>
  <c r="AK400" i="175" s="1"/>
  <c r="AH401" i="175"/>
  <c r="AI401" i="175"/>
  <c r="AJ402" i="175"/>
  <c r="AK402" i="175" s="1"/>
  <c r="AH403" i="175"/>
  <c r="AI403" i="175"/>
  <c r="AJ404" i="175"/>
  <c r="AK404" i="175" s="1"/>
  <c r="AH405" i="175"/>
  <c r="AI405" i="175"/>
  <c r="AJ406" i="175"/>
  <c r="AK406" i="175" s="1"/>
  <c r="AH407" i="175"/>
  <c r="AI407" i="175"/>
  <c r="AJ408" i="175"/>
  <c r="AK408" i="175" s="1"/>
  <c r="AQ398" i="175"/>
  <c r="AP395" i="175"/>
  <c r="AR398" i="175"/>
  <c r="AR402" i="175"/>
  <c r="AH395" i="175"/>
  <c r="AI395" i="175"/>
  <c r="AR395" i="175"/>
  <c r="AP396" i="175"/>
  <c r="AR397" i="175"/>
  <c r="AP398" i="175"/>
  <c r="AR399" i="175"/>
  <c r="AP400" i="175"/>
  <c r="AR401" i="175"/>
  <c r="AP402" i="175"/>
  <c r="AR403" i="175"/>
  <c r="AP404" i="175"/>
  <c r="AR405" i="175"/>
  <c r="AP406" i="175"/>
  <c r="AR407" i="175"/>
  <c r="AP408" i="175"/>
  <c r="AO401" i="175"/>
  <c r="S391" i="175"/>
  <c r="AP397" i="175"/>
  <c r="AR404" i="175"/>
  <c r="AR408" i="175"/>
  <c r="AI404" i="175"/>
  <c r="AI398" i="175"/>
  <c r="AI408" i="175"/>
  <c r="AI406" i="175"/>
  <c r="AI396" i="175"/>
  <c r="AI402" i="175"/>
  <c r="AI400" i="175"/>
  <c r="AH343" i="175"/>
  <c r="AH341" i="175"/>
  <c r="AI341" i="175"/>
  <c r="AH342" i="175"/>
  <c r="AI342" i="175"/>
  <c r="AH340" i="175"/>
  <c r="AJ342" i="175"/>
  <c r="AK342" i="175" s="1"/>
  <c r="AR343" i="175"/>
  <c r="AO342" i="175"/>
  <c r="AP341" i="175"/>
  <c r="AQ340" i="175"/>
  <c r="AQ343" i="175"/>
  <c r="AR342" i="175"/>
  <c r="AO341" i="175"/>
  <c r="AP340" i="175"/>
  <c r="AJ340" i="175"/>
  <c r="AK340" i="175" s="1"/>
  <c r="AJ341" i="175"/>
  <c r="AK341" i="175" s="1"/>
  <c r="AP343" i="175"/>
  <c r="AQ342" i="175"/>
  <c r="AR341" i="175"/>
  <c r="AO340" i="175"/>
  <c r="AJ343" i="175"/>
  <c r="AK343" i="175" s="1"/>
  <c r="AO343" i="175"/>
  <c r="AP342" i="175"/>
  <c r="AQ341" i="175"/>
  <c r="AR340" i="175"/>
  <c r="AI340" i="175"/>
  <c r="AI343" i="175"/>
  <c r="AJ330" i="175"/>
  <c r="AK330" i="175" s="1"/>
  <c r="AI331" i="175"/>
  <c r="AH331" i="175"/>
  <c r="AJ332" i="175"/>
  <c r="AK332" i="175" s="1"/>
  <c r="AI333" i="175"/>
  <c r="AH333" i="175"/>
  <c r="AJ334" i="175"/>
  <c r="AK334" i="175" s="1"/>
  <c r="AI335" i="175"/>
  <c r="AH335" i="175"/>
  <c r="AJ336" i="175"/>
  <c r="AK336" i="175" s="1"/>
  <c r="AI337" i="175"/>
  <c r="AH337" i="175"/>
  <c r="AJ338" i="175"/>
  <c r="AK338" i="175" s="1"/>
  <c r="AI339" i="175"/>
  <c r="AH339" i="175"/>
  <c r="AO336" i="175"/>
  <c r="S326" i="175"/>
  <c r="AP330" i="175"/>
  <c r="AR331" i="175"/>
  <c r="AP332" i="175"/>
  <c r="AR333" i="175"/>
  <c r="AP334" i="175"/>
  <c r="AR335" i="175"/>
  <c r="AP336" i="175"/>
  <c r="AR337" i="175"/>
  <c r="AP338" i="175"/>
  <c r="AR339" i="175"/>
  <c r="AO330" i="175"/>
  <c r="AO334" i="175"/>
  <c r="AQ333" i="175"/>
  <c r="AQ335" i="175"/>
  <c r="AQ337" i="175"/>
  <c r="AQ339" i="175"/>
  <c r="AQ330" i="175"/>
  <c r="AO331" i="175"/>
  <c r="AQ332" i="175"/>
  <c r="AO333" i="175"/>
  <c r="AQ334" i="175"/>
  <c r="AO335" i="175"/>
  <c r="AQ336" i="175"/>
  <c r="AO337" i="175"/>
  <c r="AQ338" i="175"/>
  <c r="AO339" i="175"/>
  <c r="AO332" i="175"/>
  <c r="AJ331" i="175"/>
  <c r="AK331" i="175" s="1"/>
  <c r="AH332" i="175"/>
  <c r="AI332" i="175"/>
  <c r="AJ333" i="175"/>
  <c r="AK333" i="175" s="1"/>
  <c r="AH334" i="175"/>
  <c r="AI334" i="175"/>
  <c r="AJ335" i="175"/>
  <c r="AK335" i="175" s="1"/>
  <c r="AH336" i="175"/>
  <c r="AI336" i="175"/>
  <c r="AJ337" i="175"/>
  <c r="AK337" i="175" s="1"/>
  <c r="AH338" i="175"/>
  <c r="AI338" i="175"/>
  <c r="AJ339" i="175"/>
  <c r="AK339" i="175" s="1"/>
  <c r="AH330" i="175"/>
  <c r="AI330" i="175"/>
  <c r="AR330" i="175"/>
  <c r="AP331" i="175"/>
  <c r="AR332" i="175"/>
  <c r="AP333" i="175"/>
  <c r="AR334" i="175"/>
  <c r="AP335" i="175"/>
  <c r="AR336" i="175"/>
  <c r="AP337" i="175"/>
  <c r="AR338" i="175"/>
  <c r="AP339" i="175"/>
  <c r="AQ331" i="175"/>
  <c r="AO338" i="175"/>
  <c r="AO203" i="175"/>
  <c r="AQ200" i="175"/>
  <c r="AP202" i="175"/>
  <c r="AP203" i="175"/>
  <c r="AR200" i="175"/>
  <c r="AQ202" i="175"/>
  <c r="AR201" i="175"/>
  <c r="AQ203" i="175"/>
  <c r="AQ201" i="175"/>
  <c r="AO200" i="175"/>
  <c r="AR202" i="175"/>
  <c r="AO201" i="175"/>
  <c r="AR203" i="175"/>
  <c r="AP201" i="175"/>
  <c r="AP200" i="175"/>
  <c r="AO202" i="175"/>
  <c r="AO138" i="175"/>
  <c r="AQ135" i="175"/>
  <c r="AP137" i="175"/>
  <c r="AR135" i="175"/>
  <c r="AQ137" i="175"/>
  <c r="AP138" i="175"/>
  <c r="AR136" i="175"/>
  <c r="AQ138" i="175"/>
  <c r="AQ136" i="175"/>
  <c r="AO135" i="175"/>
  <c r="AR137" i="175"/>
  <c r="AO136" i="175"/>
  <c r="AR138" i="175"/>
  <c r="AP136" i="175"/>
  <c r="AP135" i="175"/>
  <c r="AO137" i="175"/>
  <c r="AJ201" i="175"/>
  <c r="AK201" i="175" s="1"/>
  <c r="AI202" i="175"/>
  <c r="AH202" i="175"/>
  <c r="AJ203" i="175"/>
  <c r="AK203" i="175" s="1"/>
  <c r="AI204" i="175"/>
  <c r="AH204" i="175"/>
  <c r="AQ204" i="175"/>
  <c r="AI200" i="175"/>
  <c r="AH200" i="175"/>
  <c r="AR204" i="175"/>
  <c r="AO204" i="175"/>
  <c r="AH201" i="175"/>
  <c r="AI201" i="175"/>
  <c r="AH203" i="175"/>
  <c r="AI203" i="175"/>
  <c r="AJ204" i="175"/>
  <c r="AK204" i="175" s="1"/>
  <c r="AJ200" i="175"/>
  <c r="AK200" i="175" s="1"/>
  <c r="S196" i="175"/>
  <c r="U198" i="175" s="1"/>
  <c r="AP204" i="175"/>
  <c r="AJ202" i="175"/>
  <c r="AK202" i="175" s="1"/>
  <c r="AH139" i="175"/>
  <c r="AI139" i="175"/>
  <c r="AQ139" i="175"/>
  <c r="AP139" i="175"/>
  <c r="AJ139" i="175"/>
  <c r="AK139" i="175" s="1"/>
  <c r="AO139" i="175"/>
  <c r="AR139" i="175"/>
  <c r="AJ135" i="175"/>
  <c r="AK135" i="175" s="1"/>
  <c r="AH136" i="175"/>
  <c r="AJ137" i="175"/>
  <c r="AK137" i="175" s="1"/>
  <c r="AH138" i="175"/>
  <c r="S131" i="175"/>
  <c r="U133" i="175" s="1"/>
  <c r="AJ138" i="175"/>
  <c r="AK138" i="175" s="1"/>
  <c r="AH137" i="175"/>
  <c r="AI137" i="175"/>
  <c r="AH135" i="175"/>
  <c r="AI135" i="175"/>
  <c r="AJ136" i="175"/>
  <c r="AK136" i="175" s="1"/>
  <c r="AI136" i="175"/>
  <c r="AI138" i="175"/>
  <c r="S129" i="175"/>
  <c r="S128" i="175"/>
  <c r="S127" i="175"/>
  <c r="S126" i="175"/>
  <c r="S125" i="175"/>
  <c r="S124" i="175"/>
  <c r="S123" i="175"/>
  <c r="S122" i="175"/>
  <c r="S121" i="175"/>
  <c r="S120" i="175"/>
  <c r="S119" i="175"/>
  <c r="S118" i="175"/>
  <c r="S117" i="175"/>
  <c r="S116" i="175"/>
  <c r="S115" i="175"/>
  <c r="S114" i="175"/>
  <c r="S113" i="175"/>
  <c r="S112" i="175"/>
  <c r="S111" i="175"/>
  <c r="S110" i="175"/>
  <c r="S109" i="175"/>
  <c r="S108" i="175"/>
  <c r="S107" i="175"/>
  <c r="S106" i="175"/>
  <c r="S105" i="175"/>
  <c r="S104" i="175"/>
  <c r="S103" i="175"/>
  <c r="S102" i="175"/>
  <c r="S101" i="175"/>
  <c r="S100" i="175"/>
  <c r="T99" i="175"/>
  <c r="T97" i="175"/>
  <c r="T96" i="175"/>
  <c r="T91" i="175"/>
  <c r="T86" i="175"/>
  <c r="AG73" i="175"/>
  <c r="AG72" i="175"/>
  <c r="AG71" i="175"/>
  <c r="AR69" i="175"/>
  <c r="AQ69" i="175"/>
  <c r="AP69" i="175"/>
  <c r="AO69" i="175"/>
  <c r="AN69" i="175"/>
  <c r="V67" i="175"/>
  <c r="Y66" i="175"/>
  <c r="AG12" i="175"/>
  <c r="AG11" i="175"/>
  <c r="AG10" i="175"/>
  <c r="AG9" i="175"/>
  <c r="AG8" i="175"/>
  <c r="AG7" i="175"/>
  <c r="AG6" i="175"/>
  <c r="AG13" i="175"/>
  <c r="AG14" i="175"/>
  <c r="S64" i="175"/>
  <c r="S63" i="175"/>
  <c r="S62" i="175"/>
  <c r="S61" i="175"/>
  <c r="S60" i="175"/>
  <c r="S59" i="175"/>
  <c r="S58" i="175"/>
  <c r="S57" i="175"/>
  <c r="S56" i="175"/>
  <c r="S55" i="175"/>
  <c r="S54" i="175"/>
  <c r="S53" i="175"/>
  <c r="S52" i="175"/>
  <c r="S51" i="175"/>
  <c r="B51" i="175"/>
  <c r="S50" i="175"/>
  <c r="B50" i="175"/>
  <c r="S49" i="175"/>
  <c r="B49" i="175"/>
  <c r="S48" i="175"/>
  <c r="B48" i="175"/>
  <c r="S47" i="175"/>
  <c r="B47" i="175"/>
  <c r="S46" i="175"/>
  <c r="B46" i="175"/>
  <c r="S45" i="175"/>
  <c r="B45" i="175"/>
  <c r="S44" i="175"/>
  <c r="B44" i="175"/>
  <c r="S43" i="175"/>
  <c r="B43" i="175"/>
  <c r="S42" i="175"/>
  <c r="B42" i="175"/>
  <c r="S41" i="175"/>
  <c r="B41" i="175"/>
  <c r="S40" i="175"/>
  <c r="B40" i="175"/>
  <c r="S39" i="175"/>
  <c r="B39" i="175"/>
  <c r="S38" i="175"/>
  <c r="B38" i="175"/>
  <c r="S37" i="175"/>
  <c r="B37" i="175"/>
  <c r="S36" i="175"/>
  <c r="B36" i="175"/>
  <c r="S35" i="175"/>
  <c r="B35" i="175"/>
  <c r="T34" i="175"/>
  <c r="B34" i="175"/>
  <c r="B33" i="175"/>
  <c r="T32" i="175"/>
  <c r="B32" i="175"/>
  <c r="T31" i="175"/>
  <c r="B31" i="175"/>
  <c r="B30" i="175"/>
  <c r="B29" i="175"/>
  <c r="B28" i="175"/>
  <c r="B27" i="175"/>
  <c r="B26" i="175"/>
  <c r="B25" i="175"/>
  <c r="B24" i="175"/>
  <c r="B23" i="175"/>
  <c r="B22" i="175"/>
  <c r="T21" i="175"/>
  <c r="B21" i="175"/>
  <c r="B20" i="175"/>
  <c r="B19" i="175"/>
  <c r="B18" i="175"/>
  <c r="B17" i="175"/>
  <c r="B16" i="175"/>
  <c r="B15" i="175"/>
  <c r="B14" i="175"/>
  <c r="B13" i="175"/>
  <c r="B12" i="175"/>
  <c r="B11" i="175"/>
  <c r="B10" i="175"/>
  <c r="B9" i="175"/>
  <c r="B8" i="175"/>
  <c r="B7" i="175"/>
  <c r="B6" i="175"/>
  <c r="B5" i="175"/>
  <c r="AQ4" i="175"/>
  <c r="AP4" i="175"/>
  <c r="AO4" i="175"/>
  <c r="AN4" i="175"/>
  <c r="B4" i="175"/>
  <c r="DR3" i="175"/>
  <c r="DQ3" i="175"/>
  <c r="DP3" i="175"/>
  <c r="DO3" i="175"/>
  <c r="DN3" i="175"/>
  <c r="B3" i="175"/>
  <c r="DT2" i="175"/>
  <c r="DR2" i="175"/>
  <c r="DQ2" i="175"/>
  <c r="DP2" i="175"/>
  <c r="DO2" i="175"/>
  <c r="DN2" i="175"/>
  <c r="DM2" i="175"/>
  <c r="V2" i="175"/>
  <c r="B2" i="175"/>
  <c r="Y1" i="175"/>
  <c r="AG2357" i="169"/>
  <c r="S2404" i="169"/>
  <c r="S2403" i="169"/>
  <c r="S2402" i="169"/>
  <c r="S2401" i="169"/>
  <c r="S2400" i="169"/>
  <c r="S2399" i="169"/>
  <c r="S2398" i="169"/>
  <c r="S2397" i="169"/>
  <c r="S2396" i="169"/>
  <c r="S2395" i="169"/>
  <c r="S2394" i="169"/>
  <c r="S2393" i="169"/>
  <c r="S2392" i="169"/>
  <c r="S2391" i="169"/>
  <c r="S2390" i="169"/>
  <c r="S2389" i="169"/>
  <c r="S2388" i="169"/>
  <c r="S2387" i="169"/>
  <c r="S2386" i="169"/>
  <c r="S2385" i="169"/>
  <c r="S2384" i="169"/>
  <c r="S2383" i="169"/>
  <c r="S2382" i="169"/>
  <c r="S2381" i="169"/>
  <c r="S2380" i="169"/>
  <c r="S2379" i="169"/>
  <c r="S2378" i="169"/>
  <c r="S2377" i="169"/>
  <c r="S2376" i="169"/>
  <c r="S2375" i="169"/>
  <c r="T2374" i="169"/>
  <c r="T2372" i="169"/>
  <c r="T2366" i="169"/>
  <c r="T2365" i="169"/>
  <c r="T2364" i="169"/>
  <c r="T2363" i="169"/>
  <c r="T2362" i="169"/>
  <c r="T2361" i="169"/>
  <c r="T2359" i="169"/>
  <c r="T2371" i="169" s="1"/>
  <c r="AG2356" i="169"/>
  <c r="AG2355" i="169"/>
  <c r="AG2354" i="169"/>
  <c r="AG2353" i="169"/>
  <c r="AG2352" i="169"/>
  <c r="AG2351" i="169"/>
  <c r="AG2350" i="169"/>
  <c r="AG2349" i="169"/>
  <c r="AG2348" i="169"/>
  <c r="AG2347" i="169"/>
  <c r="AG2346" i="169"/>
  <c r="AR2344" i="169"/>
  <c r="AQ2344" i="169"/>
  <c r="AP2344" i="169"/>
  <c r="AO2344" i="169"/>
  <c r="AN2344" i="169"/>
  <c r="V2342" i="169"/>
  <c r="Y2341" i="169"/>
  <c r="AG2288" i="169"/>
  <c r="AG2289" i="169"/>
  <c r="AG2290" i="169"/>
  <c r="AG2291" i="169"/>
  <c r="S2339" i="169"/>
  <c r="S2338" i="169"/>
  <c r="S2337" i="169"/>
  <c r="S2336" i="169"/>
  <c r="S2335" i="169"/>
  <c r="S2334" i="169"/>
  <c r="S2333" i="169"/>
  <c r="S2332" i="169"/>
  <c r="S2331" i="169"/>
  <c r="S2330" i="169"/>
  <c r="S2329" i="169"/>
  <c r="S2328" i="169"/>
  <c r="S2327" i="169"/>
  <c r="S2326" i="169"/>
  <c r="S2325" i="169"/>
  <c r="S2324" i="169"/>
  <c r="S2323" i="169"/>
  <c r="S2322" i="169"/>
  <c r="S2321" i="169"/>
  <c r="S2320" i="169"/>
  <c r="S2319" i="169"/>
  <c r="S2318" i="169"/>
  <c r="S2317" i="169"/>
  <c r="S2316" i="169"/>
  <c r="S2315" i="169"/>
  <c r="S2314" i="169"/>
  <c r="S2313" i="169"/>
  <c r="S2312" i="169"/>
  <c r="S2311" i="169"/>
  <c r="S2310" i="169"/>
  <c r="T2309" i="169"/>
  <c r="T2307" i="169"/>
  <c r="T2301" i="169"/>
  <c r="T2300" i="169"/>
  <c r="T2299" i="169"/>
  <c r="T2298" i="169"/>
  <c r="T2297" i="169"/>
  <c r="T2296" i="169"/>
  <c r="T2294" i="169"/>
  <c r="T2306" i="169" s="1"/>
  <c r="AG2287" i="169"/>
  <c r="AG2286" i="169"/>
  <c r="AG2285" i="169"/>
  <c r="AG2284" i="169"/>
  <c r="AG2283" i="169"/>
  <c r="AG2282" i="169"/>
  <c r="AG2281" i="169"/>
  <c r="AR2279" i="169"/>
  <c r="AQ2279" i="169"/>
  <c r="AP2279" i="169"/>
  <c r="AO2279" i="169"/>
  <c r="AN2279" i="169"/>
  <c r="V2277" i="169"/>
  <c r="Y2276" i="169"/>
  <c r="O34" i="169" a="1"/>
  <c r="O29" i="169" a="1"/>
  <c r="O8" i="169" a="1"/>
  <c r="O17" i="169" a="1"/>
  <c r="O42" i="175" a="1"/>
  <c r="O8" i="175" a="1"/>
  <c r="O6" i="169" a="1"/>
  <c r="O9" i="166" a="1"/>
  <c r="O38" i="169" a="1"/>
  <c r="O33" i="169" a="1"/>
  <c r="O3" i="169" a="1"/>
  <c r="O12" i="169" a="1"/>
  <c r="O21" i="169" a="1"/>
  <c r="O28" i="175" a="1"/>
  <c r="O41" i="175" a="1"/>
  <c r="O16" i="175" a="1"/>
  <c r="O31" i="175" a="1"/>
  <c r="O5" i="175" a="1"/>
  <c r="O12" i="175" a="1"/>
  <c r="S1" i="175" a="1"/>
  <c r="O3" i="166" a="1"/>
  <c r="O46" i="175" a="1"/>
  <c r="O6" i="175" a="1"/>
  <c r="O6" i="166" a="1"/>
  <c r="O27" i="169" a="1"/>
  <c r="O37" i="169" a="1"/>
  <c r="O7" i="169" a="1"/>
  <c r="O16" i="169" a="1"/>
  <c r="O25" i="169" a="1"/>
  <c r="O29" i="175" a="1"/>
  <c r="O40" i="175" a="1"/>
  <c r="O37" i="175" a="1"/>
  <c r="O9" i="175" a="1"/>
  <c r="O27" i="175" a="1"/>
  <c r="O4" i="175" a="1"/>
  <c r="O3" i="175" a="1"/>
  <c r="O15" i="169" a="1"/>
  <c r="O30" i="175" a="1"/>
  <c r="S66" i="175" a="1"/>
  <c r="O10" i="166" a="1"/>
  <c r="O31" i="169" a="1"/>
  <c r="O2" i="169" a="1"/>
  <c r="O11" i="169" a="1"/>
  <c r="O20" i="169" a="1"/>
  <c r="O2" i="160" a="1"/>
  <c r="O47" i="175" a="1"/>
  <c r="O39" i="175" a="1"/>
  <c r="O17" i="175" a="1"/>
  <c r="O33" i="175" a="1"/>
  <c r="O2" i="175" a="1"/>
  <c r="O32" i="175" a="1"/>
  <c r="O24" i="169" a="1"/>
  <c r="O7" i="166" a="1"/>
  <c r="O5" i="168" a="1"/>
  <c r="O28" i="169" a="1"/>
  <c r="O10" i="169" a="1"/>
  <c r="O19" i="169" a="1"/>
  <c r="O5" i="169" a="1"/>
  <c r="O51" i="175" a="1"/>
  <c r="O45" i="175" a="1"/>
  <c r="O23" i="175" a="1"/>
  <c r="O24" i="175" a="1"/>
  <c r="O20" i="175" a="1"/>
  <c r="O21" i="175" a="1"/>
  <c r="O14" i="175" a="1"/>
  <c r="O4" i="166" a="1"/>
  <c r="O26" i="169" a="1"/>
  <c r="O32" i="169" a="1"/>
  <c r="O14" i="169" a="1"/>
  <c r="O23" i="169" a="1"/>
  <c r="O9" i="169" a="1"/>
  <c r="O49" i="175" a="1"/>
  <c r="O44" i="175" a="1"/>
  <c r="O26" i="175" a="1"/>
  <c r="O18" i="175" a="1"/>
  <c r="O50" i="175" a="1"/>
  <c r="O13" i="175" a="1"/>
  <c r="O10" i="175" a="1"/>
  <c r="O5" i="166" a="1"/>
  <c r="O22" i="169" a="1"/>
  <c r="O11" i="175" a="1"/>
  <c r="O19" i="175" a="1"/>
  <c r="O34" i="175" a="1"/>
  <c r="O2" i="166" a="1"/>
  <c r="O38" i="175" a="1"/>
  <c r="O8" i="166" a="1"/>
  <c r="O30" i="169" a="1"/>
  <c r="O36" i="169" a="1"/>
  <c r="O18" i="169" a="1"/>
  <c r="O4" i="169" a="1"/>
  <c r="O13" i="169" a="1"/>
  <c r="O25" i="175" a="1"/>
  <c r="O43" i="175" a="1"/>
  <c r="O15" i="175" a="1"/>
  <c r="O35" i="175" a="1"/>
  <c r="O22" i="175" a="1"/>
  <c r="O7" i="175" a="1"/>
  <c r="S2341" i="169" a="1"/>
  <c r="O48" i="175" a="1"/>
  <c r="S2276" i="169" a="1"/>
  <c r="O35" i="169" a="1"/>
  <c r="O36" i="175" a="1"/>
  <c r="AN70" i="175"/>
  <c r="U331" i="175"/>
  <c r="AN2353" i="169"/>
  <c r="U404" i="175"/>
  <c r="U406" i="175"/>
  <c r="U343" i="175"/>
  <c r="AN2350" i="169"/>
  <c r="U342" i="175"/>
  <c r="U402" i="175"/>
  <c r="AN2345" i="169"/>
  <c r="AN2354" i="169"/>
  <c r="AN2291" i="169"/>
  <c r="U201" i="175"/>
  <c r="U403" i="175"/>
  <c r="AN14" i="175"/>
  <c r="U409" i="175"/>
  <c r="AN2349" i="169"/>
  <c r="U400" i="175"/>
  <c r="U135" i="175"/>
  <c r="U332" i="175"/>
  <c r="U407" i="175"/>
  <c r="AN2283" i="169"/>
  <c r="AN2289" i="169"/>
  <c r="AN7" i="175"/>
  <c r="AN13" i="175"/>
  <c r="AN72" i="175"/>
  <c r="U398" i="175"/>
  <c r="U413" i="175"/>
  <c r="AN2286" i="169"/>
  <c r="U340" i="175"/>
  <c r="AN8" i="175"/>
  <c r="AN10" i="175"/>
  <c r="U408" i="175"/>
  <c r="AN2284" i="169"/>
  <c r="AN2355" i="169"/>
  <c r="U399" i="175"/>
  <c r="U336" i="175"/>
  <c r="AN2346" i="169"/>
  <c r="U405" i="175"/>
  <c r="AN2280" i="169"/>
  <c r="U395" i="175"/>
  <c r="U137" i="175"/>
  <c r="AN11" i="175"/>
  <c r="AN6" i="175"/>
  <c r="AN2281" i="169"/>
  <c r="AN2288" i="169"/>
  <c r="U341" i="175"/>
  <c r="U330" i="175"/>
  <c r="U200" i="175"/>
  <c r="U202" i="175"/>
  <c r="AN71" i="175"/>
  <c r="AN2357" i="169"/>
  <c r="AN2348" i="169"/>
  <c r="AN2351" i="169"/>
  <c r="U410" i="175"/>
  <c r="U333" i="175"/>
  <c r="AN73" i="175"/>
  <c r="AN5" i="175"/>
  <c r="AN2282" i="169"/>
  <c r="AN2347" i="169"/>
  <c r="AN2356" i="169"/>
  <c r="U411" i="175"/>
  <c r="U138" i="175"/>
  <c r="U337" i="175"/>
  <c r="U204" i="175"/>
  <c r="U334" i="175"/>
  <c r="AN2290" i="169"/>
  <c r="U335" i="175"/>
  <c r="U401" i="175"/>
  <c r="AN2352" i="169"/>
  <c r="U396" i="175"/>
  <c r="U139" i="175"/>
  <c r="U136" i="175"/>
  <c r="U412" i="175"/>
  <c r="U397" i="175"/>
  <c r="AN2287" i="169"/>
  <c r="AN9" i="175"/>
  <c r="U339" i="175"/>
  <c r="U338" i="175"/>
  <c r="U203" i="175"/>
  <c r="AN2285" i="169"/>
  <c r="AN12" i="175"/>
  <c r="I6" i="175" a="1"/>
  <c r="M17" i="175" a="1"/>
  <c r="C40" i="175" a="1"/>
  <c r="D4" i="175" a="1"/>
  <c r="D28" i="175" a="1"/>
  <c r="Z6" i="175"/>
  <c r="Q50" i="175" a="1"/>
  <c r="N15" i="175" a="1"/>
  <c r="AQ2346" i="169"/>
  <c r="P44" i="175" a="1"/>
  <c r="F39" i="175" a="1"/>
  <c r="N41" i="175" a="1"/>
  <c r="D19" i="175" a="1"/>
  <c r="Q29" i="175" a="1"/>
  <c r="G39" i="175" a="1"/>
  <c r="C44" i="175" a="1"/>
  <c r="Q18" i="175" a="1"/>
  <c r="E10" i="175" a="1"/>
  <c r="Z2290" i="169"/>
  <c r="J32" i="175" a="1"/>
  <c r="AP2280" i="169"/>
  <c r="C35" i="175" a="1"/>
  <c r="G44" i="175" a="1"/>
  <c r="P18" i="175" a="1"/>
  <c r="J4" i="175" a="1"/>
  <c r="D34" i="175" a="1"/>
  <c r="AP2289" i="169"/>
  <c r="G14" i="175" a="1"/>
  <c r="Q27" i="175" a="1"/>
  <c r="P29" i="175" a="1"/>
  <c r="N36" i="175" a="1"/>
  <c r="Q38" i="175" a="1"/>
  <c r="L5" i="175" a="1"/>
  <c r="K48" i="175" a="1"/>
  <c r="C16" i="175" a="1"/>
  <c r="AO2357" i="169"/>
  <c r="F19" i="175" a="1"/>
  <c r="M45" i="175" a="1"/>
  <c r="AJ2288" i="169"/>
  <c r="AO2352" i="169"/>
  <c r="F40" i="175" a="1"/>
  <c r="C38" i="175" a="1"/>
  <c r="AO2285" i="169"/>
  <c r="E25" i="175" a="1"/>
  <c r="Q39" i="175" a="1"/>
  <c r="G30" i="175" a="1"/>
  <c r="N31" i="175" a="1"/>
  <c r="D21" i="175" a="1"/>
  <c r="K12" i="175" a="1"/>
  <c r="Z2349" i="169"/>
  <c r="Z10" i="175"/>
  <c r="AR2281" i="169"/>
  <c r="H5" i="175" a="1"/>
  <c r="AP73" i="175" a="1"/>
  <c r="H27" i="175" a="1"/>
  <c r="Q22" i="175" a="1"/>
  <c r="Q13" i="175" a="1"/>
  <c r="G35" i="175" a="1"/>
  <c r="AJ11" i="175" a="1"/>
  <c r="P27" i="175" a="1"/>
  <c r="D47" i="175" a="1"/>
  <c r="AQ73" i="175" a="1"/>
  <c r="I45" i="175" a="1"/>
  <c r="K37" i="175" a="1"/>
  <c r="E36" i="175" a="1"/>
  <c r="P32" i="175" a="1"/>
  <c r="Z73" i="175"/>
  <c r="P26" i="175" a="1"/>
  <c r="AL202" i="175" a="1"/>
  <c r="AP2290" i="169"/>
  <c r="AO2286" i="169"/>
  <c r="K21" i="175" a="1"/>
  <c r="K33" i="175" a="1"/>
  <c r="M51" i="175" a="1"/>
  <c r="M41" i="175" a="1"/>
  <c r="AJ13" i="175" a="1"/>
  <c r="AQ2355" i="169"/>
  <c r="C3" i="175" a="1"/>
  <c r="H10" i="175" a="1"/>
  <c r="AO14" i="175" a="1"/>
  <c r="AL342" i="175" a="1"/>
  <c r="AO2289" i="169"/>
  <c r="C22" i="175" a="1"/>
  <c r="Z72" i="175"/>
  <c r="F3" i="175" a="1"/>
  <c r="H11" i="175" a="1"/>
  <c r="AQ2352" i="169"/>
  <c r="M20" i="175" a="1"/>
  <c r="Q35" i="175" a="1"/>
  <c r="Q41" i="175" a="1"/>
  <c r="AL412" i="175" a="1"/>
  <c r="AR72" i="175" a="1"/>
  <c r="E7" i="175" a="1"/>
  <c r="F31" i="175" a="1"/>
  <c r="F49" i="175" a="1"/>
  <c r="Z2287" i="169"/>
  <c r="M35" i="175" a="1"/>
  <c r="N7" i="175" a="1"/>
  <c r="H40" i="175" a="1"/>
  <c r="AQ5" i="175" a="1"/>
  <c r="Q48" i="175" a="1"/>
  <c r="Z71" i="175"/>
  <c r="Q4" i="175" a="1"/>
  <c r="J40" i="175" a="1"/>
  <c r="N32" i="175" a="1"/>
  <c r="AQ14" i="175" a="1"/>
  <c r="K45" i="175" a="1"/>
  <c r="K3" i="175" a="1"/>
  <c r="D27" i="175" a="1"/>
  <c r="AL403" i="175" a="1"/>
  <c r="N21" i="175" a="1"/>
  <c r="AO13" i="175" a="1"/>
  <c r="AQ6" i="175" a="1"/>
  <c r="C31" i="175" a="1"/>
  <c r="E5" i="175" a="1"/>
  <c r="Q14" i="175" a="1"/>
  <c r="H17" i="175" a="1"/>
  <c r="N30" i="175" a="1"/>
  <c r="J37" i="175" a="1"/>
  <c r="AL401" i="175" a="1"/>
  <c r="N4" i="175" a="1"/>
  <c r="AL396" i="175" a="1"/>
  <c r="E26" i="175" a="1"/>
  <c r="N51" i="175" a="1"/>
  <c r="N25" i="175" a="1"/>
  <c r="AR71" i="175" a="1"/>
  <c r="C25" i="175" a="1"/>
  <c r="AQ71" i="175" a="1"/>
  <c r="D12" i="175" a="1"/>
  <c r="Q11" i="175" a="1"/>
  <c r="C46" i="175" a="1"/>
  <c r="F2" i="175" a="1"/>
  <c r="H21" i="175" a="1"/>
  <c r="N38" i="175" a="1"/>
  <c r="J19" i="175" a="1"/>
  <c r="J5" i="175" a="1"/>
  <c r="AL339" i="175" a="1"/>
  <c r="I47" i="175" a="1"/>
  <c r="J18" i="175" a="1"/>
  <c r="C30" i="175" a="1"/>
  <c r="D48" i="175" a="1"/>
  <c r="E51" i="175" a="1"/>
  <c r="Z2356" i="169"/>
  <c r="M15" i="175" a="1"/>
  <c r="Z2283" i="169"/>
  <c r="AO2290" i="169"/>
  <c r="D43" i="175" a="1"/>
  <c r="C39" i="175" a="1"/>
  <c r="E31" i="175" a="1"/>
  <c r="AO70" i="175" a="1"/>
  <c r="L20" i="175" a="1"/>
  <c r="C14" i="175" a="1"/>
  <c r="F37" i="175" a="1"/>
  <c r="AR2282" i="169"/>
  <c r="AP11" i="175" a="1"/>
  <c r="K11" i="175" a="1"/>
  <c r="AL398" i="175" a="1"/>
  <c r="H32" i="175" a="1"/>
  <c r="G2" i="175" a="1"/>
  <c r="C23" i="175" a="1"/>
  <c r="AR2287" i="169"/>
  <c r="G23" i="175" a="1"/>
  <c r="G27" i="175" a="1"/>
  <c r="Z2286" i="169"/>
  <c r="I12" i="175" a="1"/>
  <c r="K17" i="175" a="1"/>
  <c r="AR13" i="175" a="1"/>
  <c r="AR2345" i="169"/>
  <c r="D49" i="175" a="1"/>
  <c r="N40" i="175" a="1"/>
  <c r="E38" i="175" a="1"/>
  <c r="H43" i="175" a="1"/>
  <c r="I46" i="175" a="1"/>
  <c r="F17" i="175" a="1"/>
  <c r="F47" i="175" a="1"/>
  <c r="Q25" i="175" a="1"/>
  <c r="L14" i="175" a="1"/>
  <c r="E23" i="175" a="1"/>
  <c r="N17" i="175" a="1"/>
  <c r="AR2280" i="169"/>
  <c r="AJ2282" i="169"/>
  <c r="M49" i="175" a="1"/>
  <c r="L11" i="175" a="1"/>
  <c r="G38" i="175" a="1"/>
  <c r="K19" i="175" a="1"/>
  <c r="I26" i="175" a="1"/>
  <c r="AQ2284" i="169"/>
  <c r="J47" i="175" a="1"/>
  <c r="N13" i="175" a="1"/>
  <c r="H51" i="175" a="1"/>
  <c r="Z14" i="175"/>
  <c r="L32" i="175" a="1"/>
  <c r="N50" i="175" a="1"/>
  <c r="L9" i="175" a="1"/>
  <c r="J46" i="175" a="1"/>
  <c r="Q2" i="175" a="1"/>
  <c r="J33" i="175" a="1"/>
  <c r="AJ2281" i="169"/>
  <c r="N46" i="175" a="1"/>
  <c r="C8" i="175" a="1"/>
  <c r="M50" i="175" a="1"/>
  <c r="D30" i="175" a="1"/>
  <c r="M39" i="175" a="1"/>
  <c r="AP2291" i="169"/>
  <c r="F15" i="175" a="1"/>
  <c r="AR2348" i="169"/>
  <c r="F45" i="175" a="1"/>
  <c r="AJ2345" i="169"/>
  <c r="AJ2349" i="169"/>
  <c r="H3" i="175" a="1"/>
  <c r="P30" i="175" a="1"/>
  <c r="AO71" i="175" a="1"/>
  <c r="D9" i="175" a="1"/>
  <c r="K50" i="175" a="1"/>
  <c r="AP5" i="175" a="1"/>
  <c r="AO2280" i="169"/>
  <c r="P20" i="175" a="1"/>
  <c r="M34" i="175" a="1"/>
  <c r="H41" i="175" a="1"/>
  <c r="Q15" i="175" a="1"/>
  <c r="M47" i="175" a="1"/>
  <c r="AJ2286" i="169"/>
  <c r="E34" i="175" a="1"/>
  <c r="I22" i="175" a="1"/>
  <c r="J45" i="175" a="1"/>
  <c r="M25" i="175" a="1"/>
  <c r="H12" i="175" a="1"/>
  <c r="M18" i="175" a="1"/>
  <c r="J25" i="175" a="1"/>
  <c r="K36" i="175" a="1"/>
  <c r="AQ7" i="175" a="1"/>
  <c r="L4" i="175" a="1"/>
  <c r="N5" i="175" a="1"/>
  <c r="AO2288" i="169"/>
  <c r="E28" i="175" a="1"/>
  <c r="Q17" i="175" a="1"/>
  <c r="L25" i="175" a="1"/>
  <c r="L29" i="175" a="1"/>
  <c r="K31" i="175" a="1"/>
  <c r="L13" i="175" a="1"/>
  <c r="L42" i="175" a="1"/>
  <c r="AR2291" i="169"/>
  <c r="F20" i="175" a="1"/>
  <c r="I3" i="175" a="1"/>
  <c r="I34" i="175" a="1"/>
  <c r="G34" i="175" a="1"/>
  <c r="AR10" i="175" a="1"/>
  <c r="D51" i="175" a="1"/>
  <c r="AR2285" i="169"/>
  <c r="C29" i="175" a="1"/>
  <c r="G21" i="175" a="1"/>
  <c r="J24" i="175" a="1"/>
  <c r="D32" i="175" a="1"/>
  <c r="P17" i="175" a="1"/>
  <c r="Q7" i="175" a="1"/>
  <c r="M8" i="175" a="1"/>
  <c r="K5" i="175" a="1"/>
  <c r="Q34" i="175" a="1"/>
  <c r="K16" i="175" a="1"/>
  <c r="H44" i="175" a="1"/>
  <c r="Z2354" i="169"/>
  <c r="N35" i="175" a="1"/>
  <c r="G50" i="175" a="1"/>
  <c r="H38" i="175" a="1"/>
  <c r="L30" i="175" a="1"/>
  <c r="C21" i="175" a="1"/>
  <c r="M11" i="175" a="1"/>
  <c r="AJ2346" i="169"/>
  <c r="AQ11" i="175" a="1"/>
  <c r="F36" i="175" a="1"/>
  <c r="I8" i="175" a="1"/>
  <c r="AJ2353" i="169"/>
  <c r="AR14" i="175" a="1"/>
  <c r="H20" i="175" a="1"/>
  <c r="C27" i="175" a="1"/>
  <c r="Q23" i="175" a="1"/>
  <c r="AJ10" i="175" a="1"/>
  <c r="AR11" i="175" a="1"/>
  <c r="AL408" i="175" a="1"/>
  <c r="J14" i="175" a="1"/>
  <c r="D11" i="175" a="1"/>
  <c r="K42" i="175" a="1"/>
  <c r="AQ10" i="175" a="1"/>
  <c r="I20" i="175" a="1"/>
  <c r="L6" i="175" a="1"/>
  <c r="E50" i="175" a="1"/>
  <c r="F41" i="175" a="1"/>
  <c r="E9" i="175" a="1"/>
  <c r="AP70" i="175" a="1"/>
  <c r="Z2289" i="169"/>
  <c r="P35" i="175" a="1"/>
  <c r="AO2345" i="169"/>
  <c r="Q5" i="175" a="1"/>
  <c r="D33" i="175" a="1"/>
  <c r="AO2351" i="169"/>
  <c r="Q9" i="175" a="1"/>
  <c r="D13" i="175" a="1"/>
  <c r="F4" i="175" a="1"/>
  <c r="Q8" i="175" a="1"/>
  <c r="E41" i="175" a="1"/>
  <c r="H19" i="175" a="1"/>
  <c r="K14" i="175" a="1"/>
  <c r="AR2290" i="169"/>
  <c r="M6" i="175" a="1"/>
  <c r="AL139" i="175" a="1"/>
  <c r="E27" i="175" a="1"/>
  <c r="G3" i="175" a="1"/>
  <c r="G41" i="175" a="1"/>
  <c r="L36" i="175" a="1"/>
  <c r="E14" i="175" a="1"/>
  <c r="P24" i="175" a="1"/>
  <c r="I15" i="175" a="1"/>
  <c r="E49" i="175" a="1"/>
  <c r="J29" i="175" a="1"/>
  <c r="AJ7" i="175" a="1"/>
  <c r="M16" i="175" a="1"/>
  <c r="H39" i="175" a="1"/>
  <c r="H24" i="175" a="1"/>
  <c r="Q24" i="175" a="1"/>
  <c r="F46" i="175" a="1"/>
  <c r="Q28" i="175" a="1"/>
  <c r="AR2288" i="169"/>
  <c r="M43" i="175" a="1"/>
  <c r="AJ2283" i="169"/>
  <c r="Q16" i="175" a="1"/>
  <c r="J34" i="175" a="1"/>
  <c r="K20" i="175" a="1"/>
  <c r="I38" i="175" a="1"/>
  <c r="E40" i="175" a="1"/>
  <c r="D8" i="175" a="1"/>
  <c r="E15" i="175" a="1"/>
  <c r="I11" i="175" a="1"/>
  <c r="D18" i="175" a="1"/>
  <c r="Z2282" i="169"/>
  <c r="J6" i="175" a="1"/>
  <c r="AP6" i="175" a="1"/>
  <c r="H50" i="175" a="1"/>
  <c r="J48" i="175" a="1"/>
  <c r="AL137" i="175" a="1"/>
  <c r="AR2289" i="169"/>
  <c r="M26" i="175" a="1"/>
  <c r="N10" i="175" a="1"/>
  <c r="AJ9" i="175" a="1"/>
  <c r="G20" i="175" a="1"/>
  <c r="G12" i="175" a="1"/>
  <c r="L23" i="175" a="1"/>
  <c r="AO2281" i="169"/>
  <c r="D40" i="175" a="1"/>
  <c r="AQ2288" i="169"/>
  <c r="AO2355" i="169"/>
  <c r="L50" i="175" a="1"/>
  <c r="AJ8" i="175" a="1"/>
  <c r="AL203" i="175" a="1"/>
  <c r="P51" i="175" a="1"/>
  <c r="I40" i="175" a="1"/>
  <c r="I16" i="175" a="1"/>
  <c r="AL407" i="175" a="1"/>
  <c r="E3" i="175" a="1"/>
  <c r="D16" i="175" a="1"/>
  <c r="AP2282" i="169"/>
  <c r="P45" i="175" a="1"/>
  <c r="AJ2287" i="169"/>
  <c r="AJ2291" i="169"/>
  <c r="AQ2357" i="169"/>
  <c r="J8" i="175" a="1"/>
  <c r="K35" i="175" a="1"/>
  <c r="G46" i="175" a="1"/>
  <c r="AR2347" i="169"/>
  <c r="G10" i="175" a="1"/>
  <c r="AJ2289" i="169"/>
  <c r="M32" i="175" a="1"/>
  <c r="N47" i="175" a="1"/>
  <c r="M31" i="175" a="1"/>
  <c r="C10" i="175" a="1"/>
  <c r="AO10" i="175" a="1"/>
  <c r="P25" i="175" a="1"/>
  <c r="AO2350" i="169"/>
  <c r="AR2350" i="169"/>
  <c r="H6" i="175" a="1"/>
  <c r="AJ2357" i="169"/>
  <c r="G43" i="175" a="1"/>
  <c r="F7" i="175" a="1"/>
  <c r="AL338" i="175" a="1"/>
  <c r="G29" i="175" a="1"/>
  <c r="AR8" i="175" a="1"/>
  <c r="M2" i="175" a="1"/>
  <c r="F30" i="175" a="1"/>
  <c r="AO2354" i="169"/>
  <c r="H4" i="175" a="1"/>
  <c r="D31" i="175" a="1"/>
  <c r="AQ2286" i="169"/>
  <c r="Z70" i="175"/>
  <c r="I17" i="175" a="1"/>
  <c r="F8" i="175" a="1"/>
  <c r="AP2285" i="169"/>
  <c r="P19" i="175" a="1"/>
  <c r="F14" i="175" a="1"/>
  <c r="N22" i="175" a="1"/>
  <c r="K40" i="175" a="1"/>
  <c r="Q46" i="175" a="1"/>
  <c r="G5" i="175" a="1"/>
  <c r="H37" i="175" a="1"/>
  <c r="Z13" i="175"/>
  <c r="D45" i="175" a="1"/>
  <c r="AP2356" i="169"/>
  <c r="P33" i="175" a="1"/>
  <c r="AP2283" i="169"/>
  <c r="J51" i="175" a="1"/>
  <c r="Z2281" i="169"/>
  <c r="F27" i="175" a="1"/>
  <c r="D37" i="175" a="1"/>
  <c r="K24" i="175" a="1"/>
  <c r="P42" i="175" a="1"/>
  <c r="AP2346" i="169"/>
  <c r="AP2281" i="169"/>
  <c r="G4" i="175" a="1"/>
  <c r="K23" i="175" a="1"/>
  <c r="M46" i="175" a="1"/>
  <c r="J13" i="175" a="1"/>
  <c r="AJ70" i="175" a="1"/>
  <c r="M36" i="175" a="1"/>
  <c r="F12" i="175" a="1"/>
  <c r="K28" i="175" a="1"/>
  <c r="AP2355" i="169"/>
  <c r="AQ2280" i="169"/>
  <c r="E12" i="175" a="1"/>
  <c r="AQ72" i="175" a="1"/>
  <c r="L40" i="175" a="1"/>
  <c r="AO12" i="175" a="1"/>
  <c r="AP2286" i="169"/>
  <c r="E18" i="175" a="1"/>
  <c r="E47" i="175" a="1"/>
  <c r="AP2287" i="169"/>
  <c r="L45" i="175" a="1"/>
  <c r="I21" i="175" a="1"/>
  <c r="AR2286" i="169"/>
  <c r="G13" i="175" a="1"/>
  <c r="J43" i="175" a="1"/>
  <c r="Q20" i="175" a="1"/>
  <c r="I9" i="175" a="1"/>
  <c r="AJ2351" i="169"/>
  <c r="AJ2350" i="169"/>
  <c r="G11" i="175" a="1"/>
  <c r="C50" i="175" a="1"/>
  <c r="D22" i="175" a="1"/>
  <c r="M14" i="175" a="1"/>
  <c r="H22" i="175" a="1"/>
  <c r="Q32" i="175" a="1"/>
  <c r="G49" i="175" a="1"/>
  <c r="C34" i="175" a="1"/>
  <c r="G19" i="175" a="1"/>
  <c r="H31" i="175" a="1"/>
  <c r="K2" i="175" a="1"/>
  <c r="P21" i="175" a="1"/>
  <c r="AR2353" i="169"/>
  <c r="G42" i="175" a="1"/>
  <c r="M10" i="175" a="1"/>
  <c r="I36" i="175" a="1"/>
  <c r="E17" i="175" a="1"/>
  <c r="L35" i="175" a="1"/>
  <c r="C42" i="175" a="1"/>
  <c r="I50" i="175" a="1"/>
  <c r="M3" i="175" a="1"/>
  <c r="H33" i="175" a="1"/>
  <c r="H28" i="175" a="1"/>
  <c r="I25" i="175" a="1"/>
  <c r="L48" i="175" a="1"/>
  <c r="M13" i="175" a="1"/>
  <c r="D6" i="175" a="1"/>
  <c r="C48" i="175" a="1"/>
  <c r="G7" i="175" a="1"/>
  <c r="Z2352" i="169"/>
  <c r="L8" i="175" a="1"/>
  <c r="AO2291" i="169"/>
  <c r="D17" i="175" a="1"/>
  <c r="L2" i="175" a="1"/>
  <c r="N3" i="175" a="1"/>
  <c r="F23" i="175" a="1"/>
  <c r="I49" i="175" a="1"/>
  <c r="Z9" i="175"/>
  <c r="P34" i="175" a="1"/>
  <c r="I14" i="175" a="1"/>
  <c r="E22" i="175" a="1"/>
  <c r="AL411" i="175" a="1"/>
  <c r="E42" i="175" a="1"/>
  <c r="F22" i="175" a="1"/>
  <c r="K15" i="175" a="1"/>
  <c r="H7" i="175" a="1"/>
  <c r="L41" i="175" a="1"/>
  <c r="AL397" i="175" a="1"/>
  <c r="Q6" i="175" a="1"/>
  <c r="AL340" i="175" a="1"/>
  <c r="L49" i="175" a="1"/>
  <c r="AR2283" i="169"/>
  <c r="K47" i="175" a="1"/>
  <c r="N49" i="175" a="1"/>
  <c r="AQ2351" i="169"/>
  <c r="AJ2285" i="169"/>
  <c r="H2" i="175" a="1"/>
  <c r="L18" i="175" a="1"/>
  <c r="F42" i="175" a="1"/>
  <c r="E44" i="175" a="1"/>
  <c r="K8" i="175" a="1"/>
  <c r="Q47" i="175" a="1"/>
  <c r="F33" i="175" a="1"/>
  <c r="Z2353" i="169"/>
  <c r="M4" i="175" a="1"/>
  <c r="C19" i="175" a="1"/>
  <c r="C28" i="175" a="1"/>
  <c r="J41" i="175" a="1"/>
  <c r="I19" i="175" a="1"/>
  <c r="K22" i="175" a="1"/>
  <c r="D23" i="175" a="1"/>
  <c r="L16" i="175" a="1"/>
  <c r="L7" i="175" a="1"/>
  <c r="E21" i="175" a="1"/>
  <c r="AL336" i="175" a="1"/>
  <c r="I41" i="175" a="1"/>
  <c r="K7" i="175" a="1"/>
  <c r="AL337" i="175" a="1"/>
  <c r="AJ2290" i="169"/>
  <c r="M27" i="175" a="1"/>
  <c r="J44" i="175" a="1"/>
  <c r="N24" i="175" a="1"/>
  <c r="K9" i="175" a="1"/>
  <c r="D20" i="175" a="1"/>
  <c r="AO9" i="175" a="1"/>
  <c r="L27" i="175" a="1"/>
  <c r="Q31" i="175" a="1"/>
  <c r="J31" i="175" a="1"/>
  <c r="AP7" i="175" a="1"/>
  <c r="N23" i="175" a="1"/>
  <c r="L46" i="175" a="1"/>
  <c r="C5" i="175" a="1"/>
  <c r="F18" i="175" a="1"/>
  <c r="N6" i="175" a="1"/>
  <c r="Q12" i="175" a="1"/>
  <c r="AJ6" i="175" a="1"/>
  <c r="AR7" i="175" a="1"/>
  <c r="J17" i="175" a="1"/>
  <c r="Z2291" i="169"/>
  <c r="Q37" i="175" a="1"/>
  <c r="J2" i="175" a="1"/>
  <c r="Q44" i="175" a="1"/>
  <c r="I48" i="175" a="1"/>
  <c r="C45" i="175" a="1"/>
  <c r="C2" i="175" a="1"/>
  <c r="D14" i="175" a="1"/>
  <c r="P12" i="175" a="1"/>
  <c r="L17" i="175" a="1"/>
  <c r="I29" i="175" a="1"/>
  <c r="AL136" i="175" a="1"/>
  <c r="E30" i="175" a="1"/>
  <c r="L33" i="175" a="1"/>
  <c r="N9" i="175" a="1"/>
  <c r="C36" i="175" a="1"/>
  <c r="L31" i="175" a="1"/>
  <c r="AQ2348" i="169"/>
  <c r="D36" i="175" a="1"/>
  <c r="P50" i="175" a="1"/>
  <c r="E37" i="175" a="1"/>
  <c r="G18" i="175" a="1"/>
  <c r="N48" i="175" a="1"/>
  <c r="J30" i="175" a="1"/>
  <c r="C24" i="175" a="1"/>
  <c r="AJ2347" i="169"/>
  <c r="AP2352" i="169"/>
  <c r="AQ2350" i="169"/>
  <c r="G15" i="175" a="1"/>
  <c r="I39" i="175" a="1"/>
  <c r="Q33" i="175" a="1"/>
  <c r="AQ2354" i="169"/>
  <c r="AP2354" i="169"/>
  <c r="K39" i="175" a="1"/>
  <c r="N2" i="175" a="1"/>
  <c r="K18" i="175" a="1"/>
  <c r="AO2353" i="169"/>
  <c r="F35" i="175" a="1"/>
  <c r="AQ9" i="175" a="1"/>
  <c r="H9" i="175" a="1"/>
  <c r="N11" i="175" a="1"/>
  <c r="AJ2280" i="169"/>
  <c r="P28" i="175" a="1"/>
  <c r="AQ2282" i="169"/>
  <c r="M44" i="175" a="1"/>
  <c r="D50" i="175" a="1"/>
  <c r="H8" i="175" a="1"/>
  <c r="D2" i="175" a="1"/>
  <c r="J39" i="175" a="1"/>
  <c r="Z2346" i="169"/>
  <c r="M28" i="175" a="1"/>
  <c r="I44" i="175" a="1"/>
  <c r="AO2347" i="169"/>
  <c r="K43" i="175" a="1"/>
  <c r="AL343" i="175" a="1"/>
  <c r="Z2284" i="169"/>
  <c r="G33" i="175" a="1"/>
  <c r="AO2356" i="169"/>
  <c r="Z11" i="175"/>
  <c r="M30" i="175" a="1"/>
  <c r="AR70" i="175" a="1"/>
  <c r="M5" i="175" a="1"/>
  <c r="I37" i="175" a="1"/>
  <c r="L28" i="175" a="1"/>
  <c r="H42" i="175" a="1"/>
  <c r="M33" i="175" a="1"/>
  <c r="L10" i="175" a="1"/>
  <c r="J42" i="175" a="1"/>
  <c r="I7" i="175" a="1"/>
  <c r="E4" i="175" a="1"/>
  <c r="J27" i="175" a="1"/>
  <c r="M40" i="175" a="1"/>
  <c r="F51" i="175" a="1"/>
  <c r="J36" i="175" a="1"/>
  <c r="E2" i="175" a="1"/>
  <c r="AO2349" i="169"/>
  <c r="J23" i="175" a="1"/>
  <c r="E16" i="175" a="1"/>
  <c r="AP2351" i="169"/>
  <c r="N33" i="175" a="1"/>
  <c r="I5" i="175" a="1"/>
  <c r="AP14" i="175" a="1"/>
  <c r="D10" i="175" a="1"/>
  <c r="E39" i="175" a="1"/>
  <c r="K34" i="175" a="1"/>
  <c r="Z12" i="175"/>
  <c r="M19" i="175" a="1"/>
  <c r="AQ2347" i="169"/>
  <c r="AR2352" i="169"/>
  <c r="H15" i="175" a="1"/>
  <c r="K32" i="175" a="1"/>
  <c r="Q45" i="175" a="1"/>
  <c r="AP2349" i="169"/>
  <c r="F28" i="175" a="1"/>
  <c r="AP2357" i="169"/>
  <c r="H14" i="175" a="1"/>
  <c r="Z2285" i="169"/>
  <c r="E29" i="175" a="1"/>
  <c r="D38" i="175" a="1"/>
  <c r="AO2284" i="169"/>
  <c r="I51" i="175" a="1"/>
  <c r="AO5" i="175" a="1"/>
  <c r="AJ2284" i="169"/>
  <c r="L19" i="175" a="1"/>
  <c r="AJ2356" i="169"/>
  <c r="M48" i="175" a="1"/>
  <c r="L26" i="175" a="1"/>
  <c r="Z2288" i="169"/>
  <c r="AO11" i="175" a="1"/>
  <c r="P41" i="175" a="1"/>
  <c r="F11" i="175" a="1"/>
  <c r="AL410" i="175" a="1"/>
  <c r="N43" i="175" a="1"/>
  <c r="H35" i="175" a="1"/>
  <c r="M22" i="175" a="1"/>
  <c r="AR2357" i="169"/>
  <c r="M23" i="175" a="1"/>
  <c r="J22" i="175" a="1"/>
  <c r="AR2355" i="169"/>
  <c r="H36" i="175" a="1"/>
  <c r="M12" i="175" a="1"/>
  <c r="J26" i="175" a="1"/>
  <c r="I42" i="175" a="1"/>
  <c r="D41" i="175" a="1"/>
  <c r="C32" i="175" a="1"/>
  <c r="F32" i="175" a="1"/>
  <c r="N27" i="175" a="1"/>
  <c r="Z2347" i="169"/>
  <c r="C6" i="175" a="1"/>
  <c r="J50" i="175" a="1"/>
  <c r="AL135" i="175" a="1"/>
  <c r="E32" i="175" a="1"/>
  <c r="D29" i="175" a="1"/>
  <c r="C37" i="175" a="1"/>
  <c r="AO72" i="175" a="1"/>
  <c r="F44" i="175" a="1"/>
  <c r="C49" i="175" a="1"/>
  <c r="AQ2290" i="169"/>
  <c r="N45" i="175" a="1"/>
  <c r="C20" i="175" a="1"/>
  <c r="L38" i="175" a="1"/>
  <c r="J10" i="175" a="1"/>
  <c r="AQ12" i="175" a="1"/>
  <c r="D35" i="175" a="1"/>
  <c r="AO2348" i="169"/>
  <c r="G47" i="175" a="1"/>
  <c r="N34" i="175" a="1"/>
  <c r="AP10" i="175" a="1"/>
  <c r="AL395" i="175" a="1"/>
  <c r="I13" i="175" a="1"/>
  <c r="AO7" i="175" a="1"/>
  <c r="J20" i="175" a="1"/>
  <c r="C13" i="175" a="1"/>
  <c r="J3" i="175" a="1"/>
  <c r="G24" i="175" a="1"/>
  <c r="D26" i="175" a="1"/>
  <c r="Q19" i="175" a="1"/>
  <c r="N37" i="175" a="1"/>
  <c r="AO8" i="175" a="1"/>
  <c r="AQ2285" i="169"/>
  <c r="C33" i="175" a="1"/>
  <c r="E46" i="175" a="1"/>
  <c r="I23" i="175" a="1"/>
  <c r="F50" i="175" a="1"/>
  <c r="N29" i="175" a="1"/>
  <c r="F25" i="175" a="1"/>
  <c r="K13" i="175" a="1"/>
  <c r="AJ71" i="175" a="1"/>
  <c r="N39" i="175" a="1"/>
  <c r="AR2346" i="169"/>
  <c r="E48" i="175" a="1"/>
  <c r="AP9" i="175" a="1"/>
  <c r="F13" i="175" a="1"/>
  <c r="AL400" i="175" a="1"/>
  <c r="AL330" i="175" a="1"/>
  <c r="J9" i="175" a="1"/>
  <c r="F43" i="175" a="1"/>
  <c r="AL405" i="175" a="1"/>
  <c r="Z7" i="175"/>
  <c r="AQ2356" i="169"/>
  <c r="AL331" i="175" a="1"/>
  <c r="I28" i="175" a="1"/>
  <c r="F29" i="175" a="1"/>
  <c r="M38" i="175" a="1"/>
  <c r="AR2356" i="169"/>
  <c r="I30" i="175" a="1"/>
  <c r="P39" i="175" a="1"/>
  <c r="C7" i="175" a="1"/>
  <c r="G31" i="175" a="1"/>
  <c r="F5" i="175" a="1"/>
  <c r="I4" i="175" a="1"/>
  <c r="J7" i="175" a="1"/>
  <c r="G25" i="175" a="1"/>
  <c r="F38" i="175" a="1"/>
  <c r="AR73" i="175" a="1"/>
  <c r="AQ2283" i="169"/>
  <c r="P48" i="175" a="1"/>
  <c r="G45" i="175" a="1"/>
  <c r="D24" i="175" a="1"/>
  <c r="H25" i="175" a="1"/>
  <c r="C47" i="175" a="1"/>
  <c r="J35" i="175" a="1"/>
  <c r="AL204" i="175" a="1"/>
  <c r="N44" i="175" a="1"/>
  <c r="N42" i="175" a="1"/>
  <c r="F34" i="175" a="1"/>
  <c r="K30" i="175" a="1"/>
  <c r="N16" i="175" a="1"/>
  <c r="G37" i="175" a="1"/>
  <c r="H30" i="175" a="1"/>
  <c r="AP71" i="175" a="1"/>
  <c r="F16" i="175" a="1"/>
  <c r="L21" i="175" a="1"/>
  <c r="Q40" i="175" a="1"/>
  <c r="G51" i="175" a="1"/>
  <c r="I32" i="175" a="1"/>
  <c r="AR2351" i="169"/>
  <c r="P49" i="175" a="1"/>
  <c r="AR6" i="175" a="1"/>
  <c r="M24" i="175" a="1"/>
  <c r="L15" i="175" a="1"/>
  <c r="F24" i="175" a="1"/>
  <c r="J15" i="175" a="1"/>
  <c r="N28" i="175" a="1"/>
  <c r="P10" i="175" a="1"/>
  <c r="AQ2281" i="169"/>
  <c r="AP2345" i="169"/>
  <c r="AJ73" i="175" a="1"/>
  <c r="G6" i="175" a="1"/>
  <c r="AP2347" i="169"/>
  <c r="P37" i="175" a="1"/>
  <c r="I43" i="175" a="1"/>
  <c r="Q21" i="175" a="1"/>
  <c r="K27" i="175" a="1"/>
  <c r="AJ12" i="175" a="1"/>
  <c r="K4" i="175" a="1"/>
  <c r="AJ72" i="175" a="1"/>
  <c r="M7" i="175" a="1"/>
  <c r="F26" i="175" a="1"/>
  <c r="D7" i="175" a="1"/>
  <c r="H34" i="175" a="1"/>
  <c r="E13" i="175" a="1"/>
  <c r="N14" i="175" a="1"/>
  <c r="AJ2348" i="169"/>
  <c r="D5" i="175" a="1"/>
  <c r="M9" i="175" a="1"/>
  <c r="AP2348" i="169"/>
  <c r="M21" i="175" a="1"/>
  <c r="C17" i="175" a="1"/>
  <c r="P23" i="175" a="1"/>
  <c r="L43" i="175" a="1"/>
  <c r="K46" i="175" a="1"/>
  <c r="K41" i="175" a="1"/>
  <c r="AP8" i="175" a="1"/>
  <c r="AP13" i="175" a="1"/>
  <c r="H29" i="175" a="1"/>
  <c r="M37" i="175" a="1"/>
  <c r="H13" i="175" a="1"/>
  <c r="AL200" i="175" a="1"/>
  <c r="Q49" i="175" a="1"/>
  <c r="D39" i="175" a="1"/>
  <c r="AR12" i="175" a="1"/>
  <c r="G48" i="175" a="1"/>
  <c r="G40" i="175" a="1"/>
  <c r="P40" i="175" a="1"/>
  <c r="AQ2345" i="169"/>
  <c r="AO2287" i="169"/>
  <c r="E45" i="175" a="1"/>
  <c r="D3" i="175" a="1"/>
  <c r="AL335" i="175" a="1"/>
  <c r="J16" i="175" a="1"/>
  <c r="P15" i="175" a="1"/>
  <c r="K49" i="175" a="1"/>
  <c r="Z5" i="175"/>
  <c r="L3" i="175" a="1"/>
  <c r="I31" i="175" a="1"/>
  <c r="L39" i="175" a="1"/>
  <c r="K38" i="175" a="1"/>
  <c r="I35" i="175" a="1"/>
  <c r="F21" i="175" a="1"/>
  <c r="L24" i="175" a="1"/>
  <c r="Q42" i="175" a="1"/>
  <c r="N12" i="175" a="1"/>
  <c r="C51" i="175" a="1"/>
  <c r="G32" i="175" a="1"/>
  <c r="G36" i="175" a="1"/>
  <c r="Z2350" i="169"/>
  <c r="E20" i="175" a="1"/>
  <c r="Z2357" i="169"/>
  <c r="K51" i="175" a="1"/>
  <c r="H45" i="175" a="1"/>
  <c r="N26" i="175" a="1"/>
  <c r="E43" i="175" a="1"/>
  <c r="F6" i="175" a="1"/>
  <c r="P22" i="175" a="1"/>
  <c r="L22" i="175" a="1"/>
  <c r="G28" i="175" a="1"/>
  <c r="H26" i="175" a="1"/>
  <c r="M29" i="175" a="1"/>
  <c r="M42" i="175" a="1"/>
  <c r="AL402" i="175" a="1"/>
  <c r="L51" i="175" a="1"/>
  <c r="P11" i="175" a="1"/>
  <c r="L12" i="175" a="1"/>
  <c r="H48" i="175" a="1"/>
  <c r="J11" i="175" a="1"/>
  <c r="Q10" i="175" a="1"/>
  <c r="AL399" i="175" a="1"/>
  <c r="N20" i="175" a="1"/>
  <c r="AO73" i="175" a="1"/>
  <c r="D46" i="175" a="1"/>
  <c r="P9" i="175" a="1"/>
  <c r="K44" i="175" a="1"/>
  <c r="AJ5" i="175" a="1"/>
  <c r="N18" i="175" a="1"/>
  <c r="Z2351" i="169"/>
  <c r="F48" i="175" a="1"/>
  <c r="I24" i="175" a="1"/>
  <c r="P46" i="175" a="1"/>
  <c r="P47" i="175" a="1"/>
  <c r="H46" i="175" a="1"/>
  <c r="I2" i="175" a="1"/>
  <c r="E8" i="175" a="1"/>
  <c r="D15" i="175" a="1"/>
  <c r="AL406" i="175" a="1"/>
  <c r="AR2349" i="169"/>
  <c r="C9" i="175" a="1"/>
  <c r="L37" i="175" a="1"/>
  <c r="G16" i="175" a="1"/>
  <c r="P14" i="175" a="1"/>
  <c r="P16" i="175" a="1"/>
  <c r="C41" i="175" a="1"/>
  <c r="H49" i="175" a="1"/>
  <c r="P13" i="175" a="1"/>
  <c r="K29" i="175" a="1"/>
  <c r="Q36" i="175" a="1"/>
  <c r="J28" i="175" a="1"/>
  <c r="AQ2291" i="169"/>
  <c r="AQ8" i="175" a="1"/>
  <c r="E24" i="175" a="1"/>
  <c r="AJ14" i="175" a="1"/>
  <c r="E11" i="175" a="1"/>
  <c r="AP2288" i="169"/>
  <c r="N19" i="175" a="1"/>
  <c r="G8" i="175" a="1"/>
  <c r="AL404" i="175" a="1"/>
  <c r="K6" i="175" a="1"/>
  <c r="AO2283" i="169"/>
  <c r="L44" i="175" a="1"/>
  <c r="Q26" i="175" a="1"/>
  <c r="AL409" i="175" a="1"/>
  <c r="P31" i="175" a="1"/>
  <c r="AQ13" i="175" a="1"/>
  <c r="AQ2353" i="169"/>
  <c r="C11" i="175" a="1"/>
  <c r="AQ2287" i="169"/>
  <c r="F10" i="175" a="1"/>
  <c r="E35" i="175" a="1"/>
  <c r="Z2355" i="169"/>
  <c r="AQ2289" i="169"/>
  <c r="P43" i="175" a="1"/>
  <c r="J12" i="175" a="1"/>
  <c r="Z2345" i="169"/>
  <c r="AQ70" i="175" a="1"/>
  <c r="AQ2349" i="169"/>
  <c r="Z2280" i="169"/>
  <c r="L34" i="175" a="1"/>
  <c r="AO2282" i="169"/>
  <c r="Q30" i="175" a="1"/>
  <c r="C15" i="175" a="1"/>
  <c r="Q3" i="175" a="1"/>
  <c r="D25" i="175" a="1"/>
  <c r="P36" i="175" a="1"/>
  <c r="J38" i="175" a="1"/>
  <c r="AL413" i="175" a="1"/>
  <c r="AJ2354" i="169"/>
  <c r="I27" i="175" a="1"/>
  <c r="L47" i="175" a="1"/>
  <c r="N8" i="175" a="1"/>
  <c r="AR2354" i="169"/>
  <c r="E19" i="175" a="1"/>
  <c r="AR9" i="175" a="1"/>
  <c r="AP2350" i="169"/>
  <c r="I33" i="175" a="1"/>
  <c r="C4" i="175" a="1"/>
  <c r="E33" i="175" a="1"/>
  <c r="AP72" i="175" a="1"/>
  <c r="H16" i="175" a="1"/>
  <c r="AP2284" i="169"/>
  <c r="Z8" i="175"/>
  <c r="AJ2352" i="169"/>
  <c r="J21" i="175" a="1"/>
  <c r="AJ2355" i="169"/>
  <c r="E6" i="175" a="1"/>
  <c r="H23" i="175" a="1"/>
  <c r="AO6" i="175" a="1"/>
  <c r="G22" i="175" a="1"/>
  <c r="D42" i="175" a="1"/>
  <c r="J49" i="175" a="1"/>
  <c r="C18" i="175" a="1"/>
  <c r="G26" i="175" a="1"/>
  <c r="D44" i="175" a="1"/>
  <c r="H18" i="175" a="1"/>
  <c r="K25" i="175" a="1"/>
  <c r="K26" i="175" a="1"/>
  <c r="AO2346" i="169"/>
  <c r="AL334" i="175" a="1"/>
  <c r="Q51" i="175" a="1"/>
  <c r="AL341" i="175" a="1"/>
  <c r="AL333" i="175" a="1"/>
  <c r="AL138" i="175" a="1"/>
  <c r="G17" i="175" a="1"/>
  <c r="AR2284" i="169"/>
  <c r="P38" i="175" a="1"/>
  <c r="AL201" i="175" a="1"/>
  <c r="H47" i="175" a="1"/>
  <c r="C26" i="175" a="1"/>
  <c r="Z2348" i="169"/>
  <c r="Q43" i="175" a="1"/>
  <c r="K10" i="175" a="1"/>
  <c r="AP12" i="175" a="1"/>
  <c r="I18" i="175" a="1"/>
  <c r="G9" i="175" a="1"/>
  <c r="F9" i="175" a="1"/>
  <c r="I10" i="175" a="1"/>
  <c r="AP2353" i="169"/>
  <c r="C12" i="175" a="1"/>
  <c r="C43" i="175" a="1"/>
  <c r="AL332" i="175" a="1"/>
  <c r="AL409" i="175" l="1"/>
  <c r="AM409" i="175" s="1"/>
  <c r="AL413" i="175"/>
  <c r="AM413" i="175" s="1"/>
  <c r="AL412" i="175"/>
  <c r="AM412" i="175" s="1"/>
  <c r="AL410" i="175"/>
  <c r="AM410" i="175" s="1"/>
  <c r="AL411" i="175"/>
  <c r="AM411" i="175" s="1"/>
  <c r="AL401" i="175"/>
  <c r="AM401" i="175" s="1"/>
  <c r="AL405" i="175"/>
  <c r="AM405" i="175" s="1"/>
  <c r="AL408" i="175"/>
  <c r="AM408" i="175" s="1"/>
  <c r="AL400" i="175"/>
  <c r="AM400" i="175" s="1"/>
  <c r="AL402" i="175"/>
  <c r="AM402" i="175" s="1"/>
  <c r="AL399" i="175"/>
  <c r="AM399" i="175" s="1"/>
  <c r="AL406" i="175"/>
  <c r="AM406" i="175" s="1"/>
  <c r="AL398" i="175"/>
  <c r="AM398" i="175" s="1"/>
  <c r="AL395" i="175"/>
  <c r="AM395" i="175" s="1"/>
  <c r="AL403" i="175"/>
  <c r="AM403" i="175" s="1"/>
  <c r="T420" i="175"/>
  <c r="AL397" i="175"/>
  <c r="AM397" i="175" s="1"/>
  <c r="AL404" i="175"/>
  <c r="AM404" i="175" s="1"/>
  <c r="AL396" i="175"/>
  <c r="AM396" i="175" s="1"/>
  <c r="AL407" i="175"/>
  <c r="AM407" i="175" s="1"/>
  <c r="U393" i="175"/>
  <c r="AL340" i="175"/>
  <c r="AM340" i="175" s="1"/>
  <c r="AL342" i="175"/>
  <c r="AM342" i="175" s="1"/>
  <c r="AL341" i="175"/>
  <c r="AM341" i="175" s="1"/>
  <c r="AL343" i="175"/>
  <c r="AM343" i="175" s="1"/>
  <c r="AL338" i="175"/>
  <c r="AM338" i="175" s="1"/>
  <c r="AL339" i="175"/>
  <c r="AM339" i="175" s="1"/>
  <c r="AL332" i="175"/>
  <c r="AM332" i="175" s="1"/>
  <c r="AL333" i="175"/>
  <c r="AM333" i="175" s="1"/>
  <c r="T355" i="175"/>
  <c r="AL336" i="175"/>
  <c r="AM336" i="175" s="1"/>
  <c r="AL337" i="175"/>
  <c r="AM337" i="175" s="1"/>
  <c r="AL331" i="175"/>
  <c r="AM331" i="175" s="1"/>
  <c r="AL330" i="175"/>
  <c r="AM330" i="175" s="1"/>
  <c r="AL334" i="175"/>
  <c r="AM334" i="175" s="1"/>
  <c r="AL335" i="175"/>
  <c r="AM335" i="175" s="1"/>
  <c r="U328" i="175"/>
  <c r="AL203" i="175"/>
  <c r="AM203" i="175" s="1"/>
  <c r="AL204" i="175"/>
  <c r="AM204" i="175" s="1"/>
  <c r="AL201" i="175"/>
  <c r="AM201" i="175" s="1"/>
  <c r="T225" i="175"/>
  <c r="AL200" i="175"/>
  <c r="AM200" i="175" s="1"/>
  <c r="AL202" i="175"/>
  <c r="AM202" i="175" s="1"/>
  <c r="AL139" i="175"/>
  <c r="AM139" i="175" s="1"/>
  <c r="T160" i="175"/>
  <c r="AL138" i="175"/>
  <c r="AM138" i="175" s="1"/>
  <c r="AL135" i="175"/>
  <c r="AM135" i="175" s="1"/>
  <c r="AL136" i="175"/>
  <c r="AM136" i="175" s="1"/>
  <c r="AL137" i="175"/>
  <c r="AM137" i="175" s="1"/>
  <c r="AO70" i="175"/>
  <c r="AQ71" i="175"/>
  <c r="AO72" i="175"/>
  <c r="AQ73" i="175"/>
  <c r="AJ70" i="175"/>
  <c r="AK70" i="175" s="1"/>
  <c r="AI71" i="175"/>
  <c r="AH71" i="175"/>
  <c r="AJ72" i="175"/>
  <c r="AK72" i="175" s="1"/>
  <c r="AI73" i="175"/>
  <c r="AH73" i="175"/>
  <c r="S66" i="175"/>
  <c r="AP70" i="175"/>
  <c r="AR71" i="175"/>
  <c r="AP72" i="175"/>
  <c r="AR73" i="175"/>
  <c r="AQ70" i="175"/>
  <c r="AO71" i="175"/>
  <c r="AQ72" i="175"/>
  <c r="AO73" i="175"/>
  <c r="AJ71" i="175"/>
  <c r="AK71" i="175" s="1"/>
  <c r="AH72" i="175"/>
  <c r="AJ73" i="175"/>
  <c r="AK73" i="175" s="1"/>
  <c r="AH70" i="175"/>
  <c r="AI70" i="175"/>
  <c r="AR70" i="175"/>
  <c r="AP71" i="175"/>
  <c r="AR72" i="175"/>
  <c r="AP73" i="175"/>
  <c r="AI72" i="175"/>
  <c r="O10" i="166"/>
  <c r="O6" i="166"/>
  <c r="O9" i="166"/>
  <c r="O5" i="166"/>
  <c r="O8" i="166"/>
  <c r="O4" i="166"/>
  <c r="O7" i="166"/>
  <c r="O3" i="166"/>
  <c r="O2" i="166"/>
  <c r="O5" i="168"/>
  <c r="O37" i="169"/>
  <c r="O33" i="169"/>
  <c r="O29" i="169"/>
  <c r="O36" i="169"/>
  <c r="O32" i="169"/>
  <c r="O28" i="169"/>
  <c r="O35" i="169"/>
  <c r="O31" i="169"/>
  <c r="O27" i="169"/>
  <c r="O38" i="169"/>
  <c r="O34" i="169"/>
  <c r="O30" i="169"/>
  <c r="O26" i="169"/>
  <c r="O21" i="169"/>
  <c r="O17" i="169"/>
  <c r="O13" i="169"/>
  <c r="O9" i="169"/>
  <c r="O5" i="169"/>
  <c r="O24" i="169"/>
  <c r="O20" i="169"/>
  <c r="O16" i="169"/>
  <c r="O12" i="169"/>
  <c r="O8" i="169"/>
  <c r="O4" i="169"/>
  <c r="O23" i="169"/>
  <c r="O19" i="169"/>
  <c r="O15" i="169"/>
  <c r="O11" i="169"/>
  <c r="O7" i="169"/>
  <c r="O3" i="169"/>
  <c r="O22" i="169"/>
  <c r="O18" i="169"/>
  <c r="O14" i="169"/>
  <c r="O10" i="169"/>
  <c r="O6" i="169"/>
  <c r="O2" i="169"/>
  <c r="O25" i="169"/>
  <c r="O2" i="160"/>
  <c r="O2" i="175"/>
  <c r="AQ5" i="175"/>
  <c r="AO6" i="175"/>
  <c r="AQ7" i="175"/>
  <c r="AO8" i="175"/>
  <c r="AQ9" i="175"/>
  <c r="AO10" i="175"/>
  <c r="AQ11" i="175"/>
  <c r="AO12" i="175"/>
  <c r="AJ6" i="175"/>
  <c r="AK6" i="175" s="1"/>
  <c r="AH7" i="175"/>
  <c r="AJ8" i="175"/>
  <c r="AK8" i="175" s="1"/>
  <c r="AH9" i="175"/>
  <c r="AJ10" i="175"/>
  <c r="AK10" i="175" s="1"/>
  <c r="AH11" i="175"/>
  <c r="AJ12" i="175"/>
  <c r="AK12" i="175" s="1"/>
  <c r="AR7" i="175"/>
  <c r="AP12" i="175"/>
  <c r="AO5" i="175"/>
  <c r="AQ6" i="175"/>
  <c r="AO7" i="175"/>
  <c r="AQ8" i="175"/>
  <c r="AO9" i="175"/>
  <c r="AQ10" i="175"/>
  <c r="AO11" i="175"/>
  <c r="AQ12" i="175"/>
  <c r="AI5" i="175"/>
  <c r="AH5" i="175"/>
  <c r="AP6" i="175"/>
  <c r="AR9" i="175"/>
  <c r="AJ5" i="175"/>
  <c r="AK5" i="175" s="1"/>
  <c r="AH6" i="175"/>
  <c r="AI6" i="175"/>
  <c r="AJ7" i="175"/>
  <c r="AK7" i="175" s="1"/>
  <c r="AH8" i="175"/>
  <c r="AI8" i="175"/>
  <c r="AJ9" i="175"/>
  <c r="AK9" i="175" s="1"/>
  <c r="AH10" i="175"/>
  <c r="AI10" i="175"/>
  <c r="AJ11" i="175"/>
  <c r="AK11" i="175" s="1"/>
  <c r="AH12" i="175"/>
  <c r="AI12" i="175"/>
  <c r="AR11" i="175"/>
  <c r="AP5" i="175"/>
  <c r="AR6" i="175"/>
  <c r="AP7" i="175"/>
  <c r="AR8" i="175"/>
  <c r="AP9" i="175"/>
  <c r="AR10" i="175"/>
  <c r="AP11" i="175"/>
  <c r="AR12" i="175"/>
  <c r="AP8" i="175"/>
  <c r="AP10" i="175"/>
  <c r="AI7" i="175"/>
  <c r="AI9" i="175"/>
  <c r="AI11" i="175"/>
  <c r="AH13" i="175"/>
  <c r="AI13" i="175"/>
  <c r="AH14" i="175"/>
  <c r="AP14" i="175"/>
  <c r="AQ13" i="175"/>
  <c r="AJ14" i="175"/>
  <c r="AK14" i="175" s="1"/>
  <c r="AO14" i="175"/>
  <c r="AP13" i="175"/>
  <c r="AJ13" i="175"/>
  <c r="AK13" i="175" s="1"/>
  <c r="AR14" i="175"/>
  <c r="AO13" i="175"/>
  <c r="AQ14" i="175"/>
  <c r="AR13" i="175"/>
  <c r="AI14" i="175"/>
  <c r="C4" i="175"/>
  <c r="I5" i="175"/>
  <c r="H9" i="175"/>
  <c r="O10" i="175"/>
  <c r="D11" i="175"/>
  <c r="O14" i="175"/>
  <c r="Q23" i="175"/>
  <c r="H27" i="175"/>
  <c r="O30" i="175"/>
  <c r="C7" i="175"/>
  <c r="I8" i="175"/>
  <c r="H16" i="175"/>
  <c r="N35" i="175"/>
  <c r="D15" i="175"/>
  <c r="D6" i="175"/>
  <c r="G7" i="175"/>
  <c r="M8" i="175"/>
  <c r="J11" i="175"/>
  <c r="I18" i="175"/>
  <c r="D39" i="175"/>
  <c r="K4" i="175"/>
  <c r="Q5" i="175"/>
  <c r="P9" i="175"/>
  <c r="F10" i="175"/>
  <c r="J15" i="175"/>
  <c r="P16" i="175"/>
  <c r="O33" i="175"/>
  <c r="M36" i="175"/>
  <c r="K39" i="175"/>
  <c r="I42" i="175"/>
  <c r="G4" i="175"/>
  <c r="F3" i="175"/>
  <c r="H12" i="175"/>
  <c r="J2" i="175"/>
  <c r="J3" i="175"/>
  <c r="H6" i="175"/>
  <c r="K7" i="175"/>
  <c r="Q8" i="175"/>
  <c r="P11" i="175"/>
  <c r="I13" i="175"/>
  <c r="H26" i="175"/>
  <c r="I29" i="175"/>
  <c r="F45" i="175"/>
  <c r="F2" i="175"/>
  <c r="M5" i="175"/>
  <c r="L9" i="175"/>
  <c r="J20" i="175"/>
  <c r="O4" i="175"/>
  <c r="E5" i="175"/>
  <c r="D9" i="175"/>
  <c r="J10" i="175"/>
  <c r="O12" i="175"/>
  <c r="H14" i="175"/>
  <c r="D23" i="175"/>
  <c r="O34" i="175"/>
  <c r="H49" i="175"/>
  <c r="N2" i="175"/>
  <c r="N3" i="175"/>
  <c r="L6" i="175"/>
  <c r="O7" i="175"/>
  <c r="E8" i="175"/>
  <c r="K10" i="175"/>
  <c r="O13" i="175"/>
  <c r="G17" i="175"/>
  <c r="N19" i="175"/>
  <c r="O21" i="175"/>
  <c r="E23" i="175"/>
  <c r="G27" i="175"/>
  <c r="O32" i="175"/>
  <c r="I40" i="175"/>
  <c r="F43" i="175"/>
  <c r="J49" i="175"/>
  <c r="L4" i="175"/>
  <c r="E6" i="175"/>
  <c r="F8" i="175"/>
  <c r="C10" i="175"/>
  <c r="K11" i="175"/>
  <c r="P12" i="175"/>
  <c r="I14" i="175"/>
  <c r="L15" i="175"/>
  <c r="F19" i="175"/>
  <c r="G21" i="175"/>
  <c r="I26" i="175"/>
  <c r="C38" i="175"/>
  <c r="I45" i="175"/>
  <c r="C2" i="175"/>
  <c r="G2" i="175"/>
  <c r="K2" i="175"/>
  <c r="C3" i="175"/>
  <c r="G3" i="175"/>
  <c r="K3" i="175"/>
  <c r="O3" i="175"/>
  <c r="D7" i="175"/>
  <c r="H7" i="175"/>
  <c r="L7" i="175"/>
  <c r="E9" i="175"/>
  <c r="I9" i="175"/>
  <c r="M9" i="175"/>
  <c r="Q9" i="175"/>
  <c r="L10" i="175"/>
  <c r="F11" i="175"/>
  <c r="D12" i="175"/>
  <c r="Q13" i="175"/>
  <c r="P14" i="175"/>
  <c r="F15" i="175"/>
  <c r="D16" i="175"/>
  <c r="J16" i="175"/>
  <c r="Q16" i="175"/>
  <c r="I17" i="175"/>
  <c r="M18" i="175"/>
  <c r="N20" i="175"/>
  <c r="F24" i="175"/>
  <c r="I25" i="175"/>
  <c r="O27" i="175"/>
  <c r="Q29" i="175"/>
  <c r="E34" i="175"/>
  <c r="C36" i="175"/>
  <c r="C37" i="175"/>
  <c r="I38" i="175"/>
  <c r="D41" i="175"/>
  <c r="K42" i="175"/>
  <c r="M6" i="175"/>
  <c r="J8" i="175"/>
  <c r="G10" i="175"/>
  <c r="J12" i="175"/>
  <c r="C14" i="175"/>
  <c r="I16" i="175"/>
  <c r="K20" i="175"/>
  <c r="I27" i="175"/>
  <c r="E4" i="175"/>
  <c r="I4" i="175"/>
  <c r="M4" i="175"/>
  <c r="Q4" i="175"/>
  <c r="C5" i="175"/>
  <c r="G5" i="175"/>
  <c r="K5" i="175"/>
  <c r="O5" i="175"/>
  <c r="F6" i="175"/>
  <c r="J6" i="175"/>
  <c r="N6" i="175"/>
  <c r="C8" i="175"/>
  <c r="G8" i="175"/>
  <c r="K8" i="175"/>
  <c r="O8" i="175"/>
  <c r="D10" i="175"/>
  <c r="H10" i="175"/>
  <c r="Q10" i="175"/>
  <c r="G11" i="175"/>
  <c r="L11" i="175"/>
  <c r="K12" i="175"/>
  <c r="E13" i="175"/>
  <c r="K13" i="175"/>
  <c r="D14" i="175"/>
  <c r="K14" i="175"/>
  <c r="Q14" i="175"/>
  <c r="C20" i="175"/>
  <c r="C22" i="175"/>
  <c r="O22" i="175"/>
  <c r="G24" i="175"/>
  <c r="J25" i="175"/>
  <c r="P26" i="175"/>
  <c r="P27" i="175"/>
  <c r="G31" i="175"/>
  <c r="F34" i="175"/>
  <c r="E35" i="175"/>
  <c r="J38" i="175"/>
  <c r="K44" i="175"/>
  <c r="O50" i="175"/>
  <c r="D4" i="175"/>
  <c r="F5" i="175"/>
  <c r="Q6" i="175"/>
  <c r="N8" i="175"/>
  <c r="Q17" i="175"/>
  <c r="D2" i="175"/>
  <c r="H2" i="175"/>
  <c r="L2" i="175"/>
  <c r="D3" i="175"/>
  <c r="H3" i="175"/>
  <c r="L3" i="175"/>
  <c r="E7" i="175"/>
  <c r="I7" i="175"/>
  <c r="M7" i="175"/>
  <c r="Q7" i="175"/>
  <c r="F9" i="175"/>
  <c r="J9" i="175"/>
  <c r="N9" i="175"/>
  <c r="M10" i="175"/>
  <c r="F12" i="175"/>
  <c r="L12" i="175"/>
  <c r="E14" i="175"/>
  <c r="H15" i="175"/>
  <c r="N15" i="175"/>
  <c r="E16" i="175"/>
  <c r="L16" i="175"/>
  <c r="C17" i="175"/>
  <c r="K17" i="175"/>
  <c r="E18" i="175"/>
  <c r="N18" i="175"/>
  <c r="J19" i="175"/>
  <c r="F20" i="175"/>
  <c r="O20" i="175"/>
  <c r="K21" i="175"/>
  <c r="K23" i="175"/>
  <c r="L24" i="175"/>
  <c r="Q26" i="175"/>
  <c r="Q27" i="175"/>
  <c r="G30" i="175"/>
  <c r="G32" i="175"/>
  <c r="G34" i="175"/>
  <c r="F35" i="175"/>
  <c r="E36" i="175"/>
  <c r="J37" i="175"/>
  <c r="K38" i="175"/>
  <c r="P41" i="175"/>
  <c r="D48" i="175"/>
  <c r="N5" i="175"/>
  <c r="I6" i="175"/>
  <c r="C12" i="175"/>
  <c r="K22" i="175"/>
  <c r="N28" i="175"/>
  <c r="M39" i="175"/>
  <c r="D47" i="175"/>
  <c r="F4" i="175"/>
  <c r="J4" i="175"/>
  <c r="N4" i="175"/>
  <c r="D5" i="175"/>
  <c r="H5" i="175"/>
  <c r="L5" i="175"/>
  <c r="C6" i="175"/>
  <c r="G6" i="175"/>
  <c r="K6" i="175"/>
  <c r="O6" i="175"/>
  <c r="D8" i="175"/>
  <c r="H8" i="175"/>
  <c r="L8" i="175"/>
  <c r="E10" i="175"/>
  <c r="I10" i="175"/>
  <c r="C11" i="175"/>
  <c r="H11" i="175"/>
  <c r="M13" i="175"/>
  <c r="L14" i="175"/>
  <c r="F16" i="175"/>
  <c r="Q18" i="175"/>
  <c r="G33" i="175"/>
  <c r="M34" i="175"/>
  <c r="K36" i="175"/>
  <c r="K37" i="175"/>
  <c r="E40" i="175"/>
  <c r="D43" i="175"/>
  <c r="P44" i="175"/>
  <c r="D46" i="175"/>
  <c r="H4" i="175"/>
  <c r="J5" i="175"/>
  <c r="P10" i="175"/>
  <c r="C13" i="175"/>
  <c r="J18" i="175"/>
  <c r="P29" i="175"/>
  <c r="S1" i="175"/>
  <c r="E2" i="175"/>
  <c r="I2" i="175"/>
  <c r="M2" i="175"/>
  <c r="Q2" i="175"/>
  <c r="E3" i="175"/>
  <c r="I3" i="175"/>
  <c r="M3" i="175"/>
  <c r="Q3" i="175"/>
  <c r="F7" i="175"/>
  <c r="J7" i="175"/>
  <c r="N7" i="175"/>
  <c r="C9" i="175"/>
  <c r="G9" i="175"/>
  <c r="K9" i="175"/>
  <c r="O9" i="175"/>
  <c r="N10" i="175"/>
  <c r="N11" i="175"/>
  <c r="G12" i="175"/>
  <c r="N12" i="175"/>
  <c r="G13" i="175"/>
  <c r="G14" i="175"/>
  <c r="M14" i="175"/>
  <c r="P15" i="175"/>
  <c r="M16" i="175"/>
  <c r="E17" i="175"/>
  <c r="M17" i="175"/>
  <c r="F18" i="175"/>
  <c r="G20" i="175"/>
  <c r="C21" i="175"/>
  <c r="G22" i="175"/>
  <c r="P23" i="175"/>
  <c r="Q25" i="175"/>
  <c r="F28" i="175"/>
  <c r="H29" i="175"/>
  <c r="O31" i="175"/>
  <c r="N34" i="175"/>
  <c r="M35" i="175"/>
  <c r="F40" i="175"/>
  <c r="E43" i="175"/>
  <c r="E46" i="175"/>
  <c r="E11" i="175"/>
  <c r="I11" i="175"/>
  <c r="M11" i="175"/>
  <c r="Q11" i="175"/>
  <c r="F13" i="175"/>
  <c r="J13" i="175"/>
  <c r="N13" i="175"/>
  <c r="E15" i="175"/>
  <c r="I15" i="175"/>
  <c r="M15" i="175"/>
  <c r="Q15" i="175"/>
  <c r="F17" i="175"/>
  <c r="J17" i="175"/>
  <c r="N17" i="175"/>
  <c r="C19" i="175"/>
  <c r="G19" i="175"/>
  <c r="K19" i="175"/>
  <c r="O19" i="175"/>
  <c r="D21" i="175"/>
  <c r="H21" i="175"/>
  <c r="L21" i="175"/>
  <c r="P21" i="175"/>
  <c r="D22" i="175"/>
  <c r="H22" i="175"/>
  <c r="Q22" i="175"/>
  <c r="H24" i="175"/>
  <c r="N24" i="175"/>
  <c r="E25" i="175"/>
  <c r="C26" i="175"/>
  <c r="K26" i="175"/>
  <c r="J29" i="175"/>
  <c r="G35" i="175"/>
  <c r="O35" i="175"/>
  <c r="F36" i="175"/>
  <c r="N36" i="175"/>
  <c r="E37" i="175"/>
  <c r="M37" i="175"/>
  <c r="E39" i="175"/>
  <c r="P39" i="175"/>
  <c r="E41" i="175"/>
  <c r="I43" i="175"/>
  <c r="D44" i="175"/>
  <c r="K45" i="175"/>
  <c r="F46" i="175"/>
  <c r="E47" i="175"/>
  <c r="E48" i="175"/>
  <c r="P49" i="175"/>
  <c r="N16" i="175"/>
  <c r="C18" i="175"/>
  <c r="G18" i="175"/>
  <c r="K18" i="175"/>
  <c r="O18" i="175"/>
  <c r="D20" i="175"/>
  <c r="H20" i="175"/>
  <c r="L20" i="175"/>
  <c r="P20" i="175"/>
  <c r="M22" i="175"/>
  <c r="G23" i="175"/>
  <c r="L23" i="175"/>
  <c r="O24" i="175"/>
  <c r="F25" i="175"/>
  <c r="D26" i="175"/>
  <c r="L26" i="175"/>
  <c r="C27" i="175"/>
  <c r="K27" i="175"/>
  <c r="J28" i="175"/>
  <c r="C30" i="175"/>
  <c r="K30" i="175"/>
  <c r="C31" i="175"/>
  <c r="K31" i="175"/>
  <c r="I34" i="175"/>
  <c r="Q34" i="175"/>
  <c r="G36" i="175"/>
  <c r="O36" i="175"/>
  <c r="F37" i="175"/>
  <c r="N37" i="175"/>
  <c r="E38" i="175"/>
  <c r="M38" i="175"/>
  <c r="F39" i="175"/>
  <c r="K40" i="175"/>
  <c r="F41" i="175"/>
  <c r="P42" i="175"/>
  <c r="E44" i="175"/>
  <c r="I46" i="175"/>
  <c r="I47" i="175"/>
  <c r="J48" i="175"/>
  <c r="F51" i="175"/>
  <c r="O17" i="175"/>
  <c r="D19" i="175"/>
  <c r="H19" i="175"/>
  <c r="L19" i="175"/>
  <c r="P19" i="175"/>
  <c r="E21" i="175"/>
  <c r="I21" i="175"/>
  <c r="M21" i="175"/>
  <c r="Q21" i="175"/>
  <c r="E22" i="175"/>
  <c r="I22" i="175"/>
  <c r="M23" i="175"/>
  <c r="C24" i="175"/>
  <c r="P24" i="175"/>
  <c r="M25" i="175"/>
  <c r="E26" i="175"/>
  <c r="M26" i="175"/>
  <c r="D27" i="175"/>
  <c r="L27" i="175"/>
  <c r="D29" i="175"/>
  <c r="L29" i="175"/>
  <c r="C32" i="175"/>
  <c r="K32" i="175"/>
  <c r="J34" i="175"/>
  <c r="I35" i="175"/>
  <c r="Q35" i="175"/>
  <c r="G37" i="175"/>
  <c r="O37" i="175"/>
  <c r="F38" i="175"/>
  <c r="H39" i="175"/>
  <c r="I41" i="175"/>
  <c r="D42" i="175"/>
  <c r="K43" i="175"/>
  <c r="F44" i="175"/>
  <c r="P45" i="175"/>
  <c r="K48" i="175"/>
  <c r="E12" i="175"/>
  <c r="I12" i="175"/>
  <c r="M12" i="175"/>
  <c r="Q12" i="175"/>
  <c r="F14" i="175"/>
  <c r="J14" i="175"/>
  <c r="N14" i="175"/>
  <c r="C16" i="175"/>
  <c r="G16" i="175"/>
  <c r="K16" i="175"/>
  <c r="O16" i="175"/>
  <c r="D18" i="175"/>
  <c r="H18" i="175"/>
  <c r="L18" i="175"/>
  <c r="P18" i="175"/>
  <c r="E20" i="175"/>
  <c r="I20" i="175"/>
  <c r="M20" i="175"/>
  <c r="Q20" i="175"/>
  <c r="N22" i="175"/>
  <c r="C23" i="175"/>
  <c r="H23" i="175"/>
  <c r="D24" i="175"/>
  <c r="J24" i="175"/>
  <c r="E27" i="175"/>
  <c r="M27" i="175"/>
  <c r="E29" i="175"/>
  <c r="M29" i="175"/>
  <c r="C33" i="175"/>
  <c r="K33" i="175"/>
  <c r="C34" i="175"/>
  <c r="K34" i="175"/>
  <c r="J35" i="175"/>
  <c r="I36" i="175"/>
  <c r="Q36" i="175"/>
  <c r="G38" i="175"/>
  <c r="P38" i="175"/>
  <c r="I39" i="175"/>
  <c r="P40" i="175"/>
  <c r="E42" i="175"/>
  <c r="I44" i="175"/>
  <c r="D45" i="175"/>
  <c r="G50" i="175"/>
  <c r="O11" i="175"/>
  <c r="D13" i="175"/>
  <c r="H13" i="175"/>
  <c r="L13" i="175"/>
  <c r="P13" i="175"/>
  <c r="C15" i="175"/>
  <c r="G15" i="175"/>
  <c r="K15" i="175"/>
  <c r="O15" i="175"/>
  <c r="D17" i="175"/>
  <c r="H17" i="175"/>
  <c r="L17" i="175"/>
  <c r="P17" i="175"/>
  <c r="E19" i="175"/>
  <c r="I19" i="175"/>
  <c r="M19" i="175"/>
  <c r="Q19" i="175"/>
  <c r="F21" i="175"/>
  <c r="J21" i="175"/>
  <c r="N21" i="175"/>
  <c r="F22" i="175"/>
  <c r="J22" i="175"/>
  <c r="I23" i="175"/>
  <c r="K24" i="175"/>
  <c r="G26" i="175"/>
  <c r="O26" i="175"/>
  <c r="F29" i="175"/>
  <c r="N29" i="175"/>
  <c r="C35" i="175"/>
  <c r="K35" i="175"/>
  <c r="J36" i="175"/>
  <c r="I37" i="175"/>
  <c r="Q37" i="175"/>
  <c r="D40" i="175"/>
  <c r="K41" i="175"/>
  <c r="F42" i="175"/>
  <c r="P43" i="175"/>
  <c r="E45" i="175"/>
  <c r="P46" i="175"/>
  <c r="P47" i="175"/>
  <c r="O23" i="175"/>
  <c r="D25" i="175"/>
  <c r="H25" i="175"/>
  <c r="L25" i="175"/>
  <c r="P25" i="175"/>
  <c r="E28" i="175"/>
  <c r="I28" i="175"/>
  <c r="M28" i="175"/>
  <c r="Q28" i="175"/>
  <c r="F30" i="175"/>
  <c r="J30" i="175"/>
  <c r="N30" i="175"/>
  <c r="F31" i="175"/>
  <c r="J31" i="175"/>
  <c r="N31" i="175"/>
  <c r="F32" i="175"/>
  <c r="J32" i="175"/>
  <c r="N32" i="175"/>
  <c r="F33" i="175"/>
  <c r="J33" i="175"/>
  <c r="N33" i="175"/>
  <c r="O38" i="175"/>
  <c r="J39" i="175"/>
  <c r="O39" i="175"/>
  <c r="J40" i="175"/>
  <c r="O40" i="175"/>
  <c r="J41" i="175"/>
  <c r="O41" i="175"/>
  <c r="J42" i="175"/>
  <c r="O42" i="175"/>
  <c r="J43" i="175"/>
  <c r="O43" i="175"/>
  <c r="J44" i="175"/>
  <c r="O44" i="175"/>
  <c r="J45" i="175"/>
  <c r="O45" i="175"/>
  <c r="J46" i="175"/>
  <c r="O46" i="175"/>
  <c r="J47" i="175"/>
  <c r="O47" i="175"/>
  <c r="H50" i="175"/>
  <c r="P50" i="175"/>
  <c r="G51" i="175"/>
  <c r="K46" i="175"/>
  <c r="F47" i="175"/>
  <c r="K47" i="175"/>
  <c r="F48" i="175"/>
  <c r="L48" i="175"/>
  <c r="C49" i="175"/>
  <c r="K49" i="175"/>
  <c r="J50" i="175"/>
  <c r="J51" i="175"/>
  <c r="L22" i="175"/>
  <c r="P22" i="175"/>
  <c r="E24" i="175"/>
  <c r="I24" i="175"/>
  <c r="M24" i="175"/>
  <c r="Q24" i="175"/>
  <c r="F26" i="175"/>
  <c r="J26" i="175"/>
  <c r="N26" i="175"/>
  <c r="F27" i="175"/>
  <c r="J27" i="175"/>
  <c r="N27" i="175"/>
  <c r="C29" i="175"/>
  <c r="G29" i="175"/>
  <c r="K29" i="175"/>
  <c r="O29" i="175"/>
  <c r="D34" i="175"/>
  <c r="H34" i="175"/>
  <c r="L34" i="175"/>
  <c r="P34" i="175"/>
  <c r="D35" i="175"/>
  <c r="H35" i="175"/>
  <c r="L35" i="175"/>
  <c r="P35" i="175"/>
  <c r="D36" i="175"/>
  <c r="H36" i="175"/>
  <c r="L36" i="175"/>
  <c r="P36" i="175"/>
  <c r="D37" i="175"/>
  <c r="H37" i="175"/>
  <c r="L37" i="175"/>
  <c r="P37" i="175"/>
  <c r="D38" i="175"/>
  <c r="H38" i="175"/>
  <c r="L38" i="175"/>
  <c r="Q38" i="175"/>
  <c r="L39" i="175"/>
  <c r="Q39" i="175"/>
  <c r="L40" i="175"/>
  <c r="Q40" i="175"/>
  <c r="L41" i="175"/>
  <c r="Q41" i="175"/>
  <c r="L42" i="175"/>
  <c r="Q42" i="175"/>
  <c r="L43" i="175"/>
  <c r="Q43" i="175"/>
  <c r="L44" i="175"/>
  <c r="Q44" i="175"/>
  <c r="L45" i="175"/>
  <c r="Q45" i="175"/>
  <c r="L46" i="175"/>
  <c r="Q46" i="175"/>
  <c r="L47" i="175"/>
  <c r="Q47" i="175"/>
  <c r="D49" i="175"/>
  <c r="L49" i="175"/>
  <c r="C50" i="175"/>
  <c r="K50" i="175"/>
  <c r="K51" i="175"/>
  <c r="N25" i="175"/>
  <c r="C28" i="175"/>
  <c r="G28" i="175"/>
  <c r="K28" i="175"/>
  <c r="O28" i="175"/>
  <c r="D30" i="175"/>
  <c r="H30" i="175"/>
  <c r="L30" i="175"/>
  <c r="P30" i="175"/>
  <c r="D31" i="175"/>
  <c r="H31" i="175"/>
  <c r="L31" i="175"/>
  <c r="P31" i="175"/>
  <c r="D32" i="175"/>
  <c r="H32" i="175"/>
  <c r="L32" i="175"/>
  <c r="P32" i="175"/>
  <c r="D33" i="175"/>
  <c r="H33" i="175"/>
  <c r="L33" i="175"/>
  <c r="P33" i="175"/>
  <c r="G39" i="175"/>
  <c r="G40" i="175"/>
  <c r="G41" i="175"/>
  <c r="G42" i="175"/>
  <c r="G43" i="175"/>
  <c r="G44" i="175"/>
  <c r="G45" i="175"/>
  <c r="G46" i="175"/>
  <c r="G47" i="175"/>
  <c r="G48" i="175"/>
  <c r="N48" i="175"/>
  <c r="D50" i="175"/>
  <c r="L50" i="175"/>
  <c r="C51" i="175"/>
  <c r="H40" i="175"/>
  <c r="M40" i="175"/>
  <c r="H41" i="175"/>
  <c r="M41" i="175"/>
  <c r="H42" i="175"/>
  <c r="M42" i="175"/>
  <c r="H43" i="175"/>
  <c r="M43" i="175"/>
  <c r="H44" i="175"/>
  <c r="M44" i="175"/>
  <c r="H45" i="175"/>
  <c r="M45" i="175"/>
  <c r="H46" i="175"/>
  <c r="M46" i="175"/>
  <c r="H47" i="175"/>
  <c r="M47" i="175"/>
  <c r="H48" i="175"/>
  <c r="O48" i="175"/>
  <c r="F49" i="175"/>
  <c r="N49" i="175"/>
  <c r="D51" i="175"/>
  <c r="N51" i="175"/>
  <c r="F23" i="175"/>
  <c r="J23" i="175"/>
  <c r="N23" i="175"/>
  <c r="C25" i="175"/>
  <c r="G25" i="175"/>
  <c r="K25" i="175"/>
  <c r="O25" i="175"/>
  <c r="D28" i="175"/>
  <c r="H28" i="175"/>
  <c r="L28" i="175"/>
  <c r="P28" i="175"/>
  <c r="E30" i="175"/>
  <c r="I30" i="175"/>
  <c r="M30" i="175"/>
  <c r="Q30" i="175"/>
  <c r="E31" i="175"/>
  <c r="I31" i="175"/>
  <c r="M31" i="175"/>
  <c r="Q31" i="175"/>
  <c r="E32" i="175"/>
  <c r="I32" i="175"/>
  <c r="M32" i="175"/>
  <c r="Q32" i="175"/>
  <c r="E33" i="175"/>
  <c r="I33" i="175"/>
  <c r="M33" i="175"/>
  <c r="Q33" i="175"/>
  <c r="N38" i="175"/>
  <c r="C39" i="175"/>
  <c r="N39" i="175"/>
  <c r="C40" i="175"/>
  <c r="N40" i="175"/>
  <c r="C41" i="175"/>
  <c r="N41" i="175"/>
  <c r="C42" i="175"/>
  <c r="N42" i="175"/>
  <c r="C43" i="175"/>
  <c r="N43" i="175"/>
  <c r="C44" i="175"/>
  <c r="N44" i="175"/>
  <c r="C45" i="175"/>
  <c r="N45" i="175"/>
  <c r="C46" i="175"/>
  <c r="N46" i="175"/>
  <c r="C47" i="175"/>
  <c r="N47" i="175"/>
  <c r="C48" i="175"/>
  <c r="P48" i="175"/>
  <c r="G49" i="175"/>
  <c r="O49" i="175"/>
  <c r="F50" i="175"/>
  <c r="N50" i="175"/>
  <c r="O51" i="175"/>
  <c r="H51" i="175"/>
  <c r="L51" i="175"/>
  <c r="P51" i="175"/>
  <c r="I48" i="175"/>
  <c r="M48" i="175"/>
  <c r="Q48" i="175"/>
  <c r="E49" i="175"/>
  <c r="I49" i="175"/>
  <c r="M49" i="175"/>
  <c r="Q49" i="175"/>
  <c r="E50" i="175"/>
  <c r="I50" i="175"/>
  <c r="M50" i="175"/>
  <c r="Q50" i="175"/>
  <c r="E51" i="175"/>
  <c r="I51" i="175"/>
  <c r="M51" i="175"/>
  <c r="Q51" i="175"/>
  <c r="T26" i="175"/>
  <c r="AH2357" i="169"/>
  <c r="AK2357" i="169"/>
  <c r="AI2357" i="169"/>
  <c r="AK2347" i="169"/>
  <c r="AH2349" i="169"/>
  <c r="AK2351" i="169"/>
  <c r="AH2353" i="169"/>
  <c r="AK2355" i="169"/>
  <c r="AH2345" i="169"/>
  <c r="AI2345" i="169"/>
  <c r="AH2348" i="169"/>
  <c r="AH2352" i="169"/>
  <c r="AK2354" i="169"/>
  <c r="AH2356" i="169"/>
  <c r="AK2345" i="169"/>
  <c r="AI2347" i="169"/>
  <c r="AH2347" i="169"/>
  <c r="AK2349" i="169"/>
  <c r="AI2351" i="169"/>
  <c r="AH2351" i="169"/>
  <c r="AK2353" i="169"/>
  <c r="AI2355" i="169"/>
  <c r="AH2355" i="169"/>
  <c r="AK2346" i="169"/>
  <c r="S2341" i="169"/>
  <c r="U2343" i="169" s="1"/>
  <c r="AK2350" i="169"/>
  <c r="AH2346" i="169"/>
  <c r="AK2348" i="169"/>
  <c r="AH2350" i="169"/>
  <c r="AK2352" i="169"/>
  <c r="AH2354" i="169"/>
  <c r="AK2356" i="169"/>
  <c r="AI2348" i="169"/>
  <c r="AI2356" i="169"/>
  <c r="AI2349" i="169"/>
  <c r="AI2350" i="169"/>
  <c r="AI2352" i="169"/>
  <c r="AI2353" i="169"/>
  <c r="AI2346" i="169"/>
  <c r="AI2354" i="169"/>
  <c r="AH2290" i="169"/>
  <c r="AH2289" i="169"/>
  <c r="AH2291" i="169"/>
  <c r="AH2288" i="169"/>
  <c r="AK2291" i="169"/>
  <c r="AK2289" i="169"/>
  <c r="AK2290" i="169"/>
  <c r="AK2288" i="169"/>
  <c r="AI2291" i="169"/>
  <c r="AI2290" i="169"/>
  <c r="AI2289" i="169"/>
  <c r="AI2288" i="169"/>
  <c r="AK2282" i="169"/>
  <c r="AH2284" i="169"/>
  <c r="AK2286" i="169"/>
  <c r="AI2280" i="169"/>
  <c r="AH2280" i="169"/>
  <c r="AK2281" i="169"/>
  <c r="AH2283" i="169"/>
  <c r="AI2283" i="169"/>
  <c r="AK2285" i="169"/>
  <c r="AH2287" i="169"/>
  <c r="AI2287" i="169"/>
  <c r="S2276" i="169"/>
  <c r="AK2280" i="169"/>
  <c r="AH2282" i="169"/>
  <c r="AK2284" i="169"/>
  <c r="AH2286" i="169"/>
  <c r="AH2281" i="169"/>
  <c r="AK2283" i="169"/>
  <c r="AI2285" i="169"/>
  <c r="AH2285" i="169"/>
  <c r="AK2287" i="169"/>
  <c r="AI2282" i="169"/>
  <c r="AI2284" i="169"/>
  <c r="AI2281" i="169"/>
  <c r="AI2286" i="169"/>
  <c r="AB197" i="175"/>
  <c r="AB392" i="175"/>
  <c r="AB327" i="175"/>
  <c r="AB132" i="175"/>
  <c r="AB2342" i="169"/>
  <c r="U13" i="175"/>
  <c r="U2287" i="169"/>
  <c r="U12" i="175"/>
  <c r="U2349" i="169"/>
  <c r="U2350" i="169"/>
  <c r="U2351" i="169"/>
  <c r="U5" i="175"/>
  <c r="U2281" i="169"/>
  <c r="U2357" i="169"/>
  <c r="U2356" i="169"/>
  <c r="U2355" i="169"/>
  <c r="U2286" i="169"/>
  <c r="U9" i="175"/>
  <c r="U2285" i="169"/>
  <c r="U2346" i="169"/>
  <c r="U7" i="175"/>
  <c r="U2352" i="169"/>
  <c r="U2345" i="169"/>
  <c r="U2291" i="169"/>
  <c r="U6" i="175"/>
  <c r="U70" i="175"/>
  <c r="U2347" i="169"/>
  <c r="U14" i="175"/>
  <c r="U2280" i="169"/>
  <c r="U2348" i="169"/>
  <c r="U2353" i="169"/>
  <c r="U2283" i="169"/>
  <c r="U11" i="175"/>
  <c r="U2288" i="169"/>
  <c r="U72" i="175"/>
  <c r="U73" i="175"/>
  <c r="U2290" i="169"/>
  <c r="U2289" i="169"/>
  <c r="U2282" i="169"/>
  <c r="U10" i="175"/>
  <c r="U2284" i="169"/>
  <c r="U8" i="175"/>
  <c r="U2354" i="169"/>
  <c r="U71" i="175"/>
  <c r="AL2345" i="169"/>
  <c r="AL2357" i="169"/>
  <c r="AL2290" i="169"/>
  <c r="AL9" i="175" a="1"/>
  <c r="AL2291" i="169"/>
  <c r="AL2288" i="169"/>
  <c r="P5" i="175" a="1"/>
  <c r="AL2280" i="169"/>
  <c r="AL2353" i="169"/>
  <c r="AL2283" i="169"/>
  <c r="AL2355" i="169"/>
  <c r="P6" i="175" a="1"/>
  <c r="AL2349" i="169"/>
  <c r="AL2356" i="169"/>
  <c r="AL71" i="175" a="1"/>
  <c r="AL72" i="175" a="1"/>
  <c r="AL2286" i="169"/>
  <c r="P7" i="175" a="1"/>
  <c r="AL12" i="175" a="1"/>
  <c r="AL73" i="175" a="1"/>
  <c r="AL2348" i="169"/>
  <c r="AL13" i="175" a="1"/>
  <c r="AL2346" i="169"/>
  <c r="P4" i="175" a="1"/>
  <c r="AL2352" i="169"/>
  <c r="AL10" i="175" a="1"/>
  <c r="AL2285" i="169"/>
  <c r="P8" i="175" a="1"/>
  <c r="AL6" i="175" a="1"/>
  <c r="AL2350" i="169"/>
  <c r="AL8" i="175" a="1"/>
  <c r="AL2347" i="169"/>
  <c r="AL14" i="175" a="1"/>
  <c r="AL2354" i="169"/>
  <c r="AL2289" i="169"/>
  <c r="AL2281" i="169"/>
  <c r="AL11" i="175" a="1"/>
  <c r="AL2282" i="169"/>
  <c r="AL5" i="175" a="1"/>
  <c r="AL2287" i="169"/>
  <c r="AL70" i="175" a="1"/>
  <c r="AL2351" i="169"/>
  <c r="AL7" i="175" a="1"/>
  <c r="AL2284" i="169"/>
  <c r="P5" i="175" l="1"/>
  <c r="T2370" i="169"/>
  <c r="T2305" i="169"/>
  <c r="P8" i="175"/>
  <c r="P7" i="175"/>
  <c r="P6" i="175"/>
  <c r="P4" i="175"/>
  <c r="AL70" i="175"/>
  <c r="AM70" i="175" s="1"/>
  <c r="AL72" i="175"/>
  <c r="AM72" i="175" s="1"/>
  <c r="AL73" i="175"/>
  <c r="AM73" i="175" s="1"/>
  <c r="AL71" i="175"/>
  <c r="AM71" i="175" s="1"/>
  <c r="T95" i="175"/>
  <c r="U68" i="175"/>
  <c r="AL12" i="175"/>
  <c r="AM12" i="175" s="1"/>
  <c r="AL6" i="175"/>
  <c r="AM6" i="175" s="1"/>
  <c r="AL11" i="175"/>
  <c r="AM11" i="175" s="1"/>
  <c r="AL10" i="175"/>
  <c r="AM10" i="175" s="1"/>
  <c r="AL9" i="175"/>
  <c r="AM9" i="175" s="1"/>
  <c r="AL5" i="175"/>
  <c r="AM5" i="175" s="1"/>
  <c r="AL8" i="175"/>
  <c r="AM8" i="175" s="1"/>
  <c r="AL7" i="175"/>
  <c r="AM7" i="175" s="1"/>
  <c r="AL14" i="175"/>
  <c r="AM14" i="175" s="1"/>
  <c r="AL13" i="175"/>
  <c r="AM13" i="175" s="1"/>
  <c r="T30" i="175"/>
  <c r="U3" i="175"/>
  <c r="AM2357" i="169"/>
  <c r="AM2347" i="169"/>
  <c r="AM2345" i="169"/>
  <c r="AM2354" i="169"/>
  <c r="AM2355" i="169"/>
  <c r="AM2353" i="169"/>
  <c r="AM2356" i="169"/>
  <c r="AM2350" i="169"/>
  <c r="AM2349" i="169"/>
  <c r="AM2351" i="169"/>
  <c r="AM2352" i="169"/>
  <c r="AM2346" i="169"/>
  <c r="AM2348" i="169"/>
  <c r="AM2288" i="169"/>
  <c r="AM2291" i="169"/>
  <c r="AM2289" i="169"/>
  <c r="AM2290" i="169"/>
  <c r="AM2283" i="169"/>
  <c r="AM2282" i="169"/>
  <c r="AM2280" i="169"/>
  <c r="AM2285" i="169"/>
  <c r="AM2287" i="169"/>
  <c r="AM2284" i="169"/>
  <c r="AM2281" i="169"/>
  <c r="AM2286" i="169"/>
  <c r="U2278" i="169"/>
  <c r="AB67" i="175"/>
  <c r="AB2" i="175"/>
  <c r="AB2277" i="169"/>
  <c r="P3" i="175" a="1"/>
  <c r="P2" i="175" a="1"/>
  <c r="P2" i="175" l="1"/>
  <c r="P3" i="175"/>
  <c r="C24" i="169" a="1"/>
  <c r="C24" i="169" l="1"/>
  <c r="D24" i="169" a="1"/>
  <c r="D24" i="169" l="1"/>
  <c r="E24" i="169" a="1"/>
  <c r="E24" i="169" l="1"/>
  <c r="F24" i="169" a="1"/>
  <c r="F24" i="169" l="1"/>
  <c r="G24" i="169" a="1"/>
  <c r="G24" i="169" l="1"/>
  <c r="H24" i="169" a="1"/>
  <c r="H24" i="169" l="1"/>
  <c r="I24" i="169" a="1"/>
  <c r="I24" i="169" l="1"/>
  <c r="L24" i="169" a="1"/>
  <c r="L24" i="169" l="1"/>
  <c r="N24" i="169" a="1"/>
  <c r="N24" i="169" l="1"/>
  <c r="S45" i="171"/>
  <c r="S110" i="171"/>
  <c r="Q2" i="171" a="1"/>
  <c r="Q24" i="169" a="1"/>
  <c r="Q24" i="169" l="1"/>
  <c r="Q2" i="171"/>
  <c r="E9" i="173" a="1"/>
  <c r="E9" i="173" l="1"/>
  <c r="S909" i="173"/>
  <c r="S908" i="173"/>
  <c r="S907" i="173"/>
  <c r="S906" i="173"/>
  <c r="S905" i="173"/>
  <c r="S904" i="173"/>
  <c r="S903" i="173"/>
  <c r="S902" i="173"/>
  <c r="S901" i="173"/>
  <c r="S900" i="173"/>
  <c r="S899" i="173"/>
  <c r="S898" i="173"/>
  <c r="S897" i="173"/>
  <c r="S896" i="173"/>
  <c r="S895" i="173"/>
  <c r="S894" i="173"/>
  <c r="S893" i="173"/>
  <c r="S892" i="173"/>
  <c r="S891" i="173"/>
  <c r="S890" i="173"/>
  <c r="S889" i="173"/>
  <c r="S888" i="173"/>
  <c r="S887" i="173"/>
  <c r="S886" i="173"/>
  <c r="S885" i="173"/>
  <c r="S884" i="173"/>
  <c r="S883" i="173"/>
  <c r="S882" i="173"/>
  <c r="S881" i="173"/>
  <c r="S880" i="173"/>
  <c r="T879" i="173"/>
  <c r="T877" i="173"/>
  <c r="T876" i="173"/>
  <c r="T871" i="173"/>
  <c r="T866" i="173"/>
  <c r="AG854" i="173"/>
  <c r="AG853" i="173"/>
  <c r="AG852" i="173"/>
  <c r="AG851" i="173"/>
  <c r="AR849" i="173"/>
  <c r="AQ849" i="173"/>
  <c r="AP849" i="173"/>
  <c r="AO849" i="173"/>
  <c r="AN849" i="173"/>
  <c r="V847" i="173"/>
  <c r="Y846" i="173"/>
  <c r="AG794" i="173"/>
  <c r="AG795" i="173"/>
  <c r="AG796" i="173"/>
  <c r="AG797" i="173"/>
  <c r="AG798" i="173"/>
  <c r="AG799" i="173"/>
  <c r="AG800" i="173"/>
  <c r="AG801" i="173"/>
  <c r="AG793" i="173"/>
  <c r="S844" i="173"/>
  <c r="S843" i="173"/>
  <c r="S842" i="173"/>
  <c r="S841" i="173"/>
  <c r="S840" i="173"/>
  <c r="S839" i="173"/>
  <c r="S838" i="173"/>
  <c r="S837" i="173"/>
  <c r="S836" i="173"/>
  <c r="S835" i="173"/>
  <c r="S834" i="173"/>
  <c r="S833" i="173"/>
  <c r="S832" i="173"/>
  <c r="S831" i="173"/>
  <c r="S830" i="173"/>
  <c r="S829" i="173"/>
  <c r="S828" i="173"/>
  <c r="S827" i="173"/>
  <c r="S826" i="173"/>
  <c r="S825" i="173"/>
  <c r="S824" i="173"/>
  <c r="S823" i="173"/>
  <c r="S822" i="173"/>
  <c r="S821" i="173"/>
  <c r="S820" i="173"/>
  <c r="S819" i="173"/>
  <c r="S818" i="173"/>
  <c r="S817" i="173"/>
  <c r="S816" i="173"/>
  <c r="S815" i="173"/>
  <c r="T814" i="173"/>
  <c r="T812" i="173"/>
  <c r="T811" i="173"/>
  <c r="T806" i="173"/>
  <c r="T801" i="173"/>
  <c r="AG792" i="173"/>
  <c r="AG791" i="173"/>
  <c r="AG790" i="173"/>
  <c r="AG789" i="173"/>
  <c r="AG788" i="173"/>
  <c r="AG787" i="173"/>
  <c r="AG786" i="173"/>
  <c r="AR784" i="173"/>
  <c r="AQ784" i="173"/>
  <c r="AP784" i="173"/>
  <c r="AO784" i="173"/>
  <c r="AN784" i="173"/>
  <c r="V782" i="173"/>
  <c r="Y781" i="173"/>
  <c r="S779" i="173"/>
  <c r="S778" i="173"/>
  <c r="S777" i="173"/>
  <c r="S776" i="173"/>
  <c r="S775" i="173"/>
  <c r="S774" i="173"/>
  <c r="S773" i="173"/>
  <c r="S772" i="173"/>
  <c r="S771" i="173"/>
  <c r="S770" i="173"/>
  <c r="S769" i="173"/>
  <c r="S768" i="173"/>
  <c r="S767" i="173"/>
  <c r="S766" i="173"/>
  <c r="S765" i="173"/>
  <c r="S764" i="173"/>
  <c r="S763" i="173"/>
  <c r="S762" i="173"/>
  <c r="S761" i="173"/>
  <c r="S760" i="173"/>
  <c r="S759" i="173"/>
  <c r="S758" i="173"/>
  <c r="S757" i="173"/>
  <c r="S756" i="173"/>
  <c r="S755" i="173"/>
  <c r="S754" i="173"/>
  <c r="S753" i="173"/>
  <c r="S752" i="173"/>
  <c r="S751" i="173"/>
  <c r="S750" i="173"/>
  <c r="T749" i="173"/>
  <c r="T747" i="173"/>
  <c r="T746" i="173"/>
  <c r="T741" i="173"/>
  <c r="T736" i="173"/>
  <c r="AG722" i="173"/>
  <c r="AG721" i="173"/>
  <c r="AR719" i="173"/>
  <c r="AQ719" i="173"/>
  <c r="AP719" i="173"/>
  <c r="AO719" i="173"/>
  <c r="AN719" i="173"/>
  <c r="V717" i="173"/>
  <c r="Y716" i="173"/>
  <c r="S714" i="173"/>
  <c r="S713" i="173"/>
  <c r="S712" i="173"/>
  <c r="S711" i="173"/>
  <c r="S710" i="173"/>
  <c r="S709" i="173"/>
  <c r="S708" i="173"/>
  <c r="S707" i="173"/>
  <c r="S706" i="173"/>
  <c r="S705" i="173"/>
  <c r="S704" i="173"/>
  <c r="S703" i="173"/>
  <c r="S702" i="173"/>
  <c r="S701" i="173"/>
  <c r="S700" i="173"/>
  <c r="S699" i="173"/>
  <c r="S698" i="173"/>
  <c r="S697" i="173"/>
  <c r="S696" i="173"/>
  <c r="S695" i="173"/>
  <c r="S694" i="173"/>
  <c r="S693" i="173"/>
  <c r="S692" i="173"/>
  <c r="S691" i="173"/>
  <c r="S690" i="173"/>
  <c r="S689" i="173"/>
  <c r="S688" i="173"/>
  <c r="S687" i="173"/>
  <c r="S686" i="173"/>
  <c r="S685" i="173"/>
  <c r="T684" i="173"/>
  <c r="T682" i="173"/>
  <c r="T681" i="173"/>
  <c r="T676" i="173"/>
  <c r="T671" i="173"/>
  <c r="AR654" i="173"/>
  <c r="AQ654" i="173"/>
  <c r="AP654" i="173"/>
  <c r="AO654" i="173"/>
  <c r="AN654" i="173"/>
  <c r="V652" i="173"/>
  <c r="Y651" i="173"/>
  <c r="S649" i="173"/>
  <c r="S648" i="173"/>
  <c r="S647" i="173"/>
  <c r="S646" i="173"/>
  <c r="S645" i="173"/>
  <c r="S644" i="173"/>
  <c r="S643" i="173"/>
  <c r="S642" i="173"/>
  <c r="S641" i="173"/>
  <c r="S640" i="173"/>
  <c r="S639" i="173"/>
  <c r="S638" i="173"/>
  <c r="S637" i="173"/>
  <c r="S636" i="173"/>
  <c r="S635" i="173"/>
  <c r="S634" i="173"/>
  <c r="S633" i="173"/>
  <c r="S632" i="173"/>
  <c r="S631" i="173"/>
  <c r="S630" i="173"/>
  <c r="S629" i="173"/>
  <c r="S628" i="173"/>
  <c r="S627" i="173"/>
  <c r="S626" i="173"/>
  <c r="S625" i="173"/>
  <c r="S624" i="173"/>
  <c r="S623" i="173"/>
  <c r="S622" i="173"/>
  <c r="S621" i="173"/>
  <c r="S620" i="173"/>
  <c r="T619" i="173"/>
  <c r="T617" i="173"/>
  <c r="T616" i="173"/>
  <c r="T611" i="173"/>
  <c r="T606" i="173"/>
  <c r="AG604" i="173"/>
  <c r="AG603" i="173"/>
  <c r="AG602" i="173"/>
  <c r="AG601" i="173"/>
  <c r="AG600" i="173"/>
  <c r="AG599" i="173"/>
  <c r="AG598" i="173"/>
  <c r="AG597" i="173"/>
  <c r="AG596" i="173"/>
  <c r="AG595" i="173"/>
  <c r="AG594" i="173"/>
  <c r="AG593" i="173"/>
  <c r="AG592" i="173"/>
  <c r="AG591" i="173"/>
  <c r="AR589" i="173"/>
  <c r="AQ589" i="173"/>
  <c r="AP589" i="173"/>
  <c r="AO589" i="173"/>
  <c r="AN589" i="173"/>
  <c r="V587" i="173"/>
  <c r="Y586" i="173"/>
  <c r="S584" i="173"/>
  <c r="S583" i="173"/>
  <c r="S582" i="173"/>
  <c r="S581" i="173"/>
  <c r="S580" i="173"/>
  <c r="S579" i="173"/>
  <c r="S578" i="173"/>
  <c r="S577" i="173"/>
  <c r="S576" i="173"/>
  <c r="S575" i="173"/>
  <c r="S574" i="173"/>
  <c r="S573" i="173"/>
  <c r="S572" i="173"/>
  <c r="S571" i="173"/>
  <c r="S570" i="173"/>
  <c r="S569" i="173"/>
  <c r="S568" i="173"/>
  <c r="S567" i="173"/>
  <c r="S566" i="173"/>
  <c r="S565" i="173"/>
  <c r="S564" i="173"/>
  <c r="S563" i="173"/>
  <c r="S562" i="173"/>
  <c r="S561" i="173"/>
  <c r="S560" i="173"/>
  <c r="S559" i="173"/>
  <c r="S558" i="173"/>
  <c r="S557" i="173"/>
  <c r="S556" i="173"/>
  <c r="S555" i="173"/>
  <c r="T554" i="173"/>
  <c r="T552" i="173"/>
  <c r="T551" i="173"/>
  <c r="T546" i="173"/>
  <c r="T541" i="173"/>
  <c r="AG539" i="173"/>
  <c r="AG538" i="173"/>
  <c r="AG537" i="173"/>
  <c r="AG536" i="173"/>
  <c r="AG535" i="173"/>
  <c r="AG534" i="173"/>
  <c r="AG533" i="173"/>
  <c r="AG532" i="173"/>
  <c r="AG531" i="173"/>
  <c r="AG530" i="173"/>
  <c r="AG529" i="173"/>
  <c r="AG528" i="173"/>
  <c r="AG527" i="173"/>
  <c r="AG526" i="173"/>
  <c r="AR524" i="173"/>
  <c r="AQ524" i="173"/>
  <c r="AP524" i="173"/>
  <c r="AO524" i="173"/>
  <c r="AN524" i="173"/>
  <c r="V522" i="173"/>
  <c r="Y521" i="173"/>
  <c r="AG467" i="173"/>
  <c r="AG468" i="173"/>
  <c r="AG469" i="173"/>
  <c r="AG470" i="173"/>
  <c r="AG471" i="173"/>
  <c r="AG472" i="173"/>
  <c r="AG473" i="173"/>
  <c r="AG474" i="173"/>
  <c r="AG475" i="173"/>
  <c r="S519" i="173"/>
  <c r="S518" i="173"/>
  <c r="S517" i="173"/>
  <c r="S516" i="173"/>
  <c r="S515" i="173"/>
  <c r="S514" i="173"/>
  <c r="S513" i="173"/>
  <c r="S512" i="173"/>
  <c r="S511" i="173"/>
  <c r="S510" i="173"/>
  <c r="S509" i="173"/>
  <c r="S508" i="173"/>
  <c r="S507" i="173"/>
  <c r="S506" i="173"/>
  <c r="S505" i="173"/>
  <c r="S504" i="173"/>
  <c r="S503" i="173"/>
  <c r="S502" i="173"/>
  <c r="S501" i="173"/>
  <c r="S500" i="173"/>
  <c r="S499" i="173"/>
  <c r="S498" i="173"/>
  <c r="S497" i="173"/>
  <c r="S496" i="173"/>
  <c r="S495" i="173"/>
  <c r="S494" i="173"/>
  <c r="S493" i="173"/>
  <c r="S492" i="173"/>
  <c r="S491" i="173"/>
  <c r="S490" i="173"/>
  <c r="T489" i="173"/>
  <c r="T487" i="173"/>
  <c r="T486" i="173"/>
  <c r="T481" i="173"/>
  <c r="T476" i="173"/>
  <c r="AG466" i="173"/>
  <c r="AG465" i="173"/>
  <c r="AG464" i="173"/>
  <c r="AG463" i="173"/>
  <c r="AG462" i="173"/>
  <c r="AG461" i="173"/>
  <c r="AR459" i="173"/>
  <c r="AQ459" i="173"/>
  <c r="AP459" i="173"/>
  <c r="AO459" i="173"/>
  <c r="AN459" i="173"/>
  <c r="V457" i="173"/>
  <c r="Y456" i="173"/>
  <c r="S454" i="173"/>
  <c r="S453" i="173"/>
  <c r="S452" i="173"/>
  <c r="S451"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T424" i="173"/>
  <c r="T422" i="173"/>
  <c r="T421" i="173"/>
  <c r="T416" i="173"/>
  <c r="T411" i="173"/>
  <c r="AG401" i="173"/>
  <c r="AG400" i="173"/>
  <c r="AG399" i="173"/>
  <c r="AG398" i="173"/>
  <c r="AG397" i="173"/>
  <c r="AG396" i="173"/>
  <c r="AR394" i="173"/>
  <c r="AQ394" i="173"/>
  <c r="AP394" i="173"/>
  <c r="AO394" i="173"/>
  <c r="AN394" i="173"/>
  <c r="V392" i="173"/>
  <c r="Y391" i="173"/>
  <c r="AG337" i="173"/>
  <c r="AG338" i="173"/>
  <c r="AG339" i="173"/>
  <c r="AG340" i="173"/>
  <c r="AG341" i="173"/>
  <c r="AG342" i="173"/>
  <c r="AG343" i="173"/>
  <c r="AG344" i="173"/>
  <c r="AG345"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T359" i="173"/>
  <c r="T357" i="173"/>
  <c r="T356" i="173"/>
  <c r="T351" i="173"/>
  <c r="T346" i="173"/>
  <c r="AG336" i="173"/>
  <c r="AG335" i="173"/>
  <c r="AG334" i="173"/>
  <c r="AG333" i="173"/>
  <c r="AG332" i="173"/>
  <c r="AG331" i="173"/>
  <c r="AR329" i="173"/>
  <c r="AQ329" i="173"/>
  <c r="AP329" i="173"/>
  <c r="AO329" i="173"/>
  <c r="AN329" i="173"/>
  <c r="V327" i="173"/>
  <c r="Y326" i="173"/>
  <c r="AG273" i="173"/>
  <c r="AG274" i="173"/>
  <c r="AG275" i="173"/>
  <c r="AG276" i="173"/>
  <c r="V67" i="173"/>
  <c r="V2"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T294" i="173"/>
  <c r="T292" i="173"/>
  <c r="T291" i="173"/>
  <c r="T286" i="173"/>
  <c r="T281" i="173"/>
  <c r="AG272" i="173"/>
  <c r="AG271" i="173"/>
  <c r="AG270" i="173"/>
  <c r="AG269" i="173"/>
  <c r="AG268" i="173"/>
  <c r="AG267" i="173"/>
  <c r="AG266" i="173"/>
  <c r="AR264" i="173"/>
  <c r="AQ264" i="173"/>
  <c r="AP264" i="173"/>
  <c r="AO264" i="173"/>
  <c r="AN264" i="173"/>
  <c r="V262" i="173"/>
  <c r="Y261" i="173"/>
  <c r="AG215" i="173"/>
  <c r="AG216" i="173"/>
  <c r="AG217" i="173"/>
  <c r="AG218" i="173"/>
  <c r="AG214" i="173"/>
  <c r="AG213" i="173"/>
  <c r="AG212" i="173"/>
  <c r="AG211" i="173"/>
  <c r="AG210" i="173"/>
  <c r="AG209" i="173"/>
  <c r="AG208" i="173"/>
  <c r="AG207" i="173"/>
  <c r="AG206" i="173"/>
  <c r="AG205" i="173"/>
  <c r="AG204" i="173"/>
  <c r="AG203" i="173"/>
  <c r="AG202" i="173"/>
  <c r="AG201" i="173"/>
  <c r="S261" i="173" a="1"/>
  <c r="S716" i="173" a="1"/>
  <c r="S846" i="173" a="1"/>
  <c r="S391" i="173" a="1"/>
  <c r="S521" i="173" a="1"/>
  <c r="S651" i="173" a="1"/>
  <c r="S586" i="173" a="1"/>
  <c r="S781" i="173" a="1"/>
  <c r="S456" i="173" a="1"/>
  <c r="S326" i="173" a="1"/>
  <c r="AN530" i="173"/>
  <c r="AN273" i="173"/>
  <c r="AN213" i="173"/>
  <c r="AN785" i="173"/>
  <c r="AN331" i="173"/>
  <c r="AN527" i="173"/>
  <c r="AN595" i="173"/>
  <c r="AN792" i="173"/>
  <c r="AN590" i="173"/>
  <c r="AN336" i="173"/>
  <c r="AN345" i="173"/>
  <c r="AN534" i="173"/>
  <c r="AN204" i="173"/>
  <c r="AN401" i="173"/>
  <c r="AN333" i="173"/>
  <c r="AN218" i="173"/>
  <c r="AN330" i="173"/>
  <c r="AN334" i="173"/>
  <c r="AN332" i="173"/>
  <c r="AN203" i="173"/>
  <c r="AN206" i="173"/>
  <c r="AN474" i="173"/>
  <c r="AN791" i="173"/>
  <c r="AN272" i="173"/>
  <c r="AN340" i="173"/>
  <c r="AN850" i="173"/>
  <c r="AN602" i="173"/>
  <c r="AN794" i="173"/>
  <c r="AN399" i="173"/>
  <c r="AN528" i="173"/>
  <c r="AN537" i="173"/>
  <c r="AN599" i="173"/>
  <c r="AN789" i="173"/>
  <c r="AN604" i="173"/>
  <c r="AN217" i="173"/>
  <c r="AN274" i="173"/>
  <c r="AN209" i="173"/>
  <c r="AN532" i="173"/>
  <c r="AN265" i="173"/>
  <c r="AN851" i="173"/>
  <c r="AN722" i="173"/>
  <c r="AN342" i="173"/>
  <c r="AN341" i="173"/>
  <c r="AN790" i="173"/>
  <c r="AN539" i="173"/>
  <c r="AN205" i="173"/>
  <c r="AN461" i="173"/>
  <c r="AN800" i="173"/>
  <c r="AN400" i="173"/>
  <c r="AN799" i="173"/>
  <c r="AN343" i="173"/>
  <c r="AN533" i="173"/>
  <c r="AN339" i="173"/>
  <c r="AN600" i="173"/>
  <c r="AN852" i="173"/>
  <c r="AN598" i="173"/>
  <c r="AN538" i="173"/>
  <c r="AN594" i="173"/>
  <c r="AN276" i="173"/>
  <c r="AN268" i="173"/>
  <c r="AN269" i="173"/>
  <c r="AN796" i="173"/>
  <c r="AN396" i="173"/>
  <c r="AN462" i="173"/>
  <c r="AN466" i="173"/>
  <c r="AN275" i="173"/>
  <c r="AN801" i="173"/>
  <c r="AN593" i="173"/>
  <c r="AN463" i="173"/>
  <c r="AN473" i="173"/>
  <c r="AN460" i="173"/>
  <c r="AN603" i="173"/>
  <c r="AN793" i="173"/>
  <c r="AN212" i="173"/>
  <c r="AN592" i="173"/>
  <c r="AN208" i="173"/>
  <c r="AN207" i="173"/>
  <c r="AN475" i="173"/>
  <c r="AN797" i="173"/>
  <c r="AN469" i="173"/>
  <c r="AN397" i="173"/>
  <c r="AN526" i="173"/>
  <c r="AN525" i="173"/>
  <c r="AN721" i="173"/>
  <c r="AN214" i="173"/>
  <c r="AN787" i="173"/>
  <c r="AN853" i="173"/>
  <c r="AN597" i="173"/>
  <c r="AN216" i="173"/>
  <c r="AN795" i="173"/>
  <c r="AN398" i="173"/>
  <c r="AN200" i="173"/>
  <c r="AN271" i="173"/>
  <c r="AN267" i="173"/>
  <c r="AN338" i="173"/>
  <c r="AN529" i="173"/>
  <c r="AN467" i="173"/>
  <c r="AN468" i="173"/>
  <c r="AN465" i="173"/>
  <c r="AN266" i="173"/>
  <c r="AN854" i="173"/>
  <c r="AN202" i="173"/>
  <c r="AN464" i="173"/>
  <c r="AN788" i="173"/>
  <c r="AN471" i="173"/>
  <c r="AN344" i="173"/>
  <c r="AN591" i="173"/>
  <c r="AN201" i="173"/>
  <c r="AN798" i="173"/>
  <c r="AN470" i="173"/>
  <c r="AN535" i="173"/>
  <c r="AN270" i="173"/>
  <c r="AN215" i="173"/>
  <c r="AN211" i="173"/>
  <c r="AN536" i="173"/>
  <c r="AN337" i="173"/>
  <c r="AN210" i="173"/>
  <c r="AN596" i="173"/>
  <c r="AN601" i="173"/>
  <c r="AN720" i="173"/>
  <c r="AN335" i="173"/>
  <c r="AN531" i="173"/>
  <c r="AN472" i="173"/>
  <c r="AN395" i="173"/>
  <c r="AN786" i="173"/>
  <c r="S846" i="173" l="1"/>
  <c r="S781" i="173"/>
  <c r="S716" i="173"/>
  <c r="S651" i="173"/>
  <c r="S586" i="173"/>
  <c r="S521" i="173"/>
  <c r="S456" i="173"/>
  <c r="S391" i="173"/>
  <c r="S326" i="173"/>
  <c r="U328" i="173" s="1"/>
  <c r="S261" i="173"/>
  <c r="AB327" i="173"/>
  <c r="AB847" i="173"/>
  <c r="AP335" i="173" a="1"/>
  <c r="AJ797" i="173" a="1"/>
  <c r="AQ594" i="173" a="1"/>
  <c r="AJ792" i="173" a="1"/>
  <c r="AR270" i="173" a="1"/>
  <c r="AQ469" i="173" a="1"/>
  <c r="AQ343" i="173" a="1"/>
  <c r="AO528" i="173" a="1"/>
  <c r="Z401" i="173"/>
  <c r="Z462" i="173"/>
  <c r="AP274" i="173" a="1"/>
  <c r="AP330" i="173" a="1"/>
  <c r="AR268" i="173" a="1"/>
  <c r="Z595" i="173"/>
  <c r="AQ792" i="173" a="1"/>
  <c r="AQ269" i="173" a="1"/>
  <c r="Z798" i="173"/>
  <c r="AQ273" i="173" a="1"/>
  <c r="AR463" i="173" a="1"/>
  <c r="Z603" i="173"/>
  <c r="Z527" i="173"/>
  <c r="AO795" i="173" a="1"/>
  <c r="AJ330" i="173" a="1"/>
  <c r="AR668" i="173" a="1"/>
  <c r="AJ397" i="173" a="1"/>
  <c r="AO788" i="173" a="1"/>
  <c r="Z530" i="173"/>
  <c r="AP794" i="173" a="1"/>
  <c r="AJ334" i="173" a="1"/>
  <c r="AP336" i="173" a="1"/>
  <c r="AJ275" i="173" a="1"/>
  <c r="AO271" i="173" a="1"/>
  <c r="AP798" i="173" a="1"/>
  <c r="AJ266" i="173" a="1"/>
  <c r="AJ590" i="173" a="1"/>
  <c r="AJ475" i="173" a="1"/>
  <c r="AQ342" i="173" a="1"/>
  <c r="AO538" i="173" a="1"/>
  <c r="AQ470" i="173" a="1"/>
  <c r="AJ853" i="173" a="1"/>
  <c r="AJ538" i="173" a="1"/>
  <c r="AQ854" i="173" a="1"/>
  <c r="AR530" i="173" a="1"/>
  <c r="AR850" i="173" a="1"/>
  <c r="AJ470" i="173" a="1"/>
  <c r="AO533" i="173" a="1"/>
  <c r="AR595" i="173" a="1"/>
  <c r="AQ599" i="173" a="1"/>
  <c r="AR601" i="173" a="1"/>
  <c r="Z330" i="173"/>
  <c r="AR526" i="173" a="1"/>
  <c r="AJ603" i="173" a="1"/>
  <c r="AO720" i="173" a="1"/>
  <c r="AO602" i="173" a="1"/>
  <c r="Z276" i="173"/>
  <c r="AO798" i="173" a="1"/>
  <c r="AR395" i="173" a="1"/>
  <c r="AJ268" i="173" a="1"/>
  <c r="AP467" i="173" a="1"/>
  <c r="AO787" i="173" a="1"/>
  <c r="AO530" i="173" a="1"/>
  <c r="AP791" i="173" a="1"/>
  <c r="AJ463" i="173" a="1"/>
  <c r="AP465" i="173" a="1"/>
  <c r="AR208" i="173" a="1"/>
  <c r="AQ213" i="173" a="1"/>
  <c r="AQ527" i="173" a="1"/>
  <c r="AP530" i="173" a="1"/>
  <c r="AJ465" i="173" a="1"/>
  <c r="Z338" i="173"/>
  <c r="AO334" i="173" a="1"/>
  <c r="AO797" i="173" a="1"/>
  <c r="AQ525" i="173" a="1"/>
  <c r="AP340" i="173" a="1"/>
  <c r="AJ527" i="173" a="1"/>
  <c r="AP533" i="173" a="1"/>
  <c r="AQ395" i="173" a="1"/>
  <c r="AR667" i="173" a="1"/>
  <c r="AJ271" i="173" a="1"/>
  <c r="AR599" i="173" a="1"/>
  <c r="AQ800" i="173" a="1"/>
  <c r="Z853" i="173"/>
  <c r="AR787" i="173" a="1"/>
  <c r="AP599" i="173" a="1"/>
  <c r="AP266" i="173" a="1"/>
  <c r="Z465" i="173"/>
  <c r="AO343" i="173" a="1"/>
  <c r="Z799" i="173"/>
  <c r="AQ466" i="173" a="1"/>
  <c r="AQ337" i="173" a="1"/>
  <c r="AJ395" i="173" a="1"/>
  <c r="AP854" i="173" a="1"/>
  <c r="Z268" i="173"/>
  <c r="AP207" i="173" a="1"/>
  <c r="AR204" i="173" a="1"/>
  <c r="Z788" i="173"/>
  <c r="Z801" i="173"/>
  <c r="AP398" i="173" a="1"/>
  <c r="AR475" i="173" a="1"/>
  <c r="AJ332" i="173" a="1"/>
  <c r="Z460" i="173"/>
  <c r="AQ472" i="173" a="1"/>
  <c r="AR794" i="173" a="1"/>
  <c r="AO597" i="173" a="1"/>
  <c r="AP539" i="173" a="1"/>
  <c r="Z467" i="173"/>
  <c r="AO852" i="173" a="1"/>
  <c r="AJ342" i="173" a="1"/>
  <c r="AR462" i="173" a="1"/>
  <c r="AP205" i="173" a="1"/>
  <c r="AP265" i="173" a="1"/>
  <c r="AR203" i="173" a="1"/>
  <c r="AO216" i="173" a="1"/>
  <c r="Z332" i="173"/>
  <c r="Z466" i="173"/>
  <c r="AR273" i="173" a="1"/>
  <c r="AJ474" i="173" a="1"/>
  <c r="AP271" i="173" a="1"/>
  <c r="AQ853" i="173" a="1"/>
  <c r="AR469" i="173" a="1"/>
  <c r="AP536" i="173" a="1"/>
  <c r="AJ721" i="173" a="1"/>
  <c r="AJ788" i="173" a="1"/>
  <c r="AP788" i="173" a="1"/>
  <c r="AO474" i="173" a="1"/>
  <c r="AP469" i="173" a="1"/>
  <c r="AR603" i="173" a="1"/>
  <c r="AO214" i="173" a="1"/>
  <c r="AP850" i="173" a="1"/>
  <c r="Z539" i="173"/>
  <c r="AO532" i="173" a="1"/>
  <c r="AO595" i="173" a="1"/>
  <c r="AQ396" i="173" a="1"/>
  <c r="AJ340" i="173" a="1"/>
  <c r="AR533" i="173" a="1"/>
  <c r="AP339" i="173" a="1"/>
  <c r="AO800" i="173" a="1"/>
  <c r="AO603" i="173" a="1"/>
  <c r="AR657" i="173" a="1"/>
  <c r="AO590" i="173" a="1"/>
  <c r="AR330" i="173" a="1"/>
  <c r="AP472" i="173" a="1"/>
  <c r="AR333" i="173" a="1"/>
  <c r="Z461" i="173"/>
  <c r="AQ603" i="173" a="1"/>
  <c r="AR341" i="173" a="1"/>
  <c r="AP852" i="173" a="1"/>
  <c r="AQ532" i="173" a="1"/>
  <c r="AQ265" i="173" a="1"/>
  <c r="AR797" i="173" a="1"/>
  <c r="AO210" i="173" a="1"/>
  <c r="AQ790" i="173" a="1"/>
  <c r="Z534" i="173"/>
  <c r="AP462" i="173" a="1"/>
  <c r="AJ396" i="173" a="1"/>
  <c r="AP786" i="173" a="1"/>
  <c r="AJ344" i="173" a="1"/>
  <c r="AJ598" i="173" a="1"/>
  <c r="AQ535" i="173" a="1"/>
  <c r="AO331" i="173" a="1"/>
  <c r="AO269" i="173" a="1"/>
  <c r="Z271" i="173"/>
  <c r="Z800" i="173"/>
  <c r="AP799" i="173" a="1"/>
  <c r="AQ530" i="173" a="1"/>
  <c r="AJ799" i="173" a="1"/>
  <c r="AO793" i="173" a="1"/>
  <c r="AP594" i="173" a="1"/>
  <c r="AP470" i="173" a="1"/>
  <c r="AO332" i="173" a="1"/>
  <c r="Z344" i="173"/>
  <c r="AP471" i="173" a="1"/>
  <c r="AJ464" i="173" a="1"/>
  <c r="AQ207" i="173" a="1"/>
  <c r="Z594" i="173"/>
  <c r="AO722" i="173" a="1"/>
  <c r="AP590" i="173" a="1"/>
  <c r="AJ467" i="173" a="1"/>
  <c r="AO201" i="173" a="1"/>
  <c r="AR591" i="173" a="1"/>
  <c r="AO344" i="173" a="1"/>
  <c r="AP531" i="173" a="1"/>
  <c r="AR465" i="173" a="1"/>
  <c r="AJ592" i="173" a="1"/>
  <c r="AO721" i="173" a="1"/>
  <c r="AQ345" i="173" a="1"/>
  <c r="AJ798" i="173" a="1"/>
  <c r="AO401" i="173" a="1"/>
  <c r="Z273" i="173"/>
  <c r="AR343" i="173" a="1"/>
  <c r="AJ720" i="173" a="1"/>
  <c r="AJ535" i="173" a="1"/>
  <c r="Z472" i="173"/>
  <c r="AQ341" i="173" a="1"/>
  <c r="AR331" i="173" a="1"/>
  <c r="Q10" i="173" a="1"/>
  <c r="AP333" i="173" a="1"/>
  <c r="AO341" i="173" a="1"/>
  <c r="Z593" i="173"/>
  <c r="AP597" i="173" a="1"/>
  <c r="AR337" i="173" a="1"/>
  <c r="AP604" i="173" a="1"/>
  <c r="AQ595" i="173" a="1"/>
  <c r="Z334" i="173"/>
  <c r="AP395" i="173" a="1"/>
  <c r="AO473" i="173" a="1"/>
  <c r="AR593" i="173" a="1"/>
  <c r="AP538" i="173" a="1"/>
  <c r="AO789" i="173" a="1"/>
  <c r="AJ787" i="173" a="1"/>
  <c r="AJ786" i="173" a="1"/>
  <c r="AP332" i="173" a="1"/>
  <c r="AP209" i="173" a="1"/>
  <c r="AQ330" i="173" a="1"/>
  <c r="AQ852" i="173" a="1"/>
  <c r="AR594" i="173" a="1"/>
  <c r="Z340" i="173"/>
  <c r="AO591" i="173" a="1"/>
  <c r="Q9" i="173" a="1"/>
  <c r="AO539" i="173" a="1"/>
  <c r="AR217" i="173" a="1"/>
  <c r="AP272" i="173" a="1"/>
  <c r="AQ798" i="173" a="1"/>
  <c r="AO270" i="173" a="1"/>
  <c r="Z592" i="173"/>
  <c r="AO534" i="173" a="1"/>
  <c r="Z535" i="173"/>
  <c r="AO471" i="173" a="1"/>
  <c r="AO336" i="173" a="1"/>
  <c r="AP397" i="173" a="1"/>
  <c r="AR795" i="173" a="1"/>
  <c r="AO786" i="173" a="1"/>
  <c r="AR851" i="173" a="1"/>
  <c r="AQ602" i="173" a="1"/>
  <c r="AQ398" i="173" a="1"/>
  <c r="AJ532" i="173" a="1"/>
  <c r="AR209" i="173" a="1"/>
  <c r="AJ597" i="173" a="1"/>
  <c r="AR200" i="173" a="1"/>
  <c r="AO399" i="173" a="1"/>
  <c r="AR400" i="173" a="1"/>
  <c r="AR398" i="173" a="1"/>
  <c r="AP215" i="173" a="1"/>
  <c r="Z602" i="173"/>
  <c r="AJ801" i="173" a="1"/>
  <c r="AQ591" i="173" a="1"/>
  <c r="AR471" i="173" a="1"/>
  <c r="AQ462" i="173" a="1"/>
  <c r="AO340" i="173" a="1"/>
  <c r="AO337" i="173" a="1"/>
  <c r="AR531" i="173" a="1"/>
  <c r="AO463" i="173" a="1"/>
  <c r="AR210" i="173" a="1"/>
  <c r="AO273" i="173" a="1"/>
  <c r="AP526" i="173" a="1"/>
  <c r="AP401" i="173" a="1"/>
  <c r="AR799" i="173" a="1"/>
  <c r="Z269" i="173"/>
  <c r="AJ343" i="173" a="1"/>
  <c r="Z601" i="173"/>
  <c r="AQ786" i="173" a="1"/>
  <c r="AQ212" i="173" a="1"/>
  <c r="AP532" i="173" a="1"/>
  <c r="AQ217" i="173" a="1"/>
  <c r="AP400" i="173" a="1"/>
  <c r="AJ533" i="173" a="1"/>
  <c r="AP343" i="173" a="1"/>
  <c r="AP213" i="173" a="1"/>
  <c r="AO526" i="173" a="1"/>
  <c r="AJ274" i="173" a="1"/>
  <c r="AQ464" i="173" a="1"/>
  <c r="AQ593" i="173" a="1"/>
  <c r="AP214" i="173" a="1"/>
  <c r="AR656" i="173" a="1"/>
  <c r="AQ796" i="173" a="1"/>
  <c r="AR470" i="173" a="1"/>
  <c r="AO339" i="173" a="1"/>
  <c r="AP267" i="173" a="1"/>
  <c r="AJ534" i="173" a="1"/>
  <c r="AO396" i="173" a="1"/>
  <c r="AQ463" i="173" a="1"/>
  <c r="AQ211" i="173" a="1"/>
  <c r="AR788" i="173" a="1"/>
  <c r="AJ460" i="173" a="1"/>
  <c r="AO529" i="173" a="1"/>
  <c r="AQ534" i="173" a="1"/>
  <c r="AR472" i="173" a="1"/>
  <c r="AP275" i="173" a="1"/>
  <c r="AQ334" i="173" a="1"/>
  <c r="AJ270" i="173" a="1"/>
  <c r="AQ210" i="173" a="1"/>
  <c r="AR538" i="173" a="1"/>
  <c r="AQ526" i="173" a="1"/>
  <c r="AP801" i="173" a="1"/>
  <c r="Q4" i="173" a="1"/>
  <c r="AR342" i="173" a="1"/>
  <c r="AO213" i="173" a="1"/>
  <c r="AQ797" i="173" a="1"/>
  <c r="AO276" i="173" a="1"/>
  <c r="Z851" i="173"/>
  <c r="AJ333" i="173" a="1"/>
  <c r="AP535" i="173" a="1"/>
  <c r="AO338" i="173" a="1"/>
  <c r="Q3" i="173" a="1"/>
  <c r="AO274" i="173" a="1"/>
  <c r="AJ336" i="173" a="1"/>
  <c r="AQ531" i="173" a="1"/>
  <c r="AR534" i="173" a="1"/>
  <c r="AP273" i="173" a="1"/>
  <c r="AP721" i="173" a="1"/>
  <c r="AR789" i="173" a="1"/>
  <c r="Z345" i="173"/>
  <c r="AP341" i="173" a="1"/>
  <c r="AP464" i="173" a="1"/>
  <c r="AP202" i="173" a="1"/>
  <c r="Z270" i="173"/>
  <c r="Z395" i="173"/>
  <c r="AR340" i="173" a="1"/>
  <c r="Z399" i="173"/>
  <c r="AO205" i="173" a="1"/>
  <c r="AO272" i="173" a="1"/>
  <c r="AO218" i="173" a="1"/>
  <c r="AQ399" i="173" a="1"/>
  <c r="Z789" i="173"/>
  <c r="AR793" i="173" a="1"/>
  <c r="AJ466" i="173" a="1"/>
  <c r="Z852" i="173"/>
  <c r="AO462" i="173" a="1"/>
  <c r="AJ345" i="173" a="1"/>
  <c r="AR336" i="173" a="1"/>
  <c r="AP595" i="173" a="1"/>
  <c r="Z600" i="173"/>
  <c r="AO799" i="173" a="1"/>
  <c r="AO333" i="173" a="1"/>
  <c r="AQ785" i="173" a="1"/>
  <c r="Z475" i="173"/>
  <c r="AJ337" i="173" a="1"/>
  <c r="AO470" i="173" a="1"/>
  <c r="AR339" i="173" a="1"/>
  <c r="AQ533" i="173" a="1"/>
  <c r="AQ473" i="173" a="1"/>
  <c r="AQ720" i="173" a="1"/>
  <c r="AR791" i="173" a="1"/>
  <c r="AJ525" i="173" a="1"/>
  <c r="Z599" i="173"/>
  <c r="AO604" i="173" a="1"/>
  <c r="AQ538" i="173" a="1"/>
  <c r="Z275" i="173"/>
  <c r="AP793" i="173" a="1"/>
  <c r="AO464" i="173" a="1"/>
  <c r="AQ338" i="173" a="1"/>
  <c r="AJ722" i="173" a="1"/>
  <c r="AR266" i="173" a="1"/>
  <c r="AR669" i="173" a="1"/>
  <c r="AQ722" i="173" a="1"/>
  <c r="AJ335" i="173" a="1"/>
  <c r="AR665" i="173" a="1"/>
  <c r="AJ398" i="173" a="1"/>
  <c r="AQ204" i="173" a="1"/>
  <c r="AJ338" i="173" a="1"/>
  <c r="AQ218" i="173" a="1"/>
  <c r="AJ526" i="173" a="1"/>
  <c r="AO335" i="173" a="1"/>
  <c r="AP593" i="173" a="1"/>
  <c r="AQ789" i="173" a="1"/>
  <c r="AP460" i="173" a="1"/>
  <c r="AR660" i="173" a="1"/>
  <c r="AQ601" i="173" a="1"/>
  <c r="AR399" i="173" a="1"/>
  <c r="AO397" i="173" a="1"/>
  <c r="AP792" i="173" a="1"/>
  <c r="AP853" i="173" a="1"/>
  <c r="AJ528" i="173" a="1"/>
  <c r="AO203" i="173" a="1"/>
  <c r="AQ339" i="173" a="1"/>
  <c r="AJ595" i="173" a="1"/>
  <c r="AR655" i="173" a="1"/>
  <c r="AR272" i="173" a="1"/>
  <c r="AP269" i="173" a="1"/>
  <c r="AJ399" i="173" a="1"/>
  <c r="AP334" i="173" a="1"/>
  <c r="AR211" i="173" a="1"/>
  <c r="AP270" i="173" a="1"/>
  <c r="Z343" i="173"/>
  <c r="Z469" i="173"/>
  <c r="Z796" i="173"/>
  <c r="Q14" i="173" a="1"/>
  <c r="AR335" i="173" a="1"/>
  <c r="AQ276" i="173" a="1"/>
  <c r="AO268" i="173" a="1"/>
  <c r="AO467" i="173" a="1"/>
  <c r="AQ202" i="173" a="1"/>
  <c r="AP342" i="173" a="1"/>
  <c r="AO267" i="173" a="1"/>
  <c r="AO592" i="173" a="1"/>
  <c r="Q15" i="173" a="1"/>
  <c r="AJ604" i="173" a="1"/>
  <c r="AQ200" i="173" a="1"/>
  <c r="AP396" i="173" a="1"/>
  <c r="Z596" i="173"/>
  <c r="AR662" i="173" a="1"/>
  <c r="AO330" i="173" a="1"/>
  <c r="AJ600" i="173" a="1"/>
  <c r="AQ467" i="173" a="1"/>
  <c r="AR275" i="173" a="1"/>
  <c r="AQ539" i="173" a="1"/>
  <c r="AJ790" i="173" a="1"/>
  <c r="AR722" i="173" a="1"/>
  <c r="AQ401" i="173" a="1"/>
  <c r="Z335" i="173"/>
  <c r="AR474" i="173" a="1"/>
  <c r="AP851" i="173" a="1"/>
  <c r="AO342" i="173" a="1"/>
  <c r="AP217" i="173" a="1"/>
  <c r="Z336" i="173"/>
  <c r="AQ214" i="173" a="1"/>
  <c r="Q7" i="173" a="1"/>
  <c r="Z786" i="173"/>
  <c r="Z529" i="173"/>
  <c r="Z604" i="173"/>
  <c r="AP789" i="173" a="1"/>
  <c r="AJ594" i="173" a="1"/>
  <c r="AJ272" i="173" a="1"/>
  <c r="AP525" i="173" a="1"/>
  <c r="AO208" i="173" a="1"/>
  <c r="AP210" i="173" a="1"/>
  <c r="AR800" i="173" a="1"/>
  <c r="AP466" i="173" a="1"/>
  <c r="AP208" i="173" a="1"/>
  <c r="AO525" i="173" a="1"/>
  <c r="AO265" i="173" a="1"/>
  <c r="AJ593" i="173" a="1"/>
  <c r="AQ209" i="173" a="1"/>
  <c r="AR265" i="173" a="1"/>
  <c r="AQ590" i="173" a="1"/>
  <c r="Z590" i="173"/>
  <c r="AR666" i="173" a="1"/>
  <c r="Z337" i="173"/>
  <c r="AO461" i="173" a="1"/>
  <c r="AQ596" i="173" a="1"/>
  <c r="AP211" i="173" a="1"/>
  <c r="AO215" i="173" a="1"/>
  <c r="AR854" i="173" a="1"/>
  <c r="AJ529" i="173" a="1"/>
  <c r="AJ531" i="173" a="1"/>
  <c r="AR801" i="173" a="1"/>
  <c r="AQ793" i="173" a="1"/>
  <c r="AQ851" i="173" a="1"/>
  <c r="AQ272" i="173" a="1"/>
  <c r="AJ273" i="173" a="1"/>
  <c r="AP602" i="173" a="1"/>
  <c r="AR527" i="173" a="1"/>
  <c r="Q11" i="173" a="1"/>
  <c r="AQ475" i="173" a="1"/>
  <c r="Z397" i="173"/>
  <c r="AQ604" i="173" a="1"/>
  <c r="AJ539" i="173" a="1"/>
  <c r="Z531" i="173"/>
  <c r="Z791" i="173"/>
  <c r="AQ274" i="173" a="1"/>
  <c r="AO475" i="173" a="1"/>
  <c r="Z463" i="173"/>
  <c r="AR464" i="173" a="1"/>
  <c r="Z537" i="173"/>
  <c r="AP204" i="173" a="1"/>
  <c r="AO472" i="173" a="1"/>
  <c r="Z341" i="173"/>
  <c r="AR532" i="173" a="1"/>
  <c r="AP344" i="173" a="1"/>
  <c r="AQ536" i="173" a="1"/>
  <c r="AR598" i="173" a="1"/>
  <c r="AR528" i="173" a="1"/>
  <c r="Z793" i="173"/>
  <c r="Z722" i="173"/>
  <c r="AP474" i="173" a="1"/>
  <c r="AR661" i="173" a="1"/>
  <c r="AJ469" i="173" a="1"/>
  <c r="AO217" i="173" a="1"/>
  <c r="AQ799" i="173" a="1"/>
  <c r="AP268" i="173" a="1"/>
  <c r="AR602" i="173" a="1"/>
  <c r="Q12" i="173" a="1"/>
  <c r="AQ275" i="173" a="1"/>
  <c r="AR590" i="173" a="1"/>
  <c r="AR853" i="173" a="1"/>
  <c r="AP797" i="173" a="1"/>
  <c r="AQ592" i="173" a="1"/>
  <c r="Z526" i="173"/>
  <c r="AP463" i="173" a="1"/>
  <c r="AQ201" i="173" a="1"/>
  <c r="AR529" i="173" a="1"/>
  <c r="AO596" i="173" a="1"/>
  <c r="Z598" i="173"/>
  <c r="AJ785" i="173" a="1"/>
  <c r="AQ335" i="173" a="1"/>
  <c r="AP600" i="173" a="1"/>
  <c r="AR597" i="173" a="1"/>
  <c r="AO794" i="173" a="1"/>
  <c r="AO791" i="173" a="1"/>
  <c r="AQ791" i="173" a="1"/>
  <c r="AP461" i="173" a="1"/>
  <c r="Z721" i="173"/>
  <c r="AR218" i="173" a="1"/>
  <c r="Q13" i="173" a="1"/>
  <c r="AP601" i="173" a="1"/>
  <c r="AO200" i="173" a="1"/>
  <c r="AO345" i="173" a="1"/>
  <c r="AQ333" i="173" a="1"/>
  <c r="AQ215" i="173" a="1"/>
  <c r="AQ332" i="173" a="1"/>
  <c r="AR720" i="173" a="1"/>
  <c r="AO266" i="173" a="1"/>
  <c r="AP534" i="173" a="1"/>
  <c r="AQ461" i="173" a="1"/>
  <c r="AJ602" i="173" a="1"/>
  <c r="AO398" i="173" a="1"/>
  <c r="AP206" i="173" a="1"/>
  <c r="AJ795" i="173" a="1"/>
  <c r="AO466" i="173" a="1"/>
  <c r="AP201" i="173" a="1"/>
  <c r="AR332" i="173" a="1"/>
  <c r="AJ461" i="173" a="1"/>
  <c r="AP795" i="173" a="1"/>
  <c r="AP603" i="173" a="1"/>
  <c r="AR798" i="173" a="1"/>
  <c r="AQ537" i="173" a="1"/>
  <c r="AQ598" i="173" a="1"/>
  <c r="Z468" i="173"/>
  <c r="Z474" i="173"/>
  <c r="AR796" i="173" a="1"/>
  <c r="AQ600" i="173" a="1"/>
  <c r="AR401" i="173" a="1"/>
  <c r="AO202" i="173" a="1"/>
  <c r="Z473" i="173"/>
  <c r="AO531" i="173" a="1"/>
  <c r="AP212" i="173" a="1"/>
  <c r="Z265" i="173"/>
  <c r="AQ801" i="173" a="1"/>
  <c r="AQ267" i="173" a="1"/>
  <c r="AP790" i="173" a="1"/>
  <c r="AJ471" i="173" a="1"/>
  <c r="AO593" i="173" a="1"/>
  <c r="AP592" i="173" a="1"/>
  <c r="AQ266" i="173" a="1"/>
  <c r="AR790" i="173" a="1"/>
  <c r="AO851" i="173" a="1"/>
  <c r="Z400" i="173"/>
  <c r="AR276" i="173" a="1"/>
  <c r="AR468" i="173" a="1"/>
  <c r="AO537" i="173" a="1"/>
  <c r="AQ795" i="173" a="1"/>
  <c r="AO600" i="173" a="1"/>
  <c r="AQ794" i="173" a="1"/>
  <c r="AP591" i="173" a="1"/>
  <c r="AO275" i="173" a="1"/>
  <c r="AO850" i="173" a="1"/>
  <c r="AO599" i="173" a="1"/>
  <c r="AJ400" i="173" a="1"/>
  <c r="AJ269" i="173" a="1"/>
  <c r="AJ591" i="173" a="1"/>
  <c r="Z533" i="173"/>
  <c r="AJ530" i="173" a="1"/>
  <c r="AJ852" i="173" a="1"/>
  <c r="AR473" i="173" a="1"/>
  <c r="AO395" i="173" a="1"/>
  <c r="AO536" i="173" a="1"/>
  <c r="AR344" i="173" a="1"/>
  <c r="AR721" i="173" a="1"/>
  <c r="Z525" i="173"/>
  <c r="AQ208" i="173" a="1"/>
  <c r="AR539" i="173" a="1"/>
  <c r="AO601" i="173" a="1"/>
  <c r="AR269" i="173" a="1"/>
  <c r="AQ270" i="173" a="1"/>
  <c r="AQ721" i="173" a="1"/>
  <c r="AR536" i="173" a="1"/>
  <c r="AR397" i="173" a="1"/>
  <c r="AO790" i="173" a="1"/>
  <c r="AJ601" i="173" a="1"/>
  <c r="Z794" i="173"/>
  <c r="AO853" i="173" a="1"/>
  <c r="AR467" i="173" a="1"/>
  <c r="AR852" i="173" a="1"/>
  <c r="AQ787" i="173" a="1"/>
  <c r="AQ397" i="173" a="1"/>
  <c r="AR596" i="173" a="1"/>
  <c r="AJ462" i="173" a="1"/>
  <c r="AR216" i="173" a="1"/>
  <c r="Z850" i="173"/>
  <c r="AQ340" i="173" a="1"/>
  <c r="Z536" i="173"/>
  <c r="AO594" i="173" a="1"/>
  <c r="AQ344" i="173" a="1"/>
  <c r="AQ336" i="173" a="1"/>
  <c r="Z785" i="173"/>
  <c r="AJ473" i="173" a="1"/>
  <c r="AP527" i="173" a="1"/>
  <c r="AR214" i="173" a="1"/>
  <c r="Z396" i="173"/>
  <c r="AP337" i="173" a="1"/>
  <c r="Q8" i="173" a="1"/>
  <c r="AJ854" i="173" a="1"/>
  <c r="AO854" i="173" a="1"/>
  <c r="AR212" i="173" a="1"/>
  <c r="AQ205" i="173" a="1"/>
  <c r="AP537" i="173" a="1"/>
  <c r="Z538" i="173"/>
  <c r="Q6" i="173" a="1"/>
  <c r="Z790" i="173"/>
  <c r="AR334" i="173" a="1"/>
  <c r="AR215" i="173" a="1"/>
  <c r="AP528" i="173" a="1"/>
  <c r="AJ468" i="173" a="1"/>
  <c r="AQ465" i="173" a="1"/>
  <c r="AO460" i="173" a="1"/>
  <c r="AJ599" i="173" a="1"/>
  <c r="AR461" i="173" a="1"/>
  <c r="AJ794" i="173" a="1"/>
  <c r="AQ597" i="173" a="1"/>
  <c r="AR525" i="173" a="1"/>
  <c r="AQ400" i="173" a="1"/>
  <c r="AP787" i="173" a="1"/>
  <c r="Q5" i="173" a="1"/>
  <c r="AJ796" i="173" a="1"/>
  <c r="Z854" i="173"/>
  <c r="AR460" i="173" a="1"/>
  <c r="AQ460" i="173" a="1"/>
  <c r="Z797" i="173"/>
  <c r="AP468" i="173" a="1"/>
  <c r="AQ468" i="173" a="1"/>
  <c r="AJ596" i="173" a="1"/>
  <c r="AR663" i="173" a="1"/>
  <c r="AP216" i="173" a="1"/>
  <c r="AO527" i="173" a="1"/>
  <c r="AO469" i="173" a="1"/>
  <c r="AO535" i="173" a="1"/>
  <c r="AJ791" i="173" a="1"/>
  <c r="Z591" i="173"/>
  <c r="AP596" i="173" a="1"/>
  <c r="AO465" i="173" a="1"/>
  <c r="AP720" i="173" a="1"/>
  <c r="AR267" i="173" a="1"/>
  <c r="AQ331" i="173" a="1"/>
  <c r="Z471" i="173"/>
  <c r="Z470" i="173"/>
  <c r="AR792" i="173" a="1"/>
  <c r="AQ788" i="173" a="1"/>
  <c r="AP331" i="173" a="1"/>
  <c r="AR600" i="173" a="1"/>
  <c r="AR271" i="173" a="1"/>
  <c r="AJ537" i="173" a="1"/>
  <c r="AQ528" i="173" a="1"/>
  <c r="AJ850" i="173" a="1"/>
  <c r="AO792" i="173" a="1"/>
  <c r="AR205" i="173" a="1"/>
  <c r="Z398" i="173"/>
  <c r="AP200" i="173" a="1"/>
  <c r="AR338" i="173" a="1"/>
  <c r="AR396" i="173" a="1"/>
  <c r="AR274" i="173" a="1"/>
  <c r="AR659" i="173" a="1"/>
  <c r="AR785" i="173" a="1"/>
  <c r="AQ216" i="173" a="1"/>
  <c r="Z795" i="173"/>
  <c r="AQ268" i="173" a="1"/>
  <c r="AR592" i="173" a="1"/>
  <c r="Z331" i="173"/>
  <c r="AP473" i="173" a="1"/>
  <c r="AP529" i="173" a="1"/>
  <c r="AQ203" i="173" a="1"/>
  <c r="AQ529" i="173" a="1"/>
  <c r="AO785" i="173" a="1"/>
  <c r="Z267" i="173"/>
  <c r="AJ851" i="173" a="1"/>
  <c r="AJ793" i="173" a="1"/>
  <c r="AO211" i="173" a="1"/>
  <c r="AP203" i="173" a="1"/>
  <c r="AJ789" i="173" a="1"/>
  <c r="AJ339" i="173" a="1"/>
  <c r="AO801" i="173" a="1"/>
  <c r="AP722" i="173" a="1"/>
  <c r="AR213" i="173" a="1"/>
  <c r="Z792" i="173"/>
  <c r="AR466" i="173" a="1"/>
  <c r="AR537" i="173" a="1"/>
  <c r="Z787" i="173"/>
  <c r="AR658" i="173" a="1"/>
  <c r="AR786" i="173" a="1"/>
  <c r="AJ800" i="173" a="1"/>
  <c r="AR604" i="173" a="1"/>
  <c r="AP475" i="173" a="1"/>
  <c r="Z597" i="173"/>
  <c r="AP598" i="173" a="1"/>
  <c r="AP218" i="173" a="1"/>
  <c r="AP276" i="173" a="1"/>
  <c r="AJ265" i="173" a="1"/>
  <c r="AJ267" i="173" a="1"/>
  <c r="Z720" i="173"/>
  <c r="AP399" i="173" a="1"/>
  <c r="AO400" i="173" a="1"/>
  <c r="AP338" i="173" a="1"/>
  <c r="Z342" i="173"/>
  <c r="AR664" i="173" a="1"/>
  <c r="AQ271" i="173" a="1"/>
  <c r="AO209" i="173" a="1"/>
  <c r="AR201" i="173" a="1"/>
  <c r="AQ206" i="173" a="1"/>
  <c r="AJ536" i="173" a="1"/>
  <c r="AO796" i="173" a="1"/>
  <c r="AO598" i="173" a="1"/>
  <c r="AR207" i="173" a="1"/>
  <c r="AP785" i="173" a="1"/>
  <c r="Z274" i="173"/>
  <c r="AP800" i="173" a="1"/>
  <c r="AJ341" i="173" a="1"/>
  <c r="Z272" i="173"/>
  <c r="AQ850" i="173" a="1"/>
  <c r="Z464" i="173"/>
  <c r="AP796" i="173" a="1"/>
  <c r="AO212" i="173" a="1"/>
  <c r="AO204" i="173" a="1"/>
  <c r="AO468" i="173" a="1"/>
  <c r="Z532" i="173"/>
  <c r="AJ472" i="173" a="1"/>
  <c r="AJ276" i="173" a="1"/>
  <c r="AJ331" i="173" a="1"/>
  <c r="AQ471" i="173" a="1"/>
  <c r="AP345" i="173" a="1"/>
  <c r="AR206" i="173" a="1"/>
  <c r="Z333" i="173"/>
  <c r="Z339" i="173"/>
  <c r="AQ474" i="173" a="1"/>
  <c r="AR202" i="173" a="1"/>
  <c r="AO207" i="173" a="1"/>
  <c r="AO206" i="173" a="1"/>
  <c r="AR535" i="173" a="1"/>
  <c r="AR345" i="173" a="1"/>
  <c r="AJ401" i="173" a="1"/>
  <c r="Z528" i="173"/>
  <c r="Z266" i="173"/>
  <c r="AI343" i="173" l="1"/>
  <c r="AH343" i="173"/>
  <c r="AP795" i="173"/>
  <c r="AH538" i="173"/>
  <c r="AI538" i="173"/>
  <c r="AJ592" i="173"/>
  <c r="AK592" i="173" s="1"/>
  <c r="AR270" i="173"/>
  <c r="AP854" i="173"/>
  <c r="AP465" i="173"/>
  <c r="AI334" i="173"/>
  <c r="AH334" i="173"/>
  <c r="AJ399" i="173"/>
  <c r="AK399" i="173" s="1"/>
  <c r="AP720" i="173"/>
  <c r="AO470" i="173"/>
  <c r="AP203" i="173"/>
  <c r="AR665" i="173"/>
  <c r="AQ206" i="173"/>
  <c r="AO202" i="173"/>
  <c r="AO471" i="173"/>
  <c r="AQ338" i="173"/>
  <c r="AP217" i="173"/>
  <c r="AQ852" i="173"/>
  <c r="AQ217" i="173"/>
  <c r="AR343" i="173"/>
  <c r="Q8" i="173"/>
  <c r="AQ597" i="173"/>
  <c r="AR461" i="173"/>
  <c r="AO213" i="173"/>
  <c r="AP721" i="173"/>
  <c r="Q15" i="173"/>
  <c r="AJ460" i="173"/>
  <c r="AK460" i="173" s="1"/>
  <c r="AO334" i="173"/>
  <c r="AR533" i="173"/>
  <c r="AI475" i="173"/>
  <c r="AH475" i="173"/>
  <c r="AQ801" i="173"/>
  <c r="AP467" i="173"/>
  <c r="AP211" i="173"/>
  <c r="AR465" i="173"/>
  <c r="AJ474" i="173"/>
  <c r="AK474" i="173" s="1"/>
  <c r="AR599" i="173"/>
  <c r="AP525" i="173"/>
  <c r="AR340" i="173"/>
  <c r="AO208" i="173"/>
  <c r="AP850" i="173"/>
  <c r="AR336" i="173"/>
  <c r="AR604" i="173"/>
  <c r="AP216" i="173"/>
  <c r="AP593" i="173"/>
  <c r="AR595" i="173"/>
  <c r="AH796" i="173"/>
  <c r="AI796" i="173"/>
  <c r="AP469" i="173"/>
  <c r="AR341" i="173"/>
  <c r="AH333" i="173"/>
  <c r="AI333" i="173"/>
  <c r="AQ472" i="173"/>
  <c r="AQ853" i="173"/>
  <c r="AP474" i="173"/>
  <c r="AH397" i="173"/>
  <c r="AI397" i="173"/>
  <c r="AR272" i="173"/>
  <c r="AQ269" i="173"/>
  <c r="AQ266" i="173"/>
  <c r="AP475" i="173"/>
  <c r="AI396" i="173"/>
  <c r="AH396" i="173"/>
  <c r="AQ722" i="173"/>
  <c r="AJ344" i="173"/>
  <c r="AK344" i="173" s="1"/>
  <c r="AR399" i="173"/>
  <c r="AR787" i="173"/>
  <c r="AJ341" i="173"/>
  <c r="AK341" i="173" s="1"/>
  <c r="AO526" i="173"/>
  <c r="AO531" i="173"/>
  <c r="AJ786" i="173"/>
  <c r="AK786" i="173" s="1"/>
  <c r="AO276" i="173"/>
  <c r="AJ851" i="173"/>
  <c r="AK851" i="173" s="1"/>
  <c r="AJ720" i="173"/>
  <c r="AK720" i="173" s="1"/>
  <c r="AJ597" i="173"/>
  <c r="AK597" i="173" s="1"/>
  <c r="AP341" i="173"/>
  <c r="AR854" i="173"/>
  <c r="AP473" i="173"/>
  <c r="AI795" i="173"/>
  <c r="AH795" i="173"/>
  <c r="AQ534" i="173"/>
  <c r="AR335" i="173"/>
  <c r="AI850" i="173"/>
  <c r="AH850" i="173"/>
  <c r="AR470" i="173"/>
  <c r="AO851" i="173"/>
  <c r="AO592" i="173"/>
  <c r="AJ336" i="173"/>
  <c r="AK336" i="173" s="1"/>
  <c r="AQ536" i="173"/>
  <c r="AJ274" i="173"/>
  <c r="AK274" i="173" s="1"/>
  <c r="AP798" i="173"/>
  <c r="AP463" i="173"/>
  <c r="AJ525" i="173"/>
  <c r="AK525" i="173" s="1"/>
  <c r="AR538" i="173"/>
  <c r="AO275" i="173"/>
  <c r="AH793" i="173"/>
  <c r="AI793" i="173"/>
  <c r="AI462" i="173"/>
  <c r="AH462" i="173"/>
  <c r="AJ533" i="173"/>
  <c r="AK533" i="173" s="1"/>
  <c r="AO539" i="173"/>
  <c r="AI400" i="173"/>
  <c r="AH400" i="173"/>
  <c r="AI533" i="173"/>
  <c r="AH533" i="173"/>
  <c r="AQ332" i="173"/>
  <c r="AI799" i="173"/>
  <c r="AH799" i="173"/>
  <c r="AQ466" i="173"/>
  <c r="AO532" i="173"/>
  <c r="AO530" i="173"/>
  <c r="AP274" i="173"/>
  <c r="AR795" i="173"/>
  <c r="AO466" i="173"/>
  <c r="AJ530" i="173"/>
  <c r="AK530" i="173" s="1"/>
  <c r="AR531" i="173"/>
  <c r="AJ271" i="173"/>
  <c r="AK271" i="173" s="1"/>
  <c r="AR850" i="173"/>
  <c r="AJ599" i="173"/>
  <c r="AK599" i="173" s="1"/>
  <c r="AJ265" i="173"/>
  <c r="AK265" i="173" s="1"/>
  <c r="AO785" i="173"/>
  <c r="AO475" i="173"/>
  <c r="AR666" i="173"/>
  <c r="AJ603" i="173"/>
  <c r="AK603" i="173" s="1"/>
  <c r="AJ331" i="173"/>
  <c r="AK331" i="173" s="1"/>
  <c r="AO794" i="173"/>
  <c r="AR463" i="173"/>
  <c r="AP532" i="173"/>
  <c r="AR332" i="173"/>
  <c r="AR796" i="173"/>
  <c r="AO462" i="173"/>
  <c r="AQ600" i="173"/>
  <c r="AJ528" i="173"/>
  <c r="AK528" i="173" s="1"/>
  <c r="AO335" i="173"/>
  <c r="AQ797" i="173"/>
  <c r="AP464" i="173"/>
  <c r="AO590" i="173"/>
  <c r="AQ592" i="173"/>
  <c r="AQ202" i="173"/>
  <c r="AO525" i="173"/>
  <c r="AQ333" i="173"/>
  <c r="AJ797" i="173"/>
  <c r="AK797" i="173" s="1"/>
  <c r="AJ462" i="173"/>
  <c r="AK462" i="173" s="1"/>
  <c r="AJ594" i="173"/>
  <c r="AK594" i="173" s="1"/>
  <c r="AJ536" i="173"/>
  <c r="AK536" i="173" s="1"/>
  <c r="AH336" i="173"/>
  <c r="AI336" i="173"/>
  <c r="AP801" i="173"/>
  <c r="AR472" i="173"/>
  <c r="AO786" i="173"/>
  <c r="AQ602" i="173"/>
  <c r="AH800" i="173"/>
  <c r="AI800" i="173"/>
  <c r="AJ596" i="173"/>
  <c r="AK596" i="173" s="1"/>
  <c r="AH601" i="173"/>
  <c r="AI601" i="173"/>
  <c r="AR658" i="173"/>
  <c r="AP851" i="173"/>
  <c r="AQ399" i="173"/>
  <c r="AP399" i="173"/>
  <c r="AO464" i="173"/>
  <c r="AQ535" i="173"/>
  <c r="AQ462" i="173"/>
  <c r="AQ265" i="173"/>
  <c r="AJ527" i="173"/>
  <c r="AK527" i="173" s="1"/>
  <c r="AP470" i="173"/>
  <c r="AR214" i="173"/>
  <c r="AJ397" i="173"/>
  <c r="AK397" i="173" s="1"/>
  <c r="AJ267" i="173"/>
  <c r="AK267" i="173" s="1"/>
  <c r="AQ335" i="173"/>
  <c r="AQ594" i="173"/>
  <c r="AP335" i="173"/>
  <c r="AJ470" i="173"/>
  <c r="AK470" i="173" s="1"/>
  <c r="AO212" i="173"/>
  <c r="AJ537" i="173"/>
  <c r="AK537" i="173" s="1"/>
  <c r="AQ539" i="173"/>
  <c r="AO215" i="173"/>
  <c r="AO790" i="173"/>
  <c r="AQ337" i="173"/>
  <c r="AP331" i="173"/>
  <c r="AR212" i="173"/>
  <c r="AR603" i="173"/>
  <c r="AP395" i="173"/>
  <c r="AP337" i="173"/>
  <c r="AP529" i="173"/>
  <c r="AQ210" i="173"/>
  <c r="AJ600" i="173"/>
  <c r="AK600" i="173" s="1"/>
  <c r="AR398" i="173"/>
  <c r="AR267" i="173"/>
  <c r="AP533" i="173"/>
  <c r="AQ216" i="173"/>
  <c r="AR655" i="173"/>
  <c r="AO801" i="173"/>
  <c r="AP595" i="173"/>
  <c r="AO343" i="173"/>
  <c r="AO852" i="173"/>
  <c r="AO469" i="173"/>
  <c r="AR853" i="173"/>
  <c r="AQ598" i="173"/>
  <c r="AR338" i="173"/>
  <c r="AJ850" i="173"/>
  <c r="AK850" i="173" s="1"/>
  <c r="AR475" i="173"/>
  <c r="Q3" i="173"/>
  <c r="AO600" i="173"/>
  <c r="AQ850" i="173"/>
  <c r="AQ593" i="173"/>
  <c r="AH338" i="173"/>
  <c r="AI338" i="173"/>
  <c r="Q14" i="173"/>
  <c r="AR471" i="173"/>
  <c r="AP208" i="173"/>
  <c r="AI592" i="173"/>
  <c r="AH592" i="173"/>
  <c r="AQ340" i="173"/>
  <c r="AP852" i="173"/>
  <c r="AR467" i="173"/>
  <c r="AR207" i="173"/>
  <c r="AP599" i="173"/>
  <c r="AH473" i="173"/>
  <c r="AI473" i="173"/>
  <c r="AO211" i="173"/>
  <c r="AR661" i="173"/>
  <c r="AJ334" i="173"/>
  <c r="AK334" i="173" s="1"/>
  <c r="AR794" i="173"/>
  <c r="AO527" i="173"/>
  <c r="AR204" i="173"/>
  <c r="AR602" i="173"/>
  <c r="AJ337" i="173"/>
  <c r="AK337" i="173" s="1"/>
  <c r="Q12" i="173"/>
  <c r="AR205" i="173"/>
  <c r="AP603" i="173"/>
  <c r="AI344" i="173"/>
  <c r="AH344" i="173"/>
  <c r="AR213" i="173"/>
  <c r="AQ475" i="173"/>
  <c r="AO201" i="173"/>
  <c r="AR598" i="173"/>
  <c r="AH345" i="173"/>
  <c r="AI345" i="173"/>
  <c r="Q7" i="173"/>
  <c r="AQ471" i="173"/>
  <c r="AQ203" i="173"/>
  <c r="AJ604" i="173"/>
  <c r="AK604" i="173" s="1"/>
  <c r="AP344" i="173"/>
  <c r="AI597" i="173"/>
  <c r="AH597" i="173"/>
  <c r="AJ340" i="173"/>
  <c r="AK340" i="173" s="1"/>
  <c r="AQ204" i="173"/>
  <c r="AQ467" i="173"/>
  <c r="AQ213" i="173"/>
  <c r="AO596" i="173"/>
  <c r="AI337" i="173"/>
  <c r="AH337" i="173"/>
  <c r="AO210" i="173"/>
  <c r="AI526" i="173"/>
  <c r="AH526" i="173"/>
  <c r="AR200" i="173"/>
  <c r="AP594" i="173"/>
  <c r="AP333" i="173"/>
  <c r="AO593" i="173"/>
  <c r="Q4" i="173"/>
  <c r="AJ468" i="173"/>
  <c r="AK468" i="173" s="1"/>
  <c r="AO200" i="173"/>
  <c r="AQ211" i="173"/>
  <c r="AJ467" i="173"/>
  <c r="AK467" i="173" s="1"/>
  <c r="AR208" i="173"/>
  <c r="AR786" i="173"/>
  <c r="AP266" i="173"/>
  <c r="AR218" i="173"/>
  <c r="AP534" i="173"/>
  <c r="AO269" i="173"/>
  <c r="AP400" i="173"/>
  <c r="AP789" i="173"/>
  <c r="AI785" i="173"/>
  <c r="AH785" i="173"/>
  <c r="AI340" i="173"/>
  <c r="AH340" i="173"/>
  <c r="AQ469" i="173"/>
  <c r="AO267" i="173"/>
  <c r="AR202" i="173"/>
  <c r="AR468" i="173"/>
  <c r="AO533" i="173"/>
  <c r="AR271" i="173"/>
  <c r="AO268" i="173"/>
  <c r="AH790" i="173"/>
  <c r="AI790" i="173"/>
  <c r="AQ786" i="173"/>
  <c r="AJ332" i="173"/>
  <c r="AK332" i="173" s="1"/>
  <c r="AI794" i="173"/>
  <c r="AH794" i="173"/>
  <c r="AP273" i="173"/>
  <c r="AQ205" i="173"/>
  <c r="AQ214" i="173"/>
  <c r="AQ274" i="173"/>
  <c r="AO340" i="173"/>
  <c r="AP602" i="173"/>
  <c r="AR721" i="173"/>
  <c r="AP466" i="173"/>
  <c r="AR791" i="173"/>
  <c r="AQ461" i="173"/>
  <c r="AH594" i="173"/>
  <c r="AI594" i="173"/>
  <c r="AP526" i="173"/>
  <c r="AO216" i="173"/>
  <c r="AQ720" i="173"/>
  <c r="AR466" i="173"/>
  <c r="AO472" i="173"/>
  <c r="AP530" i="173"/>
  <c r="AR269" i="173"/>
  <c r="AH788" i="173"/>
  <c r="AI788" i="173"/>
  <c r="AJ590" i="173"/>
  <c r="AK590" i="173" s="1"/>
  <c r="AH273" i="173"/>
  <c r="AI273" i="173"/>
  <c r="AJ798" i="173"/>
  <c r="AK798" i="173" s="1"/>
  <c r="AO399" i="173"/>
  <c r="AO339" i="173"/>
  <c r="AJ601" i="173"/>
  <c r="AK601" i="173" s="1"/>
  <c r="AI274" i="173"/>
  <c r="AH274" i="173"/>
  <c r="AJ794" i="173"/>
  <c r="AK794" i="173" s="1"/>
  <c r="AR460" i="173"/>
  <c r="AQ527" i="173"/>
  <c r="AI266" i="173"/>
  <c r="AH266" i="173"/>
  <c r="AQ790" i="173"/>
  <c r="AH474" i="173"/>
  <c r="AI474" i="173"/>
  <c r="AR657" i="173"/>
  <c r="AQ532" i="173"/>
  <c r="AQ267" i="173"/>
  <c r="AP722" i="173"/>
  <c r="AJ464" i="173"/>
  <c r="AK464" i="173" s="1"/>
  <c r="AI602" i="173"/>
  <c r="AH602" i="173"/>
  <c r="AO591" i="173"/>
  <c r="AP275" i="173"/>
  <c r="AJ793" i="173"/>
  <c r="AK793" i="173" s="1"/>
  <c r="AP210" i="173"/>
  <c r="AR659" i="173"/>
  <c r="AO398" i="173"/>
  <c r="AQ339" i="173"/>
  <c r="AP537" i="173"/>
  <c r="AR211" i="173"/>
  <c r="AP590" i="173"/>
  <c r="AQ398" i="173"/>
  <c r="AR273" i="173"/>
  <c r="AQ525" i="173"/>
  <c r="AO217" i="173"/>
  <c r="AI720" i="173"/>
  <c r="AH720" i="173"/>
  <c r="AQ207" i="173"/>
  <c r="AR656" i="173"/>
  <c r="AJ400" i="173"/>
  <c r="AK400" i="173" s="1"/>
  <c r="AR395" i="173"/>
  <c r="AQ529" i="173"/>
  <c r="AP202" i="173"/>
  <c r="AP598" i="173"/>
  <c r="AQ401" i="173"/>
  <c r="AP336" i="173"/>
  <c r="AQ533" i="173"/>
  <c r="AQ218" i="173"/>
  <c r="AJ722" i="173"/>
  <c r="AK722" i="173" s="1"/>
  <c r="AI598" i="173"/>
  <c r="AH598" i="173"/>
  <c r="AI272" i="173"/>
  <c r="AH272" i="173"/>
  <c r="AQ792" i="173"/>
  <c r="AI398" i="173"/>
  <c r="AH398" i="173"/>
  <c r="AP201" i="173"/>
  <c r="AP536" i="173"/>
  <c r="AP268" i="173"/>
  <c r="AI791" i="173"/>
  <c r="AH791" i="173"/>
  <c r="AJ398" i="173"/>
  <c r="AK398" i="173" s="1"/>
  <c r="AP207" i="173"/>
  <c r="AP215" i="173"/>
  <c r="AO721" i="173"/>
  <c r="AO465" i="173"/>
  <c r="AR532" i="173"/>
  <c r="AH527" i="173"/>
  <c r="AI527" i="173"/>
  <c r="AP213" i="173"/>
  <c r="AR663" i="173"/>
  <c r="AO397" i="173"/>
  <c r="AJ396" i="173"/>
  <c r="AK396" i="173" s="1"/>
  <c r="AH531" i="173"/>
  <c r="AI531" i="173"/>
  <c r="AQ271" i="173"/>
  <c r="AP790" i="173"/>
  <c r="AP468" i="173"/>
  <c r="AJ792" i="173"/>
  <c r="AK792" i="173" s="1"/>
  <c r="AJ465" i="173"/>
  <c r="AK465" i="173" s="1"/>
  <c r="AQ526" i="173"/>
  <c r="AH535" i="173"/>
  <c r="AI535" i="173"/>
  <c r="AO218" i="173"/>
  <c r="AR662" i="173"/>
  <c r="AQ460" i="173"/>
  <c r="AQ465" i="173"/>
  <c r="AH539" i="173"/>
  <c r="AI539" i="173"/>
  <c r="AJ272" i="173"/>
  <c r="AK272" i="173" s="1"/>
  <c r="AO789" i="173"/>
  <c r="AP204" i="173"/>
  <c r="AI330" i="173"/>
  <c r="AH330" i="173"/>
  <c r="AJ472" i="173"/>
  <c r="AK472" i="173" s="1"/>
  <c r="Q13" i="173"/>
  <c r="AQ530" i="173"/>
  <c r="AR667" i="173"/>
  <c r="AH525" i="173"/>
  <c r="AI525" i="173"/>
  <c r="AR333" i="173"/>
  <c r="AR591" i="173"/>
  <c r="AO271" i="173"/>
  <c r="AJ785" i="173"/>
  <c r="AK785" i="173" s="1"/>
  <c r="AJ538" i="173"/>
  <c r="AK538" i="173" s="1"/>
  <c r="AH276" i="173"/>
  <c r="AI276" i="173"/>
  <c r="AR530" i="173"/>
  <c r="AI461" i="173"/>
  <c r="AH461" i="173"/>
  <c r="AQ468" i="173"/>
  <c r="Q5" i="173"/>
  <c r="AP792" i="173"/>
  <c r="AJ535" i="173"/>
  <c r="AK535" i="173" s="1"/>
  <c r="AQ537" i="173"/>
  <c r="AJ788" i="173"/>
  <c r="AK788" i="173" s="1"/>
  <c r="AP345" i="173"/>
  <c r="AR400" i="173"/>
  <c r="AO792" i="173"/>
  <c r="AI269" i="173"/>
  <c r="AH269" i="173"/>
  <c r="AO797" i="173"/>
  <c r="AR527" i="173"/>
  <c r="AH591" i="173"/>
  <c r="AI591" i="173"/>
  <c r="AP330" i="173"/>
  <c r="AQ343" i="173"/>
  <c r="AI534" i="173"/>
  <c r="AH534" i="173"/>
  <c r="AP342" i="173"/>
  <c r="AH852" i="173"/>
  <c r="AI852" i="173"/>
  <c r="AH332" i="173"/>
  <c r="AI332" i="173"/>
  <c r="AJ800" i="173"/>
  <c r="AK800" i="173" s="1"/>
  <c r="AJ529" i="173"/>
  <c r="AK529" i="173" s="1"/>
  <c r="AR210" i="173"/>
  <c r="AQ603" i="173"/>
  <c r="AR275" i="173"/>
  <c r="AR788" i="173"/>
  <c r="AR469" i="173"/>
  <c r="AH851" i="173"/>
  <c r="AI851" i="173"/>
  <c r="AP597" i="173"/>
  <c r="AJ330" i="173"/>
  <c r="AK330" i="173" s="1"/>
  <c r="AO799" i="173"/>
  <c r="AI722" i="173"/>
  <c r="AH722" i="173"/>
  <c r="AQ342" i="173"/>
  <c r="Q10" i="173"/>
  <c r="AH472" i="173"/>
  <c r="AI472" i="173"/>
  <c r="AR201" i="173"/>
  <c r="AR596" i="173"/>
  <c r="AR339" i="173"/>
  <c r="AJ852" i="173"/>
  <c r="AK852" i="173" s="1"/>
  <c r="AH467" i="173"/>
  <c r="AI467" i="173"/>
  <c r="AQ789" i="173"/>
  <c r="AO332" i="173"/>
  <c r="AP797" i="173"/>
  <c r="AR528" i="173"/>
  <c r="AO206" i="173"/>
  <c r="AH599" i="173"/>
  <c r="AI599" i="173"/>
  <c r="AQ334" i="173"/>
  <c r="AP796" i="173"/>
  <c r="AQ473" i="173"/>
  <c r="AO204" i="173"/>
  <c r="AH603" i="173"/>
  <c r="AI603" i="173"/>
  <c r="AP343" i="173"/>
  <c r="AR852" i="173"/>
  <c r="AP270" i="173"/>
  <c r="AJ789" i="173"/>
  <c r="AK789" i="173" s="1"/>
  <c r="AQ470" i="173"/>
  <c r="AR790" i="173"/>
  <c r="AO597" i="173"/>
  <c r="AJ268" i="173"/>
  <c r="AK268" i="173" s="1"/>
  <c r="AP786" i="173"/>
  <c r="AP462" i="173"/>
  <c r="AR592" i="173"/>
  <c r="AO601" i="173"/>
  <c r="AJ276" i="173"/>
  <c r="AK276" i="173" s="1"/>
  <c r="AP800" i="173"/>
  <c r="AQ270" i="173"/>
  <c r="AP785" i="173"/>
  <c r="AP472" i="173"/>
  <c r="AO796" i="173"/>
  <c r="AJ591" i="173"/>
  <c r="AK591" i="173" s="1"/>
  <c r="AR265" i="173"/>
  <c r="AH789" i="173"/>
  <c r="AI789" i="173"/>
  <c r="AJ471" i="173"/>
  <c r="AK471" i="173" s="1"/>
  <c r="AR600" i="173"/>
  <c r="AJ595" i="173"/>
  <c r="AK595" i="173" s="1"/>
  <c r="AQ330" i="173"/>
  <c r="AI801" i="173"/>
  <c r="AH801" i="173"/>
  <c r="AP604" i="173"/>
  <c r="AO336" i="173"/>
  <c r="AQ796" i="173"/>
  <c r="AI460" i="173"/>
  <c r="AH460" i="173"/>
  <c r="AP214" i="173"/>
  <c r="AI593" i="173"/>
  <c r="AH593" i="173"/>
  <c r="AO330" i="173"/>
  <c r="AQ800" i="173"/>
  <c r="AI468" i="173"/>
  <c r="AH468" i="173"/>
  <c r="AR274" i="173"/>
  <c r="AH275" i="173"/>
  <c r="AI275" i="173"/>
  <c r="AO793" i="173"/>
  <c r="AP471" i="173"/>
  <c r="AQ208" i="173"/>
  <c r="AR594" i="173"/>
  <c r="AO265" i="173"/>
  <c r="AQ785" i="173"/>
  <c r="AO467" i="173"/>
  <c r="AH786" i="173"/>
  <c r="AI786" i="173"/>
  <c r="AQ591" i="173"/>
  <c r="AR330" i="173"/>
  <c r="AR798" i="173"/>
  <c r="AR216" i="173"/>
  <c r="AR799" i="173"/>
  <c r="AO468" i="173"/>
  <c r="AO214" i="173"/>
  <c r="AQ595" i="173"/>
  <c r="AQ276" i="173"/>
  <c r="AI792" i="173"/>
  <c r="AH792" i="173"/>
  <c r="AR474" i="173"/>
  <c r="AJ801" i="173"/>
  <c r="AK801" i="173" s="1"/>
  <c r="AQ599" i="173"/>
  <c r="AQ331" i="173"/>
  <c r="AJ799" i="173"/>
  <c r="AK799" i="173" s="1"/>
  <c r="AP799" i="173"/>
  <c r="AP596" i="173"/>
  <c r="AQ200" i="173"/>
  <c r="AI600" i="173"/>
  <c r="AH600" i="173"/>
  <c r="AJ475" i="173"/>
  <c r="AK475" i="173" s="1"/>
  <c r="AQ463" i="173"/>
  <c r="AQ854" i="173"/>
  <c r="AH463" i="173"/>
  <c r="AI463" i="173"/>
  <c r="AO331" i="173"/>
  <c r="AJ531" i="173"/>
  <c r="AK531" i="173" s="1"/>
  <c r="AO534" i="173"/>
  <c r="AQ721" i="173"/>
  <c r="AR792" i="173"/>
  <c r="AQ474" i="173"/>
  <c r="AJ532" i="173"/>
  <c r="AK532" i="173" s="1"/>
  <c r="AR266" i="173"/>
  <c r="AR664" i="173"/>
  <c r="AJ266" i="173"/>
  <c r="AK266" i="173" s="1"/>
  <c r="AP265" i="173"/>
  <c r="AR720" i="173"/>
  <c r="AP591" i="173"/>
  <c r="AI536" i="173"/>
  <c r="AH536" i="173"/>
  <c r="AO474" i="173"/>
  <c r="AR534" i="173"/>
  <c r="AR396" i="173"/>
  <c r="AQ395" i="173"/>
  <c r="AO401" i="173"/>
  <c r="AP460" i="173"/>
  <c r="AJ469" i="173"/>
  <c r="AK469" i="173" s="1"/>
  <c r="AP209" i="173"/>
  <c r="AR793" i="173"/>
  <c r="AR342" i="173"/>
  <c r="AQ596" i="173"/>
  <c r="AO604" i="173"/>
  <c r="AO205" i="173"/>
  <c r="AO266" i="173"/>
  <c r="AJ333" i="173"/>
  <c r="AK333" i="173" s="1"/>
  <c r="AJ854" i="173"/>
  <c r="AK854" i="173" s="1"/>
  <c r="AR525" i="173"/>
  <c r="AP271" i="173"/>
  <c r="AO720" i="173"/>
  <c r="AO341" i="173"/>
  <c r="AO853" i="173"/>
  <c r="AQ531" i="173"/>
  <c r="AP218" i="173"/>
  <c r="AH721" i="173"/>
  <c r="AI721" i="173"/>
  <c r="AQ345" i="173"/>
  <c r="AR337" i="173"/>
  <c r="AH787" i="173"/>
  <c r="AI787" i="173"/>
  <c r="AH401" i="173"/>
  <c r="AI401" i="173"/>
  <c r="AH465" i="173"/>
  <c r="AI465" i="173"/>
  <c r="AJ539" i="173"/>
  <c r="AK539" i="173" s="1"/>
  <c r="AI270" i="173"/>
  <c r="AH270" i="173"/>
  <c r="AO788" i="173"/>
  <c r="AP396" i="173"/>
  <c r="AO461" i="173"/>
  <c r="AO535" i="173"/>
  <c r="AR800" i="173"/>
  <c r="AH341" i="173"/>
  <c r="AI341" i="173"/>
  <c r="AP340" i="173"/>
  <c r="AQ528" i="173"/>
  <c r="AI267" i="173"/>
  <c r="AH267" i="173"/>
  <c r="AR785" i="173"/>
  <c r="AJ339" i="173"/>
  <c r="AK339" i="173" s="1"/>
  <c r="AR851" i="173"/>
  <c r="AI529" i="173"/>
  <c r="AH529" i="173"/>
  <c r="AP267" i="173"/>
  <c r="AR789" i="173"/>
  <c r="AQ396" i="173"/>
  <c r="AO272" i="173"/>
  <c r="AH331" i="173"/>
  <c r="AI331" i="173"/>
  <c r="AH798" i="173"/>
  <c r="AI798" i="173"/>
  <c r="AR536" i="173"/>
  <c r="AQ209" i="173"/>
  <c r="AR597" i="173"/>
  <c r="AJ335" i="173"/>
  <c r="AK335" i="173" s="1"/>
  <c r="AH797" i="173"/>
  <c r="AI797" i="173"/>
  <c r="AQ538" i="173"/>
  <c r="AP212" i="173"/>
  <c r="AR593" i="173"/>
  <c r="AO345" i="173"/>
  <c r="AO850" i="173"/>
  <c r="AR331" i="173"/>
  <c r="AQ798" i="173"/>
  <c r="AO528" i="173"/>
  <c r="AQ212" i="173"/>
  <c r="AI590" i="173"/>
  <c r="AH590" i="173"/>
  <c r="AR334" i="173"/>
  <c r="AO798" i="173"/>
  <c r="AI532" i="173"/>
  <c r="AH532" i="173"/>
  <c r="AR203" i="173"/>
  <c r="AR601" i="173"/>
  <c r="AO337" i="173"/>
  <c r="AH853" i="173"/>
  <c r="AI853" i="173"/>
  <c r="AQ791" i="173"/>
  <c r="AO342" i="173"/>
  <c r="AQ336" i="173"/>
  <c r="AH471" i="173"/>
  <c r="AI471" i="173"/>
  <c r="AJ269" i="173"/>
  <c r="AK269" i="173" s="1"/>
  <c r="AO722" i="173"/>
  <c r="AJ401" i="173"/>
  <c r="AK401" i="173" s="1"/>
  <c r="AQ201" i="173"/>
  <c r="AR526" i="173"/>
  <c r="AQ397" i="173"/>
  <c r="AQ344" i="173"/>
  <c r="AP853" i="173"/>
  <c r="AJ526" i="173"/>
  <c r="AK526" i="173" s="1"/>
  <c r="AQ215" i="173"/>
  <c r="AR660" i="173"/>
  <c r="AP334" i="173"/>
  <c r="AJ795" i="173"/>
  <c r="AK795" i="173" s="1"/>
  <c r="AP531" i="173"/>
  <c r="AR206" i="173"/>
  <c r="AR669" i="173"/>
  <c r="AP338" i="173"/>
  <c r="AO598" i="173"/>
  <c r="AJ343" i="173"/>
  <c r="AK343" i="173" s="1"/>
  <c r="AQ851" i="173"/>
  <c r="AJ534" i="173"/>
  <c r="AK534" i="173" s="1"/>
  <c r="AI268" i="173"/>
  <c r="AH268" i="173"/>
  <c r="AR722" i="173"/>
  <c r="AP339" i="173"/>
  <c r="AO795" i="173"/>
  <c r="AP539" i="173"/>
  <c r="AP205" i="173"/>
  <c r="AR668" i="173"/>
  <c r="AJ342" i="173"/>
  <c r="AK342" i="173" s="1"/>
  <c r="AR464" i="173"/>
  <c r="AR462" i="173"/>
  <c r="AH528" i="173"/>
  <c r="AI528" i="173"/>
  <c r="AO207" i="173"/>
  <c r="AP206" i="173"/>
  <c r="AH854" i="173"/>
  <c r="AI854" i="173"/>
  <c r="AR344" i="173"/>
  <c r="AR209" i="173"/>
  <c r="AJ345" i="173"/>
  <c r="AK345" i="173" s="1"/>
  <c r="AP535" i="173"/>
  <c r="AQ400" i="173"/>
  <c r="AJ602" i="173"/>
  <c r="AK602" i="173" s="1"/>
  <c r="AP538" i="173"/>
  <c r="AP793" i="173"/>
  <c r="AH470" i="173"/>
  <c r="AI470" i="173"/>
  <c r="AI342" i="173"/>
  <c r="AH342" i="173"/>
  <c r="AR217" i="173"/>
  <c r="AH339" i="173"/>
  <c r="AI339" i="173"/>
  <c r="AO338" i="173"/>
  <c r="AI395" i="173"/>
  <c r="AH395" i="173"/>
  <c r="AR268" i="173"/>
  <c r="AO791" i="173"/>
  <c r="AJ275" i="173"/>
  <c r="AK275" i="173" s="1"/>
  <c r="AP527" i="173"/>
  <c r="AO529" i="173"/>
  <c r="AJ721" i="173"/>
  <c r="AK721" i="173" s="1"/>
  <c r="AH596" i="173"/>
  <c r="AI596" i="173"/>
  <c r="AH595" i="173"/>
  <c r="AI595" i="173"/>
  <c r="AI530" i="173"/>
  <c r="AH530" i="173"/>
  <c r="AP200" i="173"/>
  <c r="AO854" i="173"/>
  <c r="AP269" i="173"/>
  <c r="AR345" i="173"/>
  <c r="AO536" i="173"/>
  <c r="AQ464" i="173"/>
  <c r="AP788" i="173"/>
  <c r="AO602" i="173"/>
  <c r="AP276" i="173"/>
  <c r="AR797" i="173"/>
  <c r="AO400" i="173"/>
  <c r="AO274" i="173"/>
  <c r="AJ593" i="173"/>
  <c r="AK593" i="173" s="1"/>
  <c r="AO273" i="173"/>
  <c r="AR801" i="173"/>
  <c r="AJ463" i="173"/>
  <c r="AK463" i="173" s="1"/>
  <c r="AO603" i="173"/>
  <c r="AJ853" i="173"/>
  <c r="AK853" i="173" s="1"/>
  <c r="AJ473" i="173"/>
  <c r="AK473" i="173" s="1"/>
  <c r="AO787" i="173"/>
  <c r="AR535" i="173"/>
  <c r="AH335" i="173"/>
  <c r="AI335" i="173"/>
  <c r="AQ794" i="173"/>
  <c r="AO473" i="173"/>
  <c r="AP794" i="173"/>
  <c r="AH604" i="173"/>
  <c r="AI604" i="173"/>
  <c r="AP332" i="173"/>
  <c r="AO460" i="173"/>
  <c r="Q9" i="173"/>
  <c r="AJ598" i="173"/>
  <c r="AK598" i="173" s="1"/>
  <c r="AO333" i="173"/>
  <c r="AQ799" i="173"/>
  <c r="AR401" i="173"/>
  <c r="AP592" i="173"/>
  <c r="AP601" i="173"/>
  <c r="AQ273" i="173"/>
  <c r="AQ795" i="173"/>
  <c r="AP461" i="173"/>
  <c r="AR473" i="173"/>
  <c r="AO344" i="173"/>
  <c r="AJ461" i="173"/>
  <c r="AK461" i="173" s="1"/>
  <c r="AO595" i="173"/>
  <c r="AI265" i="173"/>
  <c r="AH265" i="173"/>
  <c r="AQ787" i="173"/>
  <c r="AJ338" i="173"/>
  <c r="AK338" i="173" s="1"/>
  <c r="Q6" i="173"/>
  <c r="AH537" i="173"/>
  <c r="AI537" i="173"/>
  <c r="AO270" i="173"/>
  <c r="AQ788" i="173"/>
  <c r="AP401" i="173"/>
  <c r="AH464" i="173"/>
  <c r="AI464" i="173"/>
  <c r="AJ395" i="173"/>
  <c r="AK395" i="173" s="1"/>
  <c r="AH469" i="173"/>
  <c r="AI469" i="173"/>
  <c r="AQ604" i="173"/>
  <c r="AP272" i="173"/>
  <c r="AJ790" i="173"/>
  <c r="AK790" i="173" s="1"/>
  <c r="AQ341" i="173"/>
  <c r="Q11" i="173"/>
  <c r="AP528" i="173"/>
  <c r="AH271" i="173"/>
  <c r="AI271" i="173"/>
  <c r="AJ787" i="173"/>
  <c r="AK787" i="173" s="1"/>
  <c r="AO396" i="173"/>
  <c r="AO209" i="173"/>
  <c r="AO800" i="173"/>
  <c r="AH466" i="173"/>
  <c r="AI466" i="173"/>
  <c r="AR529" i="173"/>
  <c r="AO538" i="173"/>
  <c r="AQ275" i="173"/>
  <c r="AJ796" i="173"/>
  <c r="AK796" i="173" s="1"/>
  <c r="AJ466" i="173"/>
  <c r="AK466" i="173" s="1"/>
  <c r="AQ590" i="173"/>
  <c r="AR539" i="173"/>
  <c r="AQ601" i="173"/>
  <c r="AH399" i="173"/>
  <c r="AI399" i="173"/>
  <c r="AR537" i="173"/>
  <c r="AR590" i="173"/>
  <c r="AQ272" i="173"/>
  <c r="AJ791" i="173"/>
  <c r="AK791" i="173" s="1"/>
  <c r="AP397" i="173"/>
  <c r="AO203" i="173"/>
  <c r="AO537" i="173"/>
  <c r="AQ268" i="173"/>
  <c r="AP791" i="173"/>
  <c r="AR397" i="173"/>
  <c r="AR215" i="173"/>
  <c r="AP398" i="173"/>
  <c r="AP600" i="173"/>
  <c r="AO594" i="173"/>
  <c r="AJ273" i="173"/>
  <c r="AK273" i="173" s="1"/>
  <c r="AP787" i="173"/>
  <c r="AO395" i="173"/>
  <c r="AJ270" i="173"/>
  <c r="AK270" i="173" s="1"/>
  <c r="AO599" i="173"/>
  <c r="AR276" i="173"/>
  <c r="AQ793" i="173"/>
  <c r="AO463" i="173"/>
  <c r="U848" i="173"/>
  <c r="U783" i="173"/>
  <c r="U718" i="173"/>
  <c r="U653" i="173"/>
  <c r="U588" i="173"/>
  <c r="U523" i="173"/>
  <c r="U458" i="173"/>
  <c r="U393" i="173"/>
  <c r="U263" i="173"/>
  <c r="AB457" i="173"/>
  <c r="AB262" i="173"/>
  <c r="AB392" i="173"/>
  <c r="AB587" i="173"/>
  <c r="AB717" i="173"/>
  <c r="AB652" i="173"/>
  <c r="AB522" i="173"/>
  <c r="AB782" i="173"/>
  <c r="U669" i="173"/>
  <c r="U344" i="173"/>
  <c r="U460" i="173"/>
  <c r="U539" i="173"/>
  <c r="U266" i="173"/>
  <c r="U475" i="173"/>
  <c r="U658" i="173"/>
  <c r="U720" i="173"/>
  <c r="U343" i="173"/>
  <c r="U787" i="173"/>
  <c r="U722" i="173"/>
  <c r="U798" i="173"/>
  <c r="U339" i="173"/>
  <c r="U399" i="173"/>
  <c r="U661" i="173"/>
  <c r="U401" i="173"/>
  <c r="U600" i="173"/>
  <c r="U397" i="173"/>
  <c r="U603" i="173"/>
  <c r="U341" i="173"/>
  <c r="U594" i="173"/>
  <c r="U788" i="173"/>
  <c r="U272" i="173"/>
  <c r="U853" i="173"/>
  <c r="U599" i="173"/>
  <c r="U469" i="173"/>
  <c r="U591" i="173"/>
  <c r="U525" i="173"/>
  <c r="U801" i="173"/>
  <c r="U330" i="173"/>
  <c r="U461" i="173"/>
  <c r="U345" i="173"/>
  <c r="U656" i="173"/>
  <c r="U212" i="173"/>
  <c r="U342" i="173"/>
  <c r="U273" i="173"/>
  <c r="U530" i="173"/>
  <c r="U593" i="173"/>
  <c r="U604" i="173"/>
  <c r="U466" i="173"/>
  <c r="U791" i="173"/>
  <c r="U532" i="173"/>
  <c r="U852" i="173"/>
  <c r="U533" i="173"/>
  <c r="U211" i="173"/>
  <c r="U400" i="173"/>
  <c r="U473" i="173"/>
  <c r="U596" i="173"/>
  <c r="U800" i="173"/>
  <c r="U799" i="173"/>
  <c r="U668" i="173"/>
  <c r="U850" i="173"/>
  <c r="U721" i="173"/>
  <c r="U796" i="173"/>
  <c r="U275" i="173"/>
  <c r="U602" i="173"/>
  <c r="U268" i="173"/>
  <c r="U601" i="173"/>
  <c r="U335" i="173"/>
  <c r="U854" i="173"/>
  <c r="U793" i="173"/>
  <c r="U663" i="173"/>
  <c r="U472" i="173"/>
  <c r="U265" i="173"/>
  <c r="U597" i="173"/>
  <c r="U337" i="173"/>
  <c r="U595" i="173"/>
  <c r="U598" i="173"/>
  <c r="U592" i="173"/>
  <c r="U665" i="173"/>
  <c r="U527" i="173"/>
  <c r="U470" i="173"/>
  <c r="U794" i="173"/>
  <c r="U535" i="173"/>
  <c r="U218" i="173"/>
  <c r="U333" i="173"/>
  <c r="U785" i="173"/>
  <c r="U467" i="173"/>
  <c r="U462" i="173"/>
  <c r="U217" i="173"/>
  <c r="U331" i="173"/>
  <c r="U789" i="173"/>
  <c r="U659" i="173"/>
  <c r="U667" i="173"/>
  <c r="U214" i="173"/>
  <c r="U334" i="173"/>
  <c r="U538" i="173"/>
  <c r="U664" i="173"/>
  <c r="U655" i="173"/>
  <c r="U465" i="173"/>
  <c r="U340" i="173"/>
  <c r="U274" i="173"/>
  <c r="U528" i="173"/>
  <c r="U529" i="173"/>
  <c r="U590" i="173"/>
  <c r="U464" i="173"/>
  <c r="U267" i="173"/>
  <c r="U271" i="173"/>
  <c r="U332" i="173"/>
  <c r="U666" i="173"/>
  <c r="U468" i="173"/>
  <c r="U786" i="173"/>
  <c r="U336" i="173"/>
  <c r="U276" i="173"/>
  <c r="U398" i="173"/>
  <c r="U797" i="173"/>
  <c r="U215" i="173"/>
  <c r="U790" i="173"/>
  <c r="U213" i="173"/>
  <c r="U534" i="173"/>
  <c r="U269" i="173"/>
  <c r="U660" i="173"/>
  <c r="U395" i="173"/>
  <c r="U463" i="173"/>
  <c r="U474" i="173"/>
  <c r="U851" i="173"/>
  <c r="U531" i="173"/>
  <c r="U536" i="173"/>
  <c r="U471" i="173"/>
  <c r="U396" i="173"/>
  <c r="U216" i="173"/>
  <c r="U795" i="173"/>
  <c r="U526" i="173"/>
  <c r="U657" i="173"/>
  <c r="U662" i="173"/>
  <c r="U792" i="173"/>
  <c r="U338" i="173"/>
  <c r="U270" i="173"/>
  <c r="U537" i="173"/>
  <c r="AL336" i="173" a="1"/>
  <c r="AL465" i="173" a="1"/>
  <c r="AL401" i="173" a="1"/>
  <c r="AL788" i="173" a="1"/>
  <c r="AL339" i="173" a="1"/>
  <c r="AL600" i="173" a="1"/>
  <c r="AL797" i="173" a="1"/>
  <c r="AL337" i="173" a="1"/>
  <c r="AL785" i="173" a="1"/>
  <c r="AL591" i="173" a="1"/>
  <c r="AL467" i="173" a="1"/>
  <c r="AL535" i="173" a="1"/>
  <c r="AL332" i="173" a="1"/>
  <c r="AL461" i="173" a="1"/>
  <c r="AL270" i="173" a="1"/>
  <c r="AL851" i="173" a="1"/>
  <c r="AL462" i="173" a="1"/>
  <c r="AL269" i="173" a="1"/>
  <c r="AL267" i="173" a="1"/>
  <c r="AL592" i="173" a="1"/>
  <c r="AL395" i="173" a="1"/>
  <c r="AL400" i="173" a="1"/>
  <c r="AL590" i="173" a="1"/>
  <c r="AL532" i="173" a="1"/>
  <c r="AL787" i="173" a="1"/>
  <c r="AL335" i="173" a="1"/>
  <c r="AL396" i="173" a="1"/>
  <c r="AL537" i="173" a="1"/>
  <c r="AL853" i="173" a="1"/>
  <c r="AL344" i="173" a="1"/>
  <c r="AL470" i="173" a="1"/>
  <c r="AL274" i="173" a="1"/>
  <c r="AL786" i="173" a="1"/>
  <c r="AL271" i="173" a="1"/>
  <c r="AL464" i="173" a="1"/>
  <c r="AL475" i="173" a="1"/>
  <c r="AL399" i="173" a="1"/>
  <c r="AL273" i="173" a="1"/>
  <c r="AL272" i="173" a="1"/>
  <c r="AL468" i="173" a="1"/>
  <c r="AL595" i="173" a="1"/>
  <c r="AL265" i="173" a="1"/>
  <c r="AL602" i="173" a="1"/>
  <c r="AL603" i="173" a="1"/>
  <c r="AL330" i="173" a="1"/>
  <c r="AL852" i="173" a="1"/>
  <c r="AL598" i="173" a="1"/>
  <c r="AL333" i="173" a="1"/>
  <c r="AL597" i="173" a="1"/>
  <c r="AL794" i="173" a="1"/>
  <c r="AL469" i="173" a="1"/>
  <c r="AL796" i="173" a="1"/>
  <c r="AL539" i="173" a="1"/>
  <c r="AL538" i="173" a="1"/>
  <c r="AL793" i="173" a="1"/>
  <c r="AL534" i="173" a="1"/>
  <c r="AL790" i="173" a="1"/>
  <c r="AL594" i="173" a="1"/>
  <c r="AL473" i="173" a="1"/>
  <c r="AL798" i="173" a="1"/>
  <c r="AL528" i="173" a="1"/>
  <c r="AL342" i="173" a="1"/>
  <c r="AL398" i="173" a="1"/>
  <c r="AL338" i="173" a="1"/>
  <c r="AL601" i="173" a="1"/>
  <c r="AL266" i="173" a="1"/>
  <c r="AL397" i="173" a="1"/>
  <c r="AL526" i="173" a="1"/>
  <c r="AL525" i="173" a="1"/>
  <c r="AL460" i="173" a="1"/>
  <c r="AL529" i="173" a="1"/>
  <c r="AL331" i="173" a="1"/>
  <c r="AL722" i="173" a="1"/>
  <c r="AL463" i="173" a="1"/>
  <c r="AL343" i="173" a="1"/>
  <c r="AL474" i="173" a="1"/>
  <c r="AL795" i="173" a="1"/>
  <c r="AL801" i="173" a="1"/>
  <c r="AL536" i="173" a="1"/>
  <c r="AL530" i="173" a="1"/>
  <c r="AL791" i="173" a="1"/>
  <c r="AL533" i="173" a="1"/>
  <c r="AL593" i="173" a="1"/>
  <c r="AL334" i="173" a="1"/>
  <c r="AL340" i="173" a="1"/>
  <c r="AL472" i="173" a="1"/>
  <c r="AL721" i="173" a="1"/>
  <c r="AL599" i="173" a="1"/>
  <c r="AL789" i="173" a="1"/>
  <c r="AL466" i="173" a="1"/>
  <c r="AL275" i="173" a="1"/>
  <c r="AL854" i="173" a="1"/>
  <c r="AL345" i="173" a="1"/>
  <c r="AL720" i="173" a="1"/>
  <c r="AL800" i="173" a="1"/>
  <c r="AL527" i="173" a="1"/>
  <c r="AL792" i="173" a="1"/>
  <c r="AL471" i="173" a="1"/>
  <c r="AL850" i="173" a="1"/>
  <c r="AL268" i="173" a="1"/>
  <c r="AL531" i="173" a="1"/>
  <c r="AL604" i="173" a="1"/>
  <c r="AL276" i="173" a="1"/>
  <c r="AL341" i="173" a="1"/>
  <c r="AL596" i="173" a="1"/>
  <c r="AL799" i="173" a="1"/>
  <c r="T550" i="173" l="1"/>
  <c r="T355" i="173"/>
  <c r="T420" i="173"/>
  <c r="T810" i="173"/>
  <c r="T485" i="173"/>
  <c r="T290" i="173"/>
  <c r="T680" i="173"/>
  <c r="T745" i="173"/>
  <c r="T615" i="173"/>
  <c r="T875" i="173"/>
  <c r="AL789" i="173"/>
  <c r="AM789" i="173" s="1"/>
  <c r="AL604" i="173"/>
  <c r="AM604" i="173" s="1"/>
  <c r="AL596" i="173"/>
  <c r="AM596" i="173" s="1"/>
  <c r="AL470" i="173"/>
  <c r="AM470" i="173" s="1"/>
  <c r="AL268" i="173"/>
  <c r="AM268" i="173" s="1"/>
  <c r="AL471" i="173"/>
  <c r="AM471" i="173" s="1"/>
  <c r="AL341" i="173"/>
  <c r="AM341" i="173" s="1"/>
  <c r="AL792" i="173"/>
  <c r="AM792" i="173" s="1"/>
  <c r="AL603" i="173"/>
  <c r="AM603" i="173" s="1"/>
  <c r="AL276" i="173"/>
  <c r="AM276" i="173" s="1"/>
  <c r="AL535" i="173"/>
  <c r="AM535" i="173" s="1"/>
  <c r="AL531" i="173"/>
  <c r="AM531" i="173" s="1"/>
  <c r="AL799" i="173"/>
  <c r="AM799" i="173" s="1"/>
  <c r="AL850" i="173"/>
  <c r="AM850" i="173" s="1"/>
  <c r="AL399" i="173"/>
  <c r="AM399" i="173" s="1"/>
  <c r="AL271" i="173"/>
  <c r="AM271" i="173" s="1"/>
  <c r="AL469" i="173"/>
  <c r="AM469" i="173" s="1"/>
  <c r="AL537" i="173"/>
  <c r="AM537" i="173" s="1"/>
  <c r="AL532" i="173"/>
  <c r="AM532" i="173" s="1"/>
  <c r="AL797" i="173"/>
  <c r="AM797" i="173" s="1"/>
  <c r="AL331" i="173"/>
  <c r="AM331" i="173" s="1"/>
  <c r="AL534" i="173"/>
  <c r="AM534" i="173" s="1"/>
  <c r="AL269" i="173"/>
  <c r="AM269" i="173" s="1"/>
  <c r="AL785" i="173"/>
  <c r="AM785" i="173" s="1"/>
  <c r="AL473" i="173"/>
  <c r="AM473" i="173" s="1"/>
  <c r="AL601" i="173"/>
  <c r="AM601" i="173" s="1"/>
  <c r="AL462" i="173"/>
  <c r="AM462" i="173" s="1"/>
  <c r="AL333" i="173"/>
  <c r="AM333" i="173" s="1"/>
  <c r="AL794" i="173"/>
  <c r="AM794" i="173" s="1"/>
  <c r="AL466" i="173"/>
  <c r="AM466" i="173" s="1"/>
  <c r="AL530" i="173"/>
  <c r="AM530" i="173" s="1"/>
  <c r="AL339" i="173"/>
  <c r="AM339" i="173" s="1"/>
  <c r="AL267" i="173"/>
  <c r="AM267" i="173" s="1"/>
  <c r="AL593" i="173"/>
  <c r="AM593" i="173" s="1"/>
  <c r="AL801" i="173"/>
  <c r="AM801" i="173" s="1"/>
  <c r="AL472" i="173"/>
  <c r="AM472" i="173" s="1"/>
  <c r="AL273" i="173"/>
  <c r="AM273" i="173" s="1"/>
  <c r="AL344" i="173"/>
  <c r="AM344" i="173" s="1"/>
  <c r="AL533" i="173"/>
  <c r="AM533" i="173" s="1"/>
  <c r="AL854" i="173"/>
  <c r="AM854" i="173" s="1"/>
  <c r="AL463" i="173"/>
  <c r="AM463" i="173" s="1"/>
  <c r="AL539" i="173"/>
  <c r="AM539" i="173" s="1"/>
  <c r="AL336" i="173"/>
  <c r="AM336" i="173" s="1"/>
  <c r="AL464" i="173"/>
  <c r="AM464" i="173" s="1"/>
  <c r="AL401" i="173"/>
  <c r="AM401" i="173" s="1"/>
  <c r="AL786" i="173"/>
  <c r="AM786" i="173" s="1"/>
  <c r="AL851" i="173"/>
  <c r="AM851" i="173" s="1"/>
  <c r="AL461" i="173"/>
  <c r="AM461" i="173" s="1"/>
  <c r="AL330" i="173"/>
  <c r="AM330" i="173" s="1"/>
  <c r="AL274" i="173"/>
  <c r="AM274" i="173" s="1"/>
  <c r="AL526" i="173"/>
  <c r="AM526" i="173" s="1"/>
  <c r="AL800" i="173"/>
  <c r="AM800" i="173" s="1"/>
  <c r="AL793" i="173"/>
  <c r="AM793" i="173" s="1"/>
  <c r="AL795" i="173"/>
  <c r="AM795" i="173" s="1"/>
  <c r="AL397" i="173"/>
  <c r="AM397" i="173" s="1"/>
  <c r="AL538" i="173"/>
  <c r="AM538" i="173" s="1"/>
  <c r="AL721" i="173"/>
  <c r="AM721" i="173" s="1"/>
  <c r="AL398" i="173"/>
  <c r="AM398" i="173" s="1"/>
  <c r="AL335" i="173"/>
  <c r="AM335" i="173" s="1"/>
  <c r="AL342" i="173"/>
  <c r="AM342" i="173" s="1"/>
  <c r="AL853" i="173"/>
  <c r="AM853" i="173" s="1"/>
  <c r="AL590" i="173"/>
  <c r="AM590" i="173" s="1"/>
  <c r="AL275" i="173"/>
  <c r="AM275" i="173" s="1"/>
  <c r="AL467" i="173"/>
  <c r="AM467" i="173" s="1"/>
  <c r="AL332" i="173"/>
  <c r="AM332" i="173" s="1"/>
  <c r="AL791" i="173"/>
  <c r="AM791" i="173" s="1"/>
  <c r="AL272" i="173"/>
  <c r="AM272" i="173" s="1"/>
  <c r="AL720" i="173"/>
  <c r="AM720" i="173" s="1"/>
  <c r="AL602" i="173"/>
  <c r="AM602" i="173" s="1"/>
  <c r="AL474" i="173"/>
  <c r="AM474" i="173" s="1"/>
  <c r="AL338" i="173"/>
  <c r="AM338" i="173" s="1"/>
  <c r="AL400" i="173"/>
  <c r="AM400" i="173" s="1"/>
  <c r="AL396" i="173"/>
  <c r="AM396" i="173" s="1"/>
  <c r="AL796" i="173"/>
  <c r="AM796" i="173" s="1"/>
  <c r="AL475" i="173"/>
  <c r="AM475" i="173" s="1"/>
  <c r="AL334" i="173"/>
  <c r="AM334" i="173" s="1"/>
  <c r="AL536" i="173"/>
  <c r="AM536" i="173" s="1"/>
  <c r="AL595" i="173"/>
  <c r="AM595" i="173" s="1"/>
  <c r="AL528" i="173"/>
  <c r="AM528" i="173" s="1"/>
  <c r="AL529" i="173"/>
  <c r="AM529" i="173" s="1"/>
  <c r="AL270" i="173"/>
  <c r="AM270" i="173" s="1"/>
  <c r="AL787" i="173"/>
  <c r="AM787" i="173" s="1"/>
  <c r="AL600" i="173"/>
  <c r="AM600" i="173" s="1"/>
  <c r="AL460" i="173"/>
  <c r="AM460" i="173" s="1"/>
  <c r="AL599" i="173"/>
  <c r="AM599" i="173" s="1"/>
  <c r="AL722" i="173"/>
  <c r="AM722" i="173" s="1"/>
  <c r="AL591" i="173"/>
  <c r="AM591" i="173" s="1"/>
  <c r="AL527" i="173"/>
  <c r="AM527" i="173" s="1"/>
  <c r="AL788" i="173"/>
  <c r="AM788" i="173" s="1"/>
  <c r="AL597" i="173"/>
  <c r="AM597" i="173" s="1"/>
  <c r="AL345" i="173"/>
  <c r="AM345" i="173" s="1"/>
  <c r="AL343" i="173"/>
  <c r="AM343" i="173" s="1"/>
  <c r="AL465" i="173"/>
  <c r="AM465" i="173" s="1"/>
  <c r="AL265" i="173"/>
  <c r="AM265" i="173" s="1"/>
  <c r="AL395" i="173"/>
  <c r="AM395" i="173" s="1"/>
  <c r="AL798" i="173"/>
  <c r="AM798" i="173" s="1"/>
  <c r="AL468" i="173"/>
  <c r="AM468" i="173" s="1"/>
  <c r="AL852" i="173"/>
  <c r="AM852" i="173" s="1"/>
  <c r="AL525" i="173"/>
  <c r="AM525" i="173" s="1"/>
  <c r="AL598" i="173"/>
  <c r="AM598" i="173" s="1"/>
  <c r="AL266" i="173"/>
  <c r="AM266" i="173" s="1"/>
  <c r="AL594" i="173"/>
  <c r="AM594" i="173" s="1"/>
  <c r="AL790" i="173"/>
  <c r="AM790" i="173" s="1"/>
  <c r="AL340" i="173"/>
  <c r="AM340" i="173" s="1"/>
  <c r="AL337" i="173"/>
  <c r="AM337" i="173" s="1"/>
  <c r="AL592" i="173"/>
  <c r="AM592" i="173" s="1"/>
  <c r="Y1" i="173"/>
  <c r="B2" i="173"/>
  <c r="DM2" i="173"/>
  <c r="DN2" i="173"/>
  <c r="DO2" i="173"/>
  <c r="DP2" i="173"/>
  <c r="DQ2" i="173"/>
  <c r="DR2" i="173"/>
  <c r="DT2" i="173"/>
  <c r="B3" i="173"/>
  <c r="DN3" i="173"/>
  <c r="DO3" i="173"/>
  <c r="DP3" i="173"/>
  <c r="DQ3" i="173"/>
  <c r="DR3" i="173"/>
  <c r="B4" i="173"/>
  <c r="AN4" i="173"/>
  <c r="AO4" i="173"/>
  <c r="AP4" i="173"/>
  <c r="AQ4" i="173"/>
  <c r="AR4" i="173"/>
  <c r="B5" i="173"/>
  <c r="B6" i="173"/>
  <c r="AG6" i="173"/>
  <c r="B7" i="173"/>
  <c r="AG7" i="173"/>
  <c r="B8" i="173"/>
  <c r="AG8" i="173"/>
  <c r="B9" i="173"/>
  <c r="AG9" i="173"/>
  <c r="B10" i="173"/>
  <c r="AG10" i="173"/>
  <c r="B11" i="173"/>
  <c r="AG11" i="173"/>
  <c r="B12" i="173"/>
  <c r="AG12" i="173"/>
  <c r="B13" i="173"/>
  <c r="B14" i="173"/>
  <c r="B15" i="173"/>
  <c r="B16" i="173"/>
  <c r="B17" i="173"/>
  <c r="B18" i="173"/>
  <c r="B19" i="173"/>
  <c r="T31" i="173"/>
  <c r="B20" i="173"/>
  <c r="B21" i="173"/>
  <c r="T21" i="173"/>
  <c r="B22" i="173"/>
  <c r="B23" i="173"/>
  <c r="B24" i="173"/>
  <c r="B25" i="173"/>
  <c r="B26" i="173"/>
  <c r="T26" i="173"/>
  <c r="B27" i="173"/>
  <c r="B28" i="173"/>
  <c r="B29" i="173"/>
  <c r="B30" i="173"/>
  <c r="B31" i="173"/>
  <c r="B32" i="173"/>
  <c r="T32" i="173"/>
  <c r="B33" i="173"/>
  <c r="B34" i="173"/>
  <c r="T34" i="173"/>
  <c r="B35" i="173"/>
  <c r="B36" i="173"/>
  <c r="B37" i="173"/>
  <c r="B38" i="173"/>
  <c r="B39" i="173"/>
  <c r="B40" i="173"/>
  <c r="B41" i="173"/>
  <c r="B42" i="173"/>
  <c r="S42" i="173"/>
  <c r="B43" i="173"/>
  <c r="S43" i="173"/>
  <c r="B44" i="173"/>
  <c r="S44" i="173"/>
  <c r="B45" i="173"/>
  <c r="S45" i="173"/>
  <c r="B46" i="173"/>
  <c r="S46" i="173"/>
  <c r="B47" i="173"/>
  <c r="S47" i="173"/>
  <c r="B48" i="173"/>
  <c r="S48" i="173"/>
  <c r="B49" i="173"/>
  <c r="S49" i="173"/>
  <c r="B50" i="173"/>
  <c r="S50" i="173"/>
  <c r="B51" i="173"/>
  <c r="S51" i="173"/>
  <c r="S52" i="173"/>
  <c r="S53" i="173"/>
  <c r="S54" i="173"/>
  <c r="S55" i="173"/>
  <c r="S56" i="173"/>
  <c r="S57" i="173"/>
  <c r="S58" i="173"/>
  <c r="S59" i="173"/>
  <c r="S60" i="173"/>
  <c r="S61" i="173"/>
  <c r="S62" i="173"/>
  <c r="S63" i="173"/>
  <c r="S64" i="173"/>
  <c r="Y66" i="173"/>
  <c r="AN69" i="173"/>
  <c r="AO69" i="173"/>
  <c r="AP69" i="173"/>
  <c r="AQ69" i="173"/>
  <c r="AR69" i="173"/>
  <c r="AG71" i="173"/>
  <c r="AG72" i="173"/>
  <c r="AG73" i="173"/>
  <c r="AG74" i="173"/>
  <c r="AG75" i="173"/>
  <c r="AG76" i="173"/>
  <c r="T96" i="173"/>
  <c r="T86" i="173"/>
  <c r="T91" i="173"/>
  <c r="T97" i="173"/>
  <c r="T99" i="173"/>
  <c r="S100" i="173"/>
  <c r="S101" i="173"/>
  <c r="S102" i="173"/>
  <c r="S103" i="173"/>
  <c r="S104" i="173"/>
  <c r="S105" i="173"/>
  <c r="S106" i="173"/>
  <c r="S107" i="173"/>
  <c r="S108" i="173"/>
  <c r="S109" i="173"/>
  <c r="S110" i="173"/>
  <c r="S111" i="173"/>
  <c r="S112" i="173"/>
  <c r="S113" i="173"/>
  <c r="S114" i="173"/>
  <c r="S115" i="173"/>
  <c r="S116" i="173"/>
  <c r="S117" i="173"/>
  <c r="S118" i="173"/>
  <c r="S119" i="173"/>
  <c r="S120" i="173"/>
  <c r="S121" i="173"/>
  <c r="S122" i="173"/>
  <c r="S123" i="173"/>
  <c r="S124" i="173"/>
  <c r="S125" i="173"/>
  <c r="S126" i="173"/>
  <c r="S127" i="173"/>
  <c r="S128" i="173"/>
  <c r="S129" i="173"/>
  <c r="Y131" i="173"/>
  <c r="V132" i="173"/>
  <c r="AN134" i="173"/>
  <c r="AO134" i="173"/>
  <c r="AP134" i="173"/>
  <c r="AQ134" i="173"/>
  <c r="AR134" i="173"/>
  <c r="AG136" i="173"/>
  <c r="AG137" i="173"/>
  <c r="AG138" i="173"/>
  <c r="AG139" i="173"/>
  <c r="AG140" i="173"/>
  <c r="AG141" i="173"/>
  <c r="AG142" i="173"/>
  <c r="AG143" i="173"/>
  <c r="AG144" i="173"/>
  <c r="AG145" i="173"/>
  <c r="AG146" i="173"/>
  <c r="AG147" i="173"/>
  <c r="AG148" i="173"/>
  <c r="T161" i="173"/>
  <c r="AG149" i="173"/>
  <c r="T151" i="173"/>
  <c r="T156" i="173"/>
  <c r="T162" i="173"/>
  <c r="T164" i="173"/>
  <c r="S165" i="173"/>
  <c r="S166" i="173"/>
  <c r="S167" i="173"/>
  <c r="S168" i="173"/>
  <c r="S169" i="173"/>
  <c r="S170" i="173"/>
  <c r="S171" i="173"/>
  <c r="S172" i="173"/>
  <c r="S173" i="173"/>
  <c r="S174" i="173"/>
  <c r="S175" i="173"/>
  <c r="S176" i="173"/>
  <c r="S177" i="173"/>
  <c r="S178" i="173"/>
  <c r="S179" i="173"/>
  <c r="S180" i="173"/>
  <c r="S181" i="173"/>
  <c r="S182" i="173"/>
  <c r="S183" i="173"/>
  <c r="S184" i="173"/>
  <c r="S185" i="173"/>
  <c r="S186" i="173"/>
  <c r="S187" i="173"/>
  <c r="S188" i="173"/>
  <c r="S189" i="173"/>
  <c r="S190" i="173"/>
  <c r="S191" i="173"/>
  <c r="S192" i="173"/>
  <c r="S193" i="173"/>
  <c r="S194" i="173"/>
  <c r="Y196" i="173"/>
  <c r="V197" i="173"/>
  <c r="AN199" i="173"/>
  <c r="AO199" i="173"/>
  <c r="AP199" i="173"/>
  <c r="AQ199" i="173"/>
  <c r="AR199" i="173"/>
  <c r="T216" i="173"/>
  <c r="T221" i="173"/>
  <c r="T226" i="173"/>
  <c r="T227" i="173"/>
  <c r="T229" i="173"/>
  <c r="S230" i="173"/>
  <c r="S231" i="173"/>
  <c r="S232" i="173"/>
  <c r="S233" i="173"/>
  <c r="S234" i="173"/>
  <c r="S235" i="173"/>
  <c r="S236" i="173"/>
  <c r="S237" i="173"/>
  <c r="S238" i="173"/>
  <c r="S239" i="173"/>
  <c r="S240" i="173"/>
  <c r="S241" i="173"/>
  <c r="S242" i="173"/>
  <c r="S243" i="173"/>
  <c r="S244" i="173"/>
  <c r="S245" i="173"/>
  <c r="S246" i="173"/>
  <c r="S247" i="173"/>
  <c r="S248" i="173"/>
  <c r="S249" i="173"/>
  <c r="S250" i="173"/>
  <c r="S251" i="173"/>
  <c r="S252" i="173"/>
  <c r="S253" i="173"/>
  <c r="S254" i="173"/>
  <c r="S255" i="173"/>
  <c r="S256" i="173"/>
  <c r="S257" i="173"/>
  <c r="S258" i="173"/>
  <c r="S259" i="173"/>
  <c r="S129" i="171"/>
  <c r="S128" i="171"/>
  <c r="S127" i="171"/>
  <c r="S126" i="171"/>
  <c r="S125" i="171"/>
  <c r="S124" i="171"/>
  <c r="S123" i="171"/>
  <c r="S122" i="171"/>
  <c r="S121" i="171"/>
  <c r="S120" i="171"/>
  <c r="S119" i="171"/>
  <c r="S118" i="171"/>
  <c r="S117" i="171"/>
  <c r="S116" i="171"/>
  <c r="S115" i="171"/>
  <c r="S114" i="171"/>
  <c r="S113" i="171"/>
  <c r="S112" i="171"/>
  <c r="S111" i="171"/>
  <c r="S109" i="171"/>
  <c r="S108" i="171"/>
  <c r="S107" i="171"/>
  <c r="S106" i="171"/>
  <c r="S105" i="171"/>
  <c r="S104" i="171"/>
  <c r="S103" i="171"/>
  <c r="S102" i="171"/>
  <c r="S101" i="171"/>
  <c r="S100" i="171"/>
  <c r="T99" i="171"/>
  <c r="T97" i="171"/>
  <c r="T86" i="171"/>
  <c r="T96" i="171"/>
  <c r="AG82" i="171"/>
  <c r="AG81" i="171"/>
  <c r="AG80" i="171"/>
  <c r="AG79" i="171"/>
  <c r="AG78" i="171"/>
  <c r="AG77" i="171"/>
  <c r="AG76" i="171"/>
  <c r="AG75" i="171"/>
  <c r="AG74" i="171"/>
  <c r="AG73" i="171"/>
  <c r="AG72" i="171"/>
  <c r="AG71" i="171"/>
  <c r="AR69" i="171"/>
  <c r="AQ69" i="171"/>
  <c r="AP69" i="171"/>
  <c r="AO69" i="171"/>
  <c r="AN69" i="171"/>
  <c r="V67" i="171"/>
  <c r="Y66" i="171"/>
  <c r="S64" i="171"/>
  <c r="S63" i="171"/>
  <c r="S62" i="171"/>
  <c r="S61" i="171"/>
  <c r="S60" i="171"/>
  <c r="S59" i="171"/>
  <c r="S58" i="171"/>
  <c r="S57" i="171"/>
  <c r="S56" i="171"/>
  <c r="S55" i="171"/>
  <c r="S54" i="171"/>
  <c r="S53" i="171"/>
  <c r="S52" i="171"/>
  <c r="S51" i="171"/>
  <c r="B51" i="171"/>
  <c r="S50" i="171"/>
  <c r="B50" i="171"/>
  <c r="S49" i="171"/>
  <c r="B49" i="171"/>
  <c r="S48" i="171"/>
  <c r="B48" i="171"/>
  <c r="S47" i="171"/>
  <c r="B47" i="171"/>
  <c r="S46" i="171"/>
  <c r="B46" i="171"/>
  <c r="B45" i="171"/>
  <c r="S44" i="171"/>
  <c r="B44" i="171"/>
  <c r="S43" i="171"/>
  <c r="B43" i="171"/>
  <c r="S42" i="171"/>
  <c r="B42" i="171"/>
  <c r="S41" i="171"/>
  <c r="B41" i="171"/>
  <c r="S40" i="171"/>
  <c r="B40" i="171"/>
  <c r="S39" i="171"/>
  <c r="B39" i="171"/>
  <c r="S38" i="171"/>
  <c r="B38" i="171"/>
  <c r="S37" i="171"/>
  <c r="B37" i="171"/>
  <c r="S36" i="171"/>
  <c r="B36" i="171"/>
  <c r="S35" i="171"/>
  <c r="B35" i="171"/>
  <c r="T34" i="171"/>
  <c r="B34" i="171"/>
  <c r="B33" i="171"/>
  <c r="T32" i="171"/>
  <c r="B32" i="171"/>
  <c r="B31" i="171"/>
  <c r="B30" i="171"/>
  <c r="B29" i="171"/>
  <c r="B28" i="171"/>
  <c r="B27" i="171"/>
  <c r="B26" i="171"/>
  <c r="B25" i="171"/>
  <c r="B24" i="171"/>
  <c r="B23" i="171"/>
  <c r="B22" i="171"/>
  <c r="T21" i="171"/>
  <c r="B21" i="171"/>
  <c r="B20" i="171"/>
  <c r="T31" i="171"/>
  <c r="B19" i="171"/>
  <c r="B18" i="171"/>
  <c r="B17" i="171"/>
  <c r="B16" i="171"/>
  <c r="B15" i="171"/>
  <c r="B14" i="171"/>
  <c r="AG13" i="171"/>
  <c r="B13" i="171"/>
  <c r="AG12" i="171"/>
  <c r="B12" i="171"/>
  <c r="AG11" i="171"/>
  <c r="B11" i="171"/>
  <c r="AG10" i="171"/>
  <c r="B10" i="171"/>
  <c r="AG9" i="171"/>
  <c r="B9" i="171"/>
  <c r="AG8" i="171"/>
  <c r="B8" i="171"/>
  <c r="AG7" i="171"/>
  <c r="B7" i="171"/>
  <c r="AG6" i="171"/>
  <c r="B6" i="171"/>
  <c r="B5" i="171"/>
  <c r="AR4" i="171"/>
  <c r="AQ4" i="171"/>
  <c r="AP4" i="171"/>
  <c r="AO4" i="171"/>
  <c r="AN4" i="171"/>
  <c r="B4" i="171"/>
  <c r="DR3" i="171"/>
  <c r="DQ3" i="171"/>
  <c r="DP3" i="171"/>
  <c r="DO3" i="171"/>
  <c r="DN3" i="171"/>
  <c r="B3" i="171"/>
  <c r="DT2" i="171"/>
  <c r="DR2" i="171"/>
  <c r="DQ2" i="171"/>
  <c r="DP2" i="171"/>
  <c r="DO2" i="171"/>
  <c r="DN2" i="171"/>
  <c r="DM2" i="171"/>
  <c r="V2" i="171"/>
  <c r="B2" i="171"/>
  <c r="Y1" i="171"/>
  <c r="AG2222" i="169"/>
  <c r="AG2221" i="169"/>
  <c r="AG2220" i="169"/>
  <c r="AG2219" i="169"/>
  <c r="AG2218" i="169"/>
  <c r="AG2217" i="169"/>
  <c r="AG2160" i="169"/>
  <c r="AG2159" i="169"/>
  <c r="AG2158" i="169"/>
  <c r="AG2157" i="169"/>
  <c r="AG2156" i="169"/>
  <c r="AG2155" i="169"/>
  <c r="AG2154" i="169"/>
  <c r="AG2153" i="169"/>
  <c r="AG2152" i="169"/>
  <c r="AG2102" i="169"/>
  <c r="AG2101" i="169"/>
  <c r="AG2100" i="169"/>
  <c r="AG2099" i="169"/>
  <c r="AG2098" i="169"/>
  <c r="AG2097" i="169"/>
  <c r="AG2096" i="169"/>
  <c r="AG2095" i="169"/>
  <c r="AG2094" i="169"/>
  <c r="AG2093" i="169"/>
  <c r="AG2092" i="169"/>
  <c r="AG2091" i="169"/>
  <c r="AG2090" i="169"/>
  <c r="AG2089" i="169"/>
  <c r="AG2088" i="169"/>
  <c r="AG2087" i="169"/>
  <c r="AG2026" i="169"/>
  <c r="AG2025" i="169"/>
  <c r="AG2024" i="169"/>
  <c r="AG2023" i="169"/>
  <c r="AG2022" i="169"/>
  <c r="AG1971" i="169"/>
  <c r="AG1970" i="169"/>
  <c r="AG1969" i="169"/>
  <c r="AG1968" i="169"/>
  <c r="AG1967" i="169"/>
  <c r="AG1966" i="169"/>
  <c r="AG1965" i="169"/>
  <c r="AG1964" i="169"/>
  <c r="AG1963" i="169"/>
  <c r="AG1962" i="169"/>
  <c r="AG1961" i="169"/>
  <c r="AG1960" i="169"/>
  <c r="AG1959" i="169"/>
  <c r="AG1958" i="169"/>
  <c r="AG1957" i="169"/>
  <c r="AG1905" i="169"/>
  <c r="AG1904" i="169"/>
  <c r="AG1903" i="169"/>
  <c r="AG1902" i="169"/>
  <c r="AG1901" i="169"/>
  <c r="AG1900" i="169"/>
  <c r="AG1899" i="169"/>
  <c r="AG1898" i="169"/>
  <c r="AG1897" i="169"/>
  <c r="AG1896" i="169"/>
  <c r="AG1895" i="169"/>
  <c r="AG1894" i="169"/>
  <c r="AG1893" i="169"/>
  <c r="AG1892" i="169"/>
  <c r="AG1830" i="169"/>
  <c r="AG1829" i="169"/>
  <c r="AG1828" i="169"/>
  <c r="AG1827" i="169"/>
  <c r="AG1774" i="169"/>
  <c r="AG1773" i="169"/>
  <c r="AG1772" i="169"/>
  <c r="AG1771" i="169"/>
  <c r="AG1770" i="169"/>
  <c r="AG1769" i="169"/>
  <c r="AG1768" i="169"/>
  <c r="AG1767" i="169"/>
  <c r="AG1766" i="169"/>
  <c r="AG1765" i="169"/>
  <c r="AG1764" i="169"/>
  <c r="AG1763" i="169"/>
  <c r="AG1762" i="169"/>
  <c r="AG1707" i="169"/>
  <c r="AG1706" i="169"/>
  <c r="AG1705" i="169"/>
  <c r="AG1704" i="169"/>
  <c r="AG1703" i="169"/>
  <c r="AG1702" i="169"/>
  <c r="AG1701" i="169"/>
  <c r="AG1700" i="169"/>
  <c r="AG1699" i="169"/>
  <c r="AG1698" i="169"/>
  <c r="AG1697" i="169"/>
  <c r="AG1640" i="169"/>
  <c r="AG1639" i="169"/>
  <c r="AG1638" i="169"/>
  <c r="AG1637" i="169"/>
  <c r="AG1636" i="169"/>
  <c r="AG1635" i="169"/>
  <c r="AG1634" i="169"/>
  <c r="AG1633" i="169"/>
  <c r="AG1632" i="169"/>
  <c r="AG1575" i="169"/>
  <c r="AG1574" i="169"/>
  <c r="AG1573" i="169"/>
  <c r="AG1572" i="169"/>
  <c r="AG1571" i="169"/>
  <c r="AG1570" i="169"/>
  <c r="AG1569" i="169"/>
  <c r="AG1568" i="169"/>
  <c r="AG1567" i="169"/>
  <c r="AG1518" i="169"/>
  <c r="AG1517" i="169"/>
  <c r="AG1516" i="169"/>
  <c r="AG1515" i="169"/>
  <c r="AG1514" i="169"/>
  <c r="AG1513" i="169"/>
  <c r="AG1512" i="169"/>
  <c r="AG1511" i="169"/>
  <c r="AG1510" i="169"/>
  <c r="AG1509" i="169"/>
  <c r="AG1508" i="169"/>
  <c r="AG1507" i="169"/>
  <c r="AG1506" i="169"/>
  <c r="AG1505" i="169"/>
  <c r="AG1504" i="169"/>
  <c r="AG1503" i="169"/>
  <c r="AG1502" i="169"/>
  <c r="AG1441" i="169"/>
  <c r="AG1440" i="169"/>
  <c r="AG1439" i="169"/>
  <c r="AG1438" i="169"/>
  <c r="AG1437" i="169"/>
  <c r="AG1380" i="169"/>
  <c r="AG1379" i="169"/>
  <c r="AG1378" i="169"/>
  <c r="AG1377" i="169"/>
  <c r="AG1376" i="169"/>
  <c r="AG1375" i="169"/>
  <c r="AG1374" i="169"/>
  <c r="AG1373" i="169"/>
  <c r="AG1372" i="169"/>
  <c r="AG1315" i="169"/>
  <c r="AG1314" i="169"/>
  <c r="AG1313" i="169"/>
  <c r="AG1312" i="169"/>
  <c r="AG1311" i="169"/>
  <c r="AG1310" i="169"/>
  <c r="AG1309" i="169"/>
  <c r="AG1308" i="169"/>
  <c r="AG1307" i="169"/>
  <c r="AG1247" i="169"/>
  <c r="AG1246" i="169"/>
  <c r="AG1245" i="169"/>
  <c r="AG1244" i="169"/>
  <c r="AG1243" i="169"/>
  <c r="AG1242" i="169"/>
  <c r="AG1193" i="169"/>
  <c r="AG1192" i="169"/>
  <c r="AG1191" i="169"/>
  <c r="AG1190" i="169"/>
  <c r="AG1189" i="169"/>
  <c r="AG1188" i="169"/>
  <c r="AG1187" i="169"/>
  <c r="AG1186" i="169"/>
  <c r="AG1185" i="169"/>
  <c r="AG1184" i="169"/>
  <c r="AG1183" i="169"/>
  <c r="AG1182" i="169"/>
  <c r="AG1181" i="169"/>
  <c r="AG1180" i="169"/>
  <c r="AG1179" i="169"/>
  <c r="AG1178" i="169"/>
  <c r="AG1177" i="169"/>
  <c r="AG1114" i="169"/>
  <c r="AG1113" i="169"/>
  <c r="AG1112" i="169"/>
  <c r="AG1063" i="169"/>
  <c r="AG1062" i="169"/>
  <c r="AG1061" i="169"/>
  <c r="AG1060" i="169"/>
  <c r="AG1059" i="169"/>
  <c r="AG1058" i="169"/>
  <c r="AG1057" i="169"/>
  <c r="AG1056" i="169"/>
  <c r="AG1055" i="169"/>
  <c r="AG1054" i="169"/>
  <c r="AG1053" i="169"/>
  <c r="AG1052" i="169"/>
  <c r="AG1051" i="169"/>
  <c r="AG1050" i="169"/>
  <c r="AG1049" i="169"/>
  <c r="AG1048" i="169"/>
  <c r="AG1047" i="169"/>
  <c r="AG992" i="169"/>
  <c r="AG991" i="169"/>
  <c r="AG990" i="169"/>
  <c r="AG989" i="169"/>
  <c r="AG988" i="169"/>
  <c r="AG987" i="169"/>
  <c r="AG986" i="169"/>
  <c r="AG985" i="169"/>
  <c r="AG984" i="169"/>
  <c r="AG983" i="169"/>
  <c r="AG982" i="169"/>
  <c r="AG919" i="169"/>
  <c r="AG918" i="169"/>
  <c r="AG917" i="169"/>
  <c r="AG872" i="169"/>
  <c r="AG871" i="169"/>
  <c r="AG870" i="169"/>
  <c r="AG869" i="169"/>
  <c r="AG868" i="169"/>
  <c r="AG867" i="169"/>
  <c r="AG866" i="169"/>
  <c r="AG865" i="169"/>
  <c r="AG864" i="169"/>
  <c r="AG863" i="169"/>
  <c r="AG862" i="169"/>
  <c r="AG861" i="169"/>
  <c r="AG860" i="169"/>
  <c r="AG859" i="169"/>
  <c r="AG858" i="169"/>
  <c r="AG857" i="169"/>
  <c r="AG856" i="169"/>
  <c r="AG855" i="169"/>
  <c r="AG854" i="169"/>
  <c r="AG853" i="169"/>
  <c r="AG852" i="169"/>
  <c r="AG799" i="169"/>
  <c r="AG798" i="169"/>
  <c r="AG797" i="169"/>
  <c r="AG796" i="169"/>
  <c r="AG795" i="169"/>
  <c r="AG794" i="169"/>
  <c r="AG793" i="169"/>
  <c r="AG792" i="169"/>
  <c r="AG791" i="169"/>
  <c r="AG790" i="169"/>
  <c r="AG789" i="169"/>
  <c r="AG788" i="169"/>
  <c r="AG787" i="169"/>
  <c r="AG742" i="169"/>
  <c r="AG741" i="169"/>
  <c r="AG740" i="169"/>
  <c r="AG739" i="169"/>
  <c r="AG738" i="169"/>
  <c r="AG737" i="169"/>
  <c r="AG736" i="169"/>
  <c r="AG735" i="169"/>
  <c r="AG734" i="169"/>
  <c r="AG733" i="169"/>
  <c r="AG732" i="169"/>
  <c r="AG731" i="169"/>
  <c r="AG730" i="169"/>
  <c r="AG729" i="169"/>
  <c r="AG728" i="169"/>
  <c r="AG727" i="169"/>
  <c r="AG726" i="169"/>
  <c r="AG725" i="169"/>
  <c r="AG724" i="169"/>
  <c r="AG723" i="169"/>
  <c r="AG722" i="169"/>
  <c r="AG661" i="169"/>
  <c r="AG660" i="169"/>
  <c r="AG659" i="169"/>
  <c r="AG658" i="169"/>
  <c r="AG657" i="169"/>
  <c r="AG598" i="169"/>
  <c r="AG597" i="169"/>
  <c r="AG596" i="169"/>
  <c r="AG595" i="169"/>
  <c r="AG594" i="169"/>
  <c r="AG593" i="169"/>
  <c r="AG592" i="169"/>
  <c r="AG536" i="169"/>
  <c r="AG535" i="169"/>
  <c r="AG534" i="169"/>
  <c r="AG533" i="169"/>
  <c r="AG532" i="169"/>
  <c r="AG531" i="169"/>
  <c r="AG530" i="169"/>
  <c r="AG529" i="169"/>
  <c r="AG528" i="169"/>
  <c r="AG527" i="169"/>
  <c r="AG474" i="169"/>
  <c r="AG473" i="169"/>
  <c r="AG472" i="169"/>
  <c r="AG471" i="169"/>
  <c r="AG470" i="169"/>
  <c r="AG469" i="169"/>
  <c r="AG468" i="169"/>
  <c r="AG467" i="169"/>
  <c r="AG466" i="169"/>
  <c r="AG465" i="169"/>
  <c r="AG464" i="169"/>
  <c r="AG463" i="169"/>
  <c r="AG462" i="169"/>
  <c r="AG399" i="169"/>
  <c r="AG398" i="169"/>
  <c r="AG397" i="169"/>
  <c r="AG344" i="169"/>
  <c r="AG343" i="169"/>
  <c r="AG342" i="169"/>
  <c r="AG341" i="169"/>
  <c r="AG340" i="169"/>
  <c r="AG339" i="169"/>
  <c r="AG338" i="169"/>
  <c r="AG337" i="169"/>
  <c r="AG336" i="169"/>
  <c r="AG335" i="169"/>
  <c r="AG334" i="169"/>
  <c r="AG333" i="169"/>
  <c r="AG332" i="169"/>
  <c r="AG274" i="169"/>
  <c r="AG273" i="169"/>
  <c r="AG272" i="169"/>
  <c r="AG271" i="169"/>
  <c r="AG270" i="169"/>
  <c r="AG269" i="169"/>
  <c r="AG268" i="169"/>
  <c r="AG267" i="169"/>
  <c r="AG212" i="169"/>
  <c r="AG211" i="169"/>
  <c r="AG210" i="169"/>
  <c r="AG209" i="169"/>
  <c r="AG208" i="169"/>
  <c r="AG207" i="169"/>
  <c r="AG206" i="169"/>
  <c r="AG205" i="169"/>
  <c r="AG204" i="169"/>
  <c r="AG203" i="169"/>
  <c r="AG202" i="169"/>
  <c r="AG141" i="169"/>
  <c r="AG140" i="169"/>
  <c r="AG139" i="169"/>
  <c r="AG138" i="169"/>
  <c r="AG137" i="169"/>
  <c r="AG80" i="169"/>
  <c r="AG79" i="169"/>
  <c r="AG78" i="169"/>
  <c r="AG77" i="169"/>
  <c r="AG76" i="169"/>
  <c r="AG75" i="169"/>
  <c r="AG74" i="169"/>
  <c r="AG73" i="169"/>
  <c r="AG72" i="169"/>
  <c r="AG13" i="169"/>
  <c r="AG12" i="169"/>
  <c r="AG11" i="169"/>
  <c r="AG10" i="169"/>
  <c r="AG9" i="169"/>
  <c r="AG8" i="169"/>
  <c r="AG7" i="169"/>
  <c r="S2274" i="169"/>
  <c r="S2273" i="169"/>
  <c r="S2272" i="169"/>
  <c r="S2271" i="169"/>
  <c r="S2270" i="169"/>
  <c r="S2269" i="169"/>
  <c r="S2268" i="169"/>
  <c r="S2267" i="169"/>
  <c r="S2266" i="169"/>
  <c r="S2265" i="169"/>
  <c r="S2264" i="169"/>
  <c r="S2263" i="169"/>
  <c r="S2262" i="169"/>
  <c r="S2261" i="169"/>
  <c r="S2260" i="169"/>
  <c r="S2259" i="169"/>
  <c r="S2258" i="169"/>
  <c r="S2257" i="169"/>
  <c r="S2256" i="169"/>
  <c r="S2255" i="169"/>
  <c r="S2254" i="169"/>
  <c r="S2253" i="169"/>
  <c r="S2252" i="169"/>
  <c r="S2251" i="169"/>
  <c r="S2250" i="169"/>
  <c r="S2249" i="169"/>
  <c r="S2248" i="169"/>
  <c r="S2247" i="169"/>
  <c r="S2246" i="169"/>
  <c r="S2245" i="169"/>
  <c r="T2244" i="169"/>
  <c r="T2242" i="169"/>
  <c r="T2235" i="169"/>
  <c r="T2234" i="169"/>
  <c r="T2233" i="169"/>
  <c r="T2232" i="169"/>
  <c r="T2231" i="169"/>
  <c r="T2229" i="169"/>
  <c r="T2241" i="169" s="1"/>
  <c r="AG2216" i="169"/>
  <c r="AR2214" i="169"/>
  <c r="AQ2214" i="169"/>
  <c r="AP2214" i="169"/>
  <c r="AO2214" i="169"/>
  <c r="AN2214" i="169"/>
  <c r="V2212" i="169"/>
  <c r="Y2211" i="169"/>
  <c r="S2209" i="169"/>
  <c r="S2208" i="169"/>
  <c r="S2207" i="169"/>
  <c r="S2206" i="169"/>
  <c r="S2205" i="169"/>
  <c r="S2204" i="169"/>
  <c r="S2203" i="169"/>
  <c r="S2202" i="169"/>
  <c r="S2201" i="169"/>
  <c r="S2200" i="169"/>
  <c r="S2199" i="169"/>
  <c r="S2198" i="169"/>
  <c r="S2197" i="169"/>
  <c r="S2196" i="169"/>
  <c r="S2195" i="169"/>
  <c r="S2194" i="169"/>
  <c r="S2193" i="169"/>
  <c r="S2192" i="169"/>
  <c r="S2191" i="169"/>
  <c r="S2190" i="169"/>
  <c r="S2189" i="169"/>
  <c r="S2188" i="169"/>
  <c r="S2187" i="169"/>
  <c r="S2186" i="169"/>
  <c r="S2185" i="169"/>
  <c r="S2184" i="169"/>
  <c r="S2183" i="169"/>
  <c r="S2182" i="169"/>
  <c r="S2181" i="169"/>
  <c r="S2180" i="169"/>
  <c r="T2179" i="169"/>
  <c r="T2177" i="169"/>
  <c r="T2170" i="169"/>
  <c r="T2169" i="169"/>
  <c r="T2168" i="169"/>
  <c r="T2167" i="169"/>
  <c r="T2166" i="169"/>
  <c r="T2164" i="169"/>
  <c r="T2176" i="169" s="1"/>
  <c r="AG2151" i="169"/>
  <c r="AR2149" i="169"/>
  <c r="AQ2149" i="169"/>
  <c r="AP2149" i="169"/>
  <c r="AO2149" i="169"/>
  <c r="AN2149" i="169"/>
  <c r="V2147" i="169"/>
  <c r="Y2146" i="169"/>
  <c r="S2144" i="169"/>
  <c r="S2143" i="169"/>
  <c r="S2142" i="169"/>
  <c r="S2141" i="169"/>
  <c r="S2140" i="169"/>
  <c r="S2139" i="169"/>
  <c r="S2138" i="169"/>
  <c r="S2137" i="169"/>
  <c r="S2136" i="169"/>
  <c r="S2135" i="169"/>
  <c r="S2134" i="169"/>
  <c r="S2133" i="169"/>
  <c r="S2132" i="169"/>
  <c r="S2131" i="169"/>
  <c r="S2130" i="169"/>
  <c r="S2129" i="169"/>
  <c r="S2128" i="169"/>
  <c r="S2127" i="169"/>
  <c r="S2126" i="169"/>
  <c r="S2125" i="169"/>
  <c r="S2124" i="169"/>
  <c r="S2123" i="169"/>
  <c r="S2122" i="169"/>
  <c r="S2121" i="169"/>
  <c r="S2120" i="169"/>
  <c r="S2119" i="169"/>
  <c r="S2118" i="169"/>
  <c r="S2117" i="169"/>
  <c r="S2116" i="169"/>
  <c r="S2115" i="169"/>
  <c r="T2114" i="169"/>
  <c r="T2112" i="169"/>
  <c r="T2105" i="169"/>
  <c r="T2104" i="169"/>
  <c r="T2103" i="169"/>
  <c r="T2102" i="169"/>
  <c r="T2101" i="169"/>
  <c r="T2099" i="169"/>
  <c r="T2111" i="169" s="1"/>
  <c r="AG2086" i="169"/>
  <c r="AR2084" i="169"/>
  <c r="AQ2084" i="169"/>
  <c r="AP2084" i="169"/>
  <c r="AO2084" i="169"/>
  <c r="AN2084" i="169"/>
  <c r="V2082" i="169"/>
  <c r="Y2081" i="169"/>
  <c r="S2079" i="169"/>
  <c r="S2078" i="169"/>
  <c r="S2077" i="169"/>
  <c r="S2076" i="169"/>
  <c r="S2075" i="169"/>
  <c r="S2074" i="169"/>
  <c r="S2073" i="169"/>
  <c r="S2072" i="169"/>
  <c r="S2071" i="169"/>
  <c r="S2070" i="169"/>
  <c r="S2069" i="169"/>
  <c r="S2068" i="169"/>
  <c r="S2067" i="169"/>
  <c r="S2066" i="169"/>
  <c r="S2065" i="169"/>
  <c r="S2064" i="169"/>
  <c r="S2063" i="169"/>
  <c r="S2062" i="169"/>
  <c r="S2061" i="169"/>
  <c r="S2060" i="169"/>
  <c r="S2059" i="169"/>
  <c r="S2058" i="169"/>
  <c r="S2057" i="169"/>
  <c r="S2056" i="169"/>
  <c r="S2055" i="169"/>
  <c r="S2054" i="169"/>
  <c r="S2053" i="169"/>
  <c r="S2052" i="169"/>
  <c r="S2051" i="169"/>
  <c r="S2050" i="169"/>
  <c r="T2049" i="169"/>
  <c r="T2047" i="169"/>
  <c r="T2040" i="169"/>
  <c r="T2039" i="169"/>
  <c r="T2038" i="169"/>
  <c r="T2037" i="169"/>
  <c r="T2036" i="169"/>
  <c r="T2034" i="169"/>
  <c r="T2046" i="169" s="1"/>
  <c r="AG2021" i="169"/>
  <c r="AR2019" i="169"/>
  <c r="AQ2019" i="169"/>
  <c r="AP2019" i="169"/>
  <c r="AO2019" i="169"/>
  <c r="AN2019" i="169"/>
  <c r="V2017" i="169"/>
  <c r="Y2016" i="169"/>
  <c r="S2014" i="169"/>
  <c r="S2013" i="169"/>
  <c r="S2012" i="169"/>
  <c r="S2011" i="169"/>
  <c r="S2010" i="169"/>
  <c r="S2009" i="169"/>
  <c r="S2008" i="169"/>
  <c r="S2007" i="169"/>
  <c r="S2006" i="169"/>
  <c r="S2005" i="169"/>
  <c r="S2004" i="169"/>
  <c r="S2003" i="169"/>
  <c r="S2002" i="169"/>
  <c r="S2001" i="169"/>
  <c r="S2000" i="169"/>
  <c r="S1999" i="169"/>
  <c r="S1998" i="169"/>
  <c r="S1997" i="169"/>
  <c r="S1996" i="169"/>
  <c r="S1995" i="169"/>
  <c r="S1994" i="169"/>
  <c r="S1993" i="169"/>
  <c r="S1992" i="169"/>
  <c r="S1991" i="169"/>
  <c r="S1990" i="169"/>
  <c r="S1989" i="169"/>
  <c r="S1988" i="169"/>
  <c r="S1987" i="169"/>
  <c r="S1986" i="169"/>
  <c r="S1985" i="169"/>
  <c r="T1984" i="169"/>
  <c r="T1982" i="169"/>
  <c r="T1975" i="169"/>
  <c r="T1974" i="169"/>
  <c r="T1973" i="169"/>
  <c r="T1972" i="169"/>
  <c r="T1971" i="169"/>
  <c r="T1969" i="169"/>
  <c r="T1981" i="169" s="1"/>
  <c r="AG1956" i="169"/>
  <c r="AR1954" i="169"/>
  <c r="AQ1954" i="169"/>
  <c r="AP1954" i="169"/>
  <c r="AO1954" i="169"/>
  <c r="AN1954" i="169"/>
  <c r="V1952" i="169"/>
  <c r="Y1951" i="169"/>
  <c r="S1949" i="169"/>
  <c r="S1948" i="169"/>
  <c r="S1947" i="169"/>
  <c r="S1946" i="169"/>
  <c r="S1945" i="169"/>
  <c r="S1944" i="169"/>
  <c r="S1943" i="169"/>
  <c r="S1942" i="169"/>
  <c r="S1941" i="169"/>
  <c r="S1940" i="169"/>
  <c r="S1939" i="169"/>
  <c r="S1938" i="169"/>
  <c r="S1937" i="169"/>
  <c r="S1936" i="169"/>
  <c r="S1935" i="169"/>
  <c r="S1934" i="169"/>
  <c r="S1933" i="169"/>
  <c r="S1932" i="169"/>
  <c r="S1931" i="169"/>
  <c r="S1930" i="169"/>
  <c r="S1929" i="169"/>
  <c r="S1928" i="169"/>
  <c r="S1927" i="169"/>
  <c r="S1926" i="169"/>
  <c r="S1925" i="169"/>
  <c r="S1924" i="169"/>
  <c r="S1923" i="169"/>
  <c r="S1922" i="169"/>
  <c r="S1921" i="169"/>
  <c r="S1920" i="169"/>
  <c r="T1919" i="169"/>
  <c r="T1917" i="169"/>
  <c r="T1910" i="169"/>
  <c r="T1909" i="169"/>
  <c r="T1908" i="169"/>
  <c r="T1907" i="169"/>
  <c r="T1906" i="169"/>
  <c r="T1904" i="169"/>
  <c r="T1916" i="169" s="1"/>
  <c r="AG1891" i="169"/>
  <c r="AR1889" i="169"/>
  <c r="AQ1889" i="169"/>
  <c r="AP1889" i="169"/>
  <c r="AO1889" i="169"/>
  <c r="AN1889" i="169"/>
  <c r="V1887" i="169"/>
  <c r="Y1886" i="169"/>
  <c r="S1884" i="169"/>
  <c r="S1883" i="169"/>
  <c r="S1882" i="169"/>
  <c r="S1881" i="169"/>
  <c r="S1880" i="169"/>
  <c r="S1879" i="169"/>
  <c r="S1878" i="169"/>
  <c r="S1877" i="169"/>
  <c r="S1876" i="169"/>
  <c r="S1875" i="169"/>
  <c r="S1874" i="169"/>
  <c r="S1873" i="169"/>
  <c r="S1872" i="169"/>
  <c r="S1871" i="169"/>
  <c r="S1870" i="169"/>
  <c r="S1869" i="169"/>
  <c r="S1868" i="169"/>
  <c r="S1867" i="169"/>
  <c r="S1866" i="169"/>
  <c r="S1865" i="169"/>
  <c r="S1864" i="169"/>
  <c r="S1863" i="169"/>
  <c r="S1862" i="169"/>
  <c r="S1861" i="169"/>
  <c r="S1860" i="169"/>
  <c r="S1859" i="169"/>
  <c r="S1858" i="169"/>
  <c r="S1857" i="169"/>
  <c r="S1856" i="169"/>
  <c r="S1855" i="169"/>
  <c r="T1854" i="169"/>
  <c r="T1852" i="169"/>
  <c r="T1845" i="169"/>
  <c r="T1844" i="169"/>
  <c r="T1843" i="169"/>
  <c r="T1842" i="169"/>
  <c r="T1841" i="169"/>
  <c r="T1839" i="169"/>
  <c r="T1851" i="169" s="1"/>
  <c r="AG1826" i="169"/>
  <c r="AR1824" i="169"/>
  <c r="AQ1824" i="169"/>
  <c r="AP1824" i="169"/>
  <c r="AO1824" i="169"/>
  <c r="AN1824" i="169"/>
  <c r="V1822" i="169"/>
  <c r="Y1821" i="169"/>
  <c r="S1819" i="169"/>
  <c r="S1818" i="169"/>
  <c r="S1817" i="169"/>
  <c r="S1816" i="169"/>
  <c r="S1815" i="169"/>
  <c r="S1814" i="169"/>
  <c r="S1813" i="169"/>
  <c r="S1812" i="169"/>
  <c r="S1811" i="169"/>
  <c r="S1810" i="169"/>
  <c r="S1809" i="169"/>
  <c r="S1808" i="169"/>
  <c r="S1807" i="169"/>
  <c r="S1806" i="169"/>
  <c r="S1805" i="169"/>
  <c r="S1804" i="169"/>
  <c r="S1803" i="169"/>
  <c r="S1802" i="169"/>
  <c r="S1801" i="169"/>
  <c r="S1800" i="169"/>
  <c r="S1799" i="169"/>
  <c r="S1798" i="169"/>
  <c r="S1797" i="169"/>
  <c r="S1796" i="169"/>
  <c r="S1795" i="169"/>
  <c r="S1794" i="169"/>
  <c r="S1793" i="169"/>
  <c r="S1792" i="169"/>
  <c r="S1791" i="169"/>
  <c r="S1790" i="169"/>
  <c r="T1789" i="169"/>
  <c r="T1787" i="169"/>
  <c r="T1780" i="169"/>
  <c r="T1779" i="169"/>
  <c r="T1778" i="169"/>
  <c r="T1777" i="169"/>
  <c r="T1776" i="169"/>
  <c r="T1774" i="169"/>
  <c r="T1786" i="169" s="1"/>
  <c r="AG1761" i="169"/>
  <c r="AR1759" i="169"/>
  <c r="AQ1759" i="169"/>
  <c r="AP1759" i="169"/>
  <c r="AO1759" i="169"/>
  <c r="AN1759" i="169"/>
  <c r="V1757" i="169"/>
  <c r="Y1756" i="169"/>
  <c r="S1754" i="169"/>
  <c r="S1753" i="169"/>
  <c r="S1752" i="169"/>
  <c r="S1751" i="169"/>
  <c r="S1750" i="169"/>
  <c r="S1749" i="169"/>
  <c r="S1748" i="169"/>
  <c r="S1747" i="169"/>
  <c r="S1746" i="169"/>
  <c r="S1745" i="169"/>
  <c r="S1744" i="169"/>
  <c r="S1743" i="169"/>
  <c r="S1742" i="169"/>
  <c r="S1741" i="169"/>
  <c r="S1740" i="169"/>
  <c r="S1739" i="169"/>
  <c r="S1738" i="169"/>
  <c r="S1737" i="169"/>
  <c r="S1736" i="169"/>
  <c r="S1735" i="169"/>
  <c r="S1734" i="169"/>
  <c r="S1733" i="169"/>
  <c r="S1732" i="169"/>
  <c r="S1731" i="169"/>
  <c r="S1730" i="169"/>
  <c r="S1729" i="169"/>
  <c r="S1728" i="169"/>
  <c r="S1727" i="169"/>
  <c r="S1726" i="169"/>
  <c r="S1725" i="169"/>
  <c r="T1724" i="169"/>
  <c r="T1722" i="169"/>
  <c r="T1715" i="169"/>
  <c r="T1714" i="169"/>
  <c r="T1713" i="169"/>
  <c r="T1712" i="169"/>
  <c r="T1711" i="169"/>
  <c r="T1709" i="169"/>
  <c r="T1721" i="169" s="1"/>
  <c r="AG1696" i="169"/>
  <c r="AR1694" i="169"/>
  <c r="AQ1694" i="169"/>
  <c r="AP1694" i="169"/>
  <c r="AO1694" i="169"/>
  <c r="AN1694" i="169"/>
  <c r="V1692" i="169"/>
  <c r="Y1691" i="169"/>
  <c r="S1689" i="169"/>
  <c r="S1688" i="169"/>
  <c r="S1687" i="169"/>
  <c r="S1686" i="169"/>
  <c r="S1685" i="169"/>
  <c r="S1684" i="169"/>
  <c r="S1683" i="169"/>
  <c r="S1682" i="169"/>
  <c r="S1681" i="169"/>
  <c r="S1680" i="169"/>
  <c r="S1679" i="169"/>
  <c r="S1678" i="169"/>
  <c r="S1677" i="169"/>
  <c r="S1676" i="169"/>
  <c r="S1675" i="169"/>
  <c r="S1674" i="169"/>
  <c r="S1673" i="169"/>
  <c r="S1672" i="169"/>
  <c r="S1671" i="169"/>
  <c r="S1670" i="169"/>
  <c r="S1669" i="169"/>
  <c r="S1668" i="169"/>
  <c r="S1667" i="169"/>
  <c r="S1666" i="169"/>
  <c r="S1665" i="169"/>
  <c r="S1664" i="169"/>
  <c r="S1663" i="169"/>
  <c r="S1662" i="169"/>
  <c r="S1661" i="169"/>
  <c r="S1660" i="169"/>
  <c r="T1659" i="169"/>
  <c r="T1657" i="169"/>
  <c r="T1650" i="169"/>
  <c r="T1649" i="169"/>
  <c r="T1648" i="169"/>
  <c r="T1647" i="169"/>
  <c r="T1646" i="169"/>
  <c r="T1644" i="169"/>
  <c r="T1656" i="169" s="1"/>
  <c r="AG1631" i="169"/>
  <c r="AR1629" i="169"/>
  <c r="AQ1629" i="169"/>
  <c r="AP1629" i="169"/>
  <c r="AO1629" i="169"/>
  <c r="AN1629" i="169"/>
  <c r="V1627" i="169"/>
  <c r="Y1626" i="169"/>
  <c r="S1624" i="169"/>
  <c r="S1623" i="169"/>
  <c r="S1622" i="169"/>
  <c r="S1621" i="169"/>
  <c r="S1620" i="169"/>
  <c r="S1619" i="169"/>
  <c r="S1618" i="169"/>
  <c r="S1617" i="169"/>
  <c r="S1616" i="169"/>
  <c r="S1615" i="169"/>
  <c r="S1614" i="169"/>
  <c r="S1613" i="169"/>
  <c r="S1612" i="169"/>
  <c r="S1611" i="169"/>
  <c r="S1610" i="169"/>
  <c r="S1609" i="169"/>
  <c r="S1608" i="169"/>
  <c r="S1607" i="169"/>
  <c r="S1606" i="169"/>
  <c r="S1605" i="169"/>
  <c r="S1604" i="169"/>
  <c r="S1603" i="169"/>
  <c r="S1602" i="169"/>
  <c r="S1601" i="169"/>
  <c r="S1600" i="169"/>
  <c r="S1599" i="169"/>
  <c r="S1598" i="169"/>
  <c r="S1597" i="169"/>
  <c r="S1596" i="169"/>
  <c r="S1595" i="169"/>
  <c r="T1594" i="169"/>
  <c r="T1592" i="169"/>
  <c r="T1585" i="169"/>
  <c r="T1584" i="169"/>
  <c r="T1583" i="169"/>
  <c r="T1582" i="169"/>
  <c r="T1581" i="169"/>
  <c r="T1579" i="169"/>
  <c r="T1591" i="169" s="1"/>
  <c r="AG1566" i="169"/>
  <c r="AR1564" i="169"/>
  <c r="AQ1564" i="169"/>
  <c r="AP1564" i="169"/>
  <c r="AO1564" i="169"/>
  <c r="AN1564" i="169"/>
  <c r="V1562" i="169"/>
  <c r="Y1561" i="169"/>
  <c r="S1559" i="169"/>
  <c r="S1558" i="169"/>
  <c r="S1557" i="169"/>
  <c r="S1556" i="169"/>
  <c r="S1555" i="169"/>
  <c r="S1554" i="169"/>
  <c r="S1553" i="169"/>
  <c r="S1552" i="169"/>
  <c r="S1551" i="169"/>
  <c r="S1550" i="169"/>
  <c r="S1549" i="169"/>
  <c r="S1548" i="169"/>
  <c r="S1547" i="169"/>
  <c r="S1546" i="169"/>
  <c r="S1545" i="169"/>
  <c r="S1544" i="169"/>
  <c r="S1543" i="169"/>
  <c r="S1542" i="169"/>
  <c r="S1541" i="169"/>
  <c r="S1540" i="169"/>
  <c r="S1539" i="169"/>
  <c r="S1538" i="169"/>
  <c r="S1537" i="169"/>
  <c r="S1536" i="169"/>
  <c r="S1535" i="169"/>
  <c r="S1534" i="169"/>
  <c r="S1533" i="169"/>
  <c r="S1532" i="169"/>
  <c r="S1531" i="169"/>
  <c r="S1530" i="169"/>
  <c r="T1529" i="169"/>
  <c r="T1527" i="169"/>
  <c r="T1520" i="169"/>
  <c r="T1519" i="169"/>
  <c r="T1518" i="169"/>
  <c r="T1517" i="169"/>
  <c r="T1516" i="169"/>
  <c r="T1514" i="169"/>
  <c r="T1526" i="169" s="1"/>
  <c r="AG1501" i="169"/>
  <c r="AR1499" i="169"/>
  <c r="AQ1499" i="169"/>
  <c r="AP1499" i="169"/>
  <c r="AO1499" i="169"/>
  <c r="AN1499" i="169"/>
  <c r="V1497" i="169"/>
  <c r="Y1496" i="169"/>
  <c r="S1494" i="169"/>
  <c r="S1493" i="169"/>
  <c r="S1492" i="169"/>
  <c r="S1491" i="169"/>
  <c r="S1490" i="169"/>
  <c r="S1489" i="169"/>
  <c r="S1488" i="169"/>
  <c r="S1487" i="169"/>
  <c r="S1486" i="169"/>
  <c r="S1485" i="169"/>
  <c r="S1484" i="169"/>
  <c r="S1483" i="169"/>
  <c r="S1482" i="169"/>
  <c r="S1481" i="169"/>
  <c r="S1480" i="169"/>
  <c r="S1479" i="169"/>
  <c r="S1478" i="169"/>
  <c r="S1477" i="169"/>
  <c r="S1476" i="169"/>
  <c r="S1475" i="169"/>
  <c r="S1474" i="169"/>
  <c r="S1473" i="169"/>
  <c r="S1472" i="169"/>
  <c r="S1471" i="169"/>
  <c r="S1470" i="169"/>
  <c r="S1469" i="169"/>
  <c r="S1468" i="169"/>
  <c r="S1467" i="169"/>
  <c r="S1466" i="169"/>
  <c r="S1465" i="169"/>
  <c r="T1464" i="169"/>
  <c r="T1462" i="169"/>
  <c r="T1455" i="169"/>
  <c r="T1454" i="169"/>
  <c r="T1453" i="169"/>
  <c r="T1452" i="169"/>
  <c r="T1451" i="169"/>
  <c r="T1449" i="169"/>
  <c r="T1461" i="169" s="1"/>
  <c r="AG1436" i="169"/>
  <c r="AR1434" i="169"/>
  <c r="AQ1434" i="169"/>
  <c r="AP1434" i="169"/>
  <c r="AO1434" i="169"/>
  <c r="AN1434" i="169"/>
  <c r="V1432" i="169"/>
  <c r="Y1431" i="169"/>
  <c r="S1429" i="169"/>
  <c r="S1428" i="169"/>
  <c r="S1427" i="169"/>
  <c r="S1426" i="169"/>
  <c r="S1425" i="169"/>
  <c r="S1424" i="169"/>
  <c r="S1423" i="169"/>
  <c r="S1422" i="169"/>
  <c r="S1421" i="169"/>
  <c r="S1420" i="169"/>
  <c r="S1419" i="169"/>
  <c r="S1418" i="169"/>
  <c r="S1417" i="169"/>
  <c r="S1416" i="169"/>
  <c r="S1415" i="169"/>
  <c r="S1414" i="169"/>
  <c r="S1413" i="169"/>
  <c r="S1412" i="169"/>
  <c r="S1411" i="169"/>
  <c r="S1410" i="169"/>
  <c r="S1409" i="169"/>
  <c r="S1408" i="169"/>
  <c r="S1407" i="169"/>
  <c r="S1406" i="169"/>
  <c r="S1405" i="169"/>
  <c r="S1404" i="169"/>
  <c r="S1403" i="169"/>
  <c r="S1402" i="169"/>
  <c r="S1401" i="169"/>
  <c r="S1400" i="169"/>
  <c r="T1399" i="169"/>
  <c r="T1397" i="169"/>
  <c r="T1390" i="169"/>
  <c r="T1389" i="169"/>
  <c r="T1388" i="169"/>
  <c r="T1387" i="169"/>
  <c r="T1386" i="169"/>
  <c r="T1384" i="169"/>
  <c r="T1396" i="169" s="1"/>
  <c r="AG1371" i="169"/>
  <c r="AR1369" i="169"/>
  <c r="AQ1369" i="169"/>
  <c r="AP1369" i="169"/>
  <c r="AO1369" i="169"/>
  <c r="AN1369" i="169"/>
  <c r="V1367" i="169"/>
  <c r="Y1366" i="169"/>
  <c r="S1364" i="169"/>
  <c r="S1363" i="169"/>
  <c r="S1362" i="169"/>
  <c r="S1361" i="169"/>
  <c r="S1360" i="169"/>
  <c r="S1359" i="169"/>
  <c r="S1358" i="169"/>
  <c r="S1357" i="169"/>
  <c r="S1356" i="169"/>
  <c r="S1355" i="169"/>
  <c r="S1354" i="169"/>
  <c r="S1353" i="169"/>
  <c r="S1352" i="169"/>
  <c r="S1351" i="169"/>
  <c r="S1350" i="169"/>
  <c r="S1349" i="169"/>
  <c r="S1348" i="169"/>
  <c r="S1347" i="169"/>
  <c r="S1346" i="169"/>
  <c r="S1345" i="169"/>
  <c r="S1344" i="169"/>
  <c r="S1343" i="169"/>
  <c r="S1342" i="169"/>
  <c r="S1341" i="169"/>
  <c r="S1340" i="169"/>
  <c r="S1339" i="169"/>
  <c r="S1338" i="169"/>
  <c r="S1337" i="169"/>
  <c r="S1336" i="169"/>
  <c r="S1335" i="169"/>
  <c r="T1334" i="169"/>
  <c r="T1332" i="169"/>
  <c r="T1325" i="169"/>
  <c r="T1324" i="169"/>
  <c r="T1323" i="169"/>
  <c r="T1322" i="169"/>
  <c r="T1321" i="169"/>
  <c r="T1319" i="169"/>
  <c r="T1331" i="169" s="1"/>
  <c r="AG1306" i="169"/>
  <c r="AR1304" i="169"/>
  <c r="AQ1304" i="169"/>
  <c r="AP1304" i="169"/>
  <c r="AO1304" i="169"/>
  <c r="AN1304" i="169"/>
  <c r="V1302" i="169"/>
  <c r="Y1301" i="169"/>
  <c r="S1299" i="169"/>
  <c r="S1298" i="169"/>
  <c r="S1297" i="169"/>
  <c r="S1296" i="169"/>
  <c r="S1295" i="169"/>
  <c r="S1294" i="169"/>
  <c r="S1293" i="169"/>
  <c r="S1292" i="169"/>
  <c r="S1291" i="169"/>
  <c r="S1290" i="169"/>
  <c r="S1289" i="169"/>
  <c r="S1288" i="169"/>
  <c r="S1287" i="169"/>
  <c r="S1286" i="169"/>
  <c r="S1285" i="169"/>
  <c r="S1284" i="169"/>
  <c r="S1283" i="169"/>
  <c r="S1282" i="169"/>
  <c r="S1281" i="169"/>
  <c r="S1280" i="169"/>
  <c r="S1279" i="169"/>
  <c r="S1278" i="169"/>
  <c r="S1277" i="169"/>
  <c r="S1276" i="169"/>
  <c r="S1275" i="169"/>
  <c r="S1274" i="169"/>
  <c r="S1273" i="169"/>
  <c r="S1272" i="169"/>
  <c r="S1271" i="169"/>
  <c r="S1270" i="169"/>
  <c r="T1269" i="169"/>
  <c r="T1267" i="169"/>
  <c r="T1260" i="169"/>
  <c r="T1259" i="169"/>
  <c r="T1258" i="169"/>
  <c r="T1257" i="169"/>
  <c r="T1256" i="169"/>
  <c r="T1254" i="169"/>
  <c r="T1266" i="169" s="1"/>
  <c r="AG1241" i="169"/>
  <c r="AR1239" i="169"/>
  <c r="AQ1239" i="169"/>
  <c r="AP1239" i="169"/>
  <c r="AO1239" i="169"/>
  <c r="AN1239" i="169"/>
  <c r="V1237" i="169"/>
  <c r="Y1236" i="169"/>
  <c r="S1234" i="169"/>
  <c r="S1233" i="169"/>
  <c r="S1232" i="169"/>
  <c r="S1231" i="169"/>
  <c r="S1230" i="169"/>
  <c r="S1229" i="169"/>
  <c r="S1228" i="169"/>
  <c r="S1227" i="169"/>
  <c r="S1226" i="169"/>
  <c r="S1225" i="169"/>
  <c r="S1224" i="169"/>
  <c r="S1223" i="169"/>
  <c r="S1222" i="169"/>
  <c r="S1221" i="169"/>
  <c r="S1220" i="169"/>
  <c r="S1219" i="169"/>
  <c r="S1218" i="169"/>
  <c r="S1217" i="169"/>
  <c r="S1216" i="169"/>
  <c r="S1215" i="169"/>
  <c r="S1214" i="169"/>
  <c r="S1213" i="169"/>
  <c r="S1212" i="169"/>
  <c r="S1211" i="169"/>
  <c r="S1210" i="169"/>
  <c r="S1209" i="169"/>
  <c r="S1208" i="169"/>
  <c r="S1207" i="169"/>
  <c r="S1206" i="169"/>
  <c r="S1205" i="169"/>
  <c r="T1204" i="169"/>
  <c r="T1202" i="169"/>
  <c r="T1195" i="169"/>
  <c r="T1194" i="169"/>
  <c r="T1193" i="169"/>
  <c r="T1192" i="169"/>
  <c r="T1191" i="169"/>
  <c r="T1189" i="169"/>
  <c r="T1201" i="169" s="1"/>
  <c r="AG1176" i="169"/>
  <c r="AR1174" i="169"/>
  <c r="AQ1174" i="169"/>
  <c r="AP1174" i="169"/>
  <c r="AO1174" i="169"/>
  <c r="AN1174" i="169"/>
  <c r="V1172" i="169"/>
  <c r="Y1171" i="169"/>
  <c r="S1169" i="169"/>
  <c r="S1168" i="169"/>
  <c r="S1167" i="169"/>
  <c r="S1166" i="169"/>
  <c r="S1165" i="169"/>
  <c r="S1164" i="169"/>
  <c r="S1163" i="169"/>
  <c r="S1162" i="169"/>
  <c r="S1161" i="169"/>
  <c r="S1160" i="169"/>
  <c r="S1159" i="169"/>
  <c r="S1158" i="169"/>
  <c r="S1157" i="169"/>
  <c r="S1156" i="169"/>
  <c r="S1155" i="169"/>
  <c r="S1154" i="169"/>
  <c r="S1153" i="169"/>
  <c r="S1152" i="169"/>
  <c r="S1151" i="169"/>
  <c r="S1150" i="169"/>
  <c r="S1149" i="169"/>
  <c r="S1148" i="169"/>
  <c r="S1147" i="169"/>
  <c r="S1146" i="169"/>
  <c r="S1145" i="169"/>
  <c r="S1144" i="169"/>
  <c r="S1143" i="169"/>
  <c r="S1142" i="169"/>
  <c r="S1141" i="169"/>
  <c r="S1140" i="169"/>
  <c r="T1139" i="169"/>
  <c r="T1137" i="169"/>
  <c r="T1130" i="169"/>
  <c r="T1129" i="169"/>
  <c r="T1128" i="169"/>
  <c r="T1127" i="169"/>
  <c r="T1126" i="169"/>
  <c r="T1124" i="169"/>
  <c r="T1136" i="169" s="1"/>
  <c r="AG1111" i="169"/>
  <c r="AR1109" i="169"/>
  <c r="AQ1109" i="169"/>
  <c r="AP1109" i="169"/>
  <c r="AO1109" i="169"/>
  <c r="AN1109" i="169"/>
  <c r="V1107" i="169"/>
  <c r="Y1106" i="169"/>
  <c r="S1104" i="169"/>
  <c r="S1103" i="169"/>
  <c r="S1102" i="169"/>
  <c r="S1101" i="169"/>
  <c r="S1100" i="169"/>
  <c r="S1099" i="169"/>
  <c r="S1098" i="169"/>
  <c r="S1097" i="169"/>
  <c r="S1096" i="169"/>
  <c r="S1095" i="169"/>
  <c r="S1094" i="169"/>
  <c r="S1093" i="169"/>
  <c r="S1092" i="169"/>
  <c r="S1091" i="169"/>
  <c r="S1090" i="169"/>
  <c r="S1089" i="169"/>
  <c r="S1088" i="169"/>
  <c r="S1087" i="169"/>
  <c r="S1086" i="169"/>
  <c r="S1085" i="169"/>
  <c r="S1084" i="169"/>
  <c r="S1083" i="169"/>
  <c r="S1082" i="169"/>
  <c r="S1081" i="169"/>
  <c r="S1080" i="169"/>
  <c r="S1079" i="169"/>
  <c r="S1078" i="169"/>
  <c r="S1077" i="169"/>
  <c r="S1076" i="169"/>
  <c r="S1075" i="169"/>
  <c r="T1074" i="169"/>
  <c r="T1072" i="169"/>
  <c r="T1065" i="169"/>
  <c r="T1064" i="169"/>
  <c r="T1063" i="169"/>
  <c r="T1062" i="169"/>
  <c r="T1061" i="169"/>
  <c r="T1059" i="169"/>
  <c r="T1071" i="169" s="1"/>
  <c r="AG1046" i="169"/>
  <c r="AR1044" i="169"/>
  <c r="AQ1044" i="169"/>
  <c r="AP1044" i="169"/>
  <c r="AO1044" i="169"/>
  <c r="AN1044" i="169"/>
  <c r="V1042" i="169"/>
  <c r="Y1041" i="169"/>
  <c r="S1039" i="169"/>
  <c r="S1038" i="169"/>
  <c r="S1037" i="169"/>
  <c r="S1036" i="169"/>
  <c r="S1035" i="169"/>
  <c r="S1034" i="169"/>
  <c r="S1033" i="169"/>
  <c r="S1032" i="169"/>
  <c r="S1031" i="169"/>
  <c r="S1030" i="169"/>
  <c r="S1029" i="169"/>
  <c r="S1028" i="169"/>
  <c r="S1027" i="169"/>
  <c r="S1026" i="169"/>
  <c r="S1025" i="169"/>
  <c r="S1024" i="169"/>
  <c r="S1023" i="169"/>
  <c r="S1022" i="169"/>
  <c r="S1021" i="169"/>
  <c r="S1020" i="169"/>
  <c r="S1019" i="169"/>
  <c r="S1018" i="169"/>
  <c r="S1017" i="169"/>
  <c r="S1016" i="169"/>
  <c r="S1015" i="169"/>
  <c r="S1014" i="169"/>
  <c r="S1013" i="169"/>
  <c r="S1012" i="169"/>
  <c r="S1011" i="169"/>
  <c r="S1010" i="169"/>
  <c r="T1009" i="169"/>
  <c r="T1007" i="169"/>
  <c r="T1000" i="169"/>
  <c r="T999" i="169"/>
  <c r="T998" i="169"/>
  <c r="T997" i="169"/>
  <c r="T996" i="169"/>
  <c r="T994" i="169"/>
  <c r="T1006" i="169" s="1"/>
  <c r="AG981" i="169"/>
  <c r="AR979" i="169"/>
  <c r="AQ979" i="169"/>
  <c r="AP979" i="169"/>
  <c r="AO979" i="169"/>
  <c r="AN979" i="169"/>
  <c r="V977" i="169"/>
  <c r="Y976" i="169"/>
  <c r="S974" i="169"/>
  <c r="S973" i="169"/>
  <c r="S972" i="169"/>
  <c r="S971" i="169"/>
  <c r="S970" i="169"/>
  <c r="S969" i="169"/>
  <c r="S968" i="169"/>
  <c r="S967" i="169"/>
  <c r="S966" i="169"/>
  <c r="S965" i="169"/>
  <c r="S964" i="169"/>
  <c r="S963" i="169"/>
  <c r="S962" i="169"/>
  <c r="S961" i="169"/>
  <c r="S960" i="169"/>
  <c r="S959" i="169"/>
  <c r="S958" i="169"/>
  <c r="S957" i="169"/>
  <c r="S956" i="169"/>
  <c r="S955" i="169"/>
  <c r="S954" i="169"/>
  <c r="S953" i="169"/>
  <c r="S952" i="169"/>
  <c r="S951" i="169"/>
  <c r="S950" i="169"/>
  <c r="S949" i="169"/>
  <c r="S948" i="169"/>
  <c r="S947" i="169"/>
  <c r="S946" i="169"/>
  <c r="S945" i="169"/>
  <c r="T944" i="169"/>
  <c r="T942" i="169"/>
  <c r="T935" i="169"/>
  <c r="T934" i="169"/>
  <c r="T933" i="169"/>
  <c r="T932" i="169"/>
  <c r="T931" i="169"/>
  <c r="T929" i="169"/>
  <c r="T941" i="169" s="1"/>
  <c r="AG916" i="169"/>
  <c r="AR914" i="169"/>
  <c r="AQ914" i="169"/>
  <c r="AP914" i="169"/>
  <c r="AO914" i="169"/>
  <c r="AN914" i="169"/>
  <c r="V912" i="169"/>
  <c r="Y911" i="169"/>
  <c r="S909" i="169"/>
  <c r="S908" i="169"/>
  <c r="S907" i="169"/>
  <c r="S906" i="169"/>
  <c r="S905" i="169"/>
  <c r="S904" i="169"/>
  <c r="S903" i="169"/>
  <c r="S902" i="169"/>
  <c r="S901" i="169"/>
  <c r="S900" i="169"/>
  <c r="S899" i="169"/>
  <c r="S898" i="169"/>
  <c r="S897" i="169"/>
  <c r="S896" i="169"/>
  <c r="S895" i="169"/>
  <c r="S894" i="169"/>
  <c r="S893" i="169"/>
  <c r="S892" i="169"/>
  <c r="S891" i="169"/>
  <c r="S890" i="169"/>
  <c r="S889" i="169"/>
  <c r="S888" i="169"/>
  <c r="S887" i="169"/>
  <c r="S886" i="169"/>
  <c r="S885" i="169"/>
  <c r="S884" i="169"/>
  <c r="S883" i="169"/>
  <c r="S882" i="169"/>
  <c r="S881" i="169"/>
  <c r="S880" i="169"/>
  <c r="T879" i="169"/>
  <c r="T877" i="169"/>
  <c r="T870" i="169"/>
  <c r="T869" i="169"/>
  <c r="T868" i="169"/>
  <c r="T867" i="169"/>
  <c r="T866" i="169"/>
  <c r="T864" i="169"/>
  <c r="T876" i="169" s="1"/>
  <c r="AG851" i="169"/>
  <c r="AR849" i="169"/>
  <c r="AQ849" i="169"/>
  <c r="AP849" i="169"/>
  <c r="AO849" i="169"/>
  <c r="AN849" i="169"/>
  <c r="V847" i="169"/>
  <c r="Y846" i="169"/>
  <c r="S844" i="169"/>
  <c r="S843" i="169"/>
  <c r="S842" i="169"/>
  <c r="S841" i="169"/>
  <c r="S840" i="169"/>
  <c r="S839" i="169"/>
  <c r="S838" i="169"/>
  <c r="S837" i="169"/>
  <c r="S836" i="169"/>
  <c r="S835" i="169"/>
  <c r="S834" i="169"/>
  <c r="S833" i="169"/>
  <c r="S832" i="169"/>
  <c r="S831" i="169"/>
  <c r="S830" i="169"/>
  <c r="S829" i="169"/>
  <c r="S828" i="169"/>
  <c r="S827" i="169"/>
  <c r="S826" i="169"/>
  <c r="S825" i="169"/>
  <c r="S824" i="169"/>
  <c r="S823" i="169"/>
  <c r="S822" i="169"/>
  <c r="S821" i="169"/>
  <c r="S820" i="169"/>
  <c r="S819" i="169"/>
  <c r="S818" i="169"/>
  <c r="S817" i="169"/>
  <c r="S816" i="169"/>
  <c r="S815" i="169"/>
  <c r="T814" i="169"/>
  <c r="T812" i="169"/>
  <c r="T805" i="169"/>
  <c r="T804" i="169"/>
  <c r="T803" i="169"/>
  <c r="T802" i="169"/>
  <c r="T801" i="169"/>
  <c r="T799" i="169"/>
  <c r="T811" i="169" s="1"/>
  <c r="AG786" i="169"/>
  <c r="AR784" i="169"/>
  <c r="AQ784" i="169"/>
  <c r="AP784" i="169"/>
  <c r="AO784" i="169"/>
  <c r="AN784" i="169"/>
  <c r="V782" i="169"/>
  <c r="Y781" i="169"/>
  <c r="S779" i="169"/>
  <c r="S778" i="169"/>
  <c r="S777" i="169"/>
  <c r="S776" i="169"/>
  <c r="S775" i="169"/>
  <c r="S774" i="169"/>
  <c r="S773" i="169"/>
  <c r="S772" i="169"/>
  <c r="S771" i="169"/>
  <c r="S770" i="169"/>
  <c r="S769" i="169"/>
  <c r="S768" i="169"/>
  <c r="S767" i="169"/>
  <c r="S766" i="169"/>
  <c r="S765" i="169"/>
  <c r="S764" i="169"/>
  <c r="S763" i="169"/>
  <c r="S762" i="169"/>
  <c r="S761" i="169"/>
  <c r="S760" i="169"/>
  <c r="S759" i="169"/>
  <c r="S758" i="169"/>
  <c r="S757" i="169"/>
  <c r="S756" i="169"/>
  <c r="S755" i="169"/>
  <c r="S754" i="169"/>
  <c r="S753" i="169"/>
  <c r="S752" i="169"/>
  <c r="S751" i="169"/>
  <c r="S750" i="169"/>
  <c r="T749" i="169"/>
  <c r="T747" i="169"/>
  <c r="T740" i="169"/>
  <c r="T739" i="169"/>
  <c r="T738" i="169"/>
  <c r="T737" i="169"/>
  <c r="T736" i="169"/>
  <c r="T734" i="169"/>
  <c r="AG721" i="169"/>
  <c r="AR719" i="169"/>
  <c r="AQ719" i="169"/>
  <c r="AP719" i="169"/>
  <c r="AO719" i="169"/>
  <c r="AN719" i="169"/>
  <c r="V717" i="169"/>
  <c r="Y716" i="169"/>
  <c r="S714" i="169"/>
  <c r="S713" i="169"/>
  <c r="S712" i="169"/>
  <c r="S711" i="169"/>
  <c r="S710" i="169"/>
  <c r="S709" i="169"/>
  <c r="S708" i="169"/>
  <c r="S707" i="169"/>
  <c r="S706" i="169"/>
  <c r="S705" i="169"/>
  <c r="S704" i="169"/>
  <c r="S703" i="169"/>
  <c r="S702" i="169"/>
  <c r="S701" i="169"/>
  <c r="S700" i="169"/>
  <c r="S699" i="169"/>
  <c r="S698" i="169"/>
  <c r="S697" i="169"/>
  <c r="S696" i="169"/>
  <c r="S695" i="169"/>
  <c r="S694" i="169"/>
  <c r="S693" i="169"/>
  <c r="S692" i="169"/>
  <c r="S691" i="169"/>
  <c r="S690" i="169"/>
  <c r="S689" i="169"/>
  <c r="S688" i="169"/>
  <c r="S687" i="169"/>
  <c r="S686" i="169"/>
  <c r="S685" i="169"/>
  <c r="T684" i="169"/>
  <c r="T682" i="169"/>
  <c r="T675" i="169"/>
  <c r="T674" i="169"/>
  <c r="T673" i="169"/>
  <c r="T672" i="169"/>
  <c r="T671" i="169"/>
  <c r="T669" i="169"/>
  <c r="T681" i="169" s="1"/>
  <c r="AG656" i="169"/>
  <c r="AR654" i="169"/>
  <c r="AQ654" i="169"/>
  <c r="AP654" i="169"/>
  <c r="AO654" i="169"/>
  <c r="AN654" i="169"/>
  <c r="V652" i="169"/>
  <c r="Y651" i="169"/>
  <c r="S649" i="169"/>
  <c r="S648" i="169"/>
  <c r="S647" i="169"/>
  <c r="S646" i="169"/>
  <c r="S645" i="169"/>
  <c r="S644" i="169"/>
  <c r="S643" i="169"/>
  <c r="S642" i="169"/>
  <c r="S641" i="169"/>
  <c r="S640" i="169"/>
  <c r="S639" i="169"/>
  <c r="S638" i="169"/>
  <c r="S637" i="169"/>
  <c r="S636" i="169"/>
  <c r="S635" i="169"/>
  <c r="S634" i="169"/>
  <c r="S633" i="169"/>
  <c r="S632" i="169"/>
  <c r="S631" i="169"/>
  <c r="S630" i="169"/>
  <c r="S629" i="169"/>
  <c r="S628" i="169"/>
  <c r="S627" i="169"/>
  <c r="S626" i="169"/>
  <c r="S625" i="169"/>
  <c r="S624" i="169"/>
  <c r="S623" i="169"/>
  <c r="S622" i="169"/>
  <c r="S621" i="169"/>
  <c r="S620" i="169"/>
  <c r="T619" i="169"/>
  <c r="T617" i="169"/>
  <c r="T610" i="169"/>
  <c r="T609" i="169"/>
  <c r="T608" i="169"/>
  <c r="T607" i="169"/>
  <c r="T606" i="169"/>
  <c r="T604" i="169"/>
  <c r="T616" i="169" s="1"/>
  <c r="AG591" i="169"/>
  <c r="AR589" i="169"/>
  <c r="AQ589" i="169"/>
  <c r="AP589" i="169"/>
  <c r="AO589" i="169"/>
  <c r="AN589" i="169"/>
  <c r="V587" i="169"/>
  <c r="Y586" i="169"/>
  <c r="S584" i="169"/>
  <c r="S583" i="169"/>
  <c r="S582" i="169"/>
  <c r="S581" i="169"/>
  <c r="S580" i="169"/>
  <c r="S579" i="169"/>
  <c r="S578" i="169"/>
  <c r="S577" i="169"/>
  <c r="S576" i="169"/>
  <c r="S575" i="169"/>
  <c r="S574" i="169"/>
  <c r="S573" i="169"/>
  <c r="S572" i="169"/>
  <c r="S571" i="169"/>
  <c r="S570" i="169"/>
  <c r="S569" i="169"/>
  <c r="S568" i="169"/>
  <c r="S567" i="169"/>
  <c r="S566" i="169"/>
  <c r="S565" i="169"/>
  <c r="S564" i="169"/>
  <c r="S563" i="169"/>
  <c r="S562" i="169"/>
  <c r="S561" i="169"/>
  <c r="S560" i="169"/>
  <c r="S559" i="169"/>
  <c r="S558" i="169"/>
  <c r="S557" i="169"/>
  <c r="S556" i="169"/>
  <c r="S555" i="169"/>
  <c r="T554" i="169"/>
  <c r="T552" i="169"/>
  <c r="T545" i="169"/>
  <c r="T544" i="169"/>
  <c r="T543" i="169"/>
  <c r="T542" i="169"/>
  <c r="T541" i="169"/>
  <c r="T539" i="169"/>
  <c r="T551" i="169" s="1"/>
  <c r="AG526" i="169"/>
  <c r="AR524" i="169"/>
  <c r="AQ524" i="169"/>
  <c r="AP524" i="169"/>
  <c r="AO524" i="169"/>
  <c r="AN524" i="169"/>
  <c r="V522" i="169"/>
  <c r="Y521" i="169"/>
  <c r="S519" i="169"/>
  <c r="S518" i="169"/>
  <c r="S517" i="169"/>
  <c r="S516" i="169"/>
  <c r="S515" i="169"/>
  <c r="S514" i="169"/>
  <c r="S513" i="169"/>
  <c r="S512" i="169"/>
  <c r="S511" i="169"/>
  <c r="S510" i="169"/>
  <c r="S509" i="169"/>
  <c r="S508" i="169"/>
  <c r="S507" i="169"/>
  <c r="S506" i="169"/>
  <c r="S505" i="169"/>
  <c r="S504" i="169"/>
  <c r="S503" i="169"/>
  <c r="S502" i="169"/>
  <c r="S501" i="169"/>
  <c r="S500" i="169"/>
  <c r="S499" i="169"/>
  <c r="S498" i="169"/>
  <c r="S497" i="169"/>
  <c r="S496" i="169"/>
  <c r="S495" i="169"/>
  <c r="S494" i="169"/>
  <c r="S493" i="169"/>
  <c r="S492" i="169"/>
  <c r="S491" i="169"/>
  <c r="S490" i="169"/>
  <c r="T489" i="169"/>
  <c r="T487" i="169"/>
  <c r="T480" i="169"/>
  <c r="T479" i="169"/>
  <c r="T478" i="169"/>
  <c r="T477" i="169"/>
  <c r="T476" i="169"/>
  <c r="T474" i="169"/>
  <c r="T486" i="169" s="1"/>
  <c r="AG461" i="169"/>
  <c r="AR459" i="169"/>
  <c r="AQ459" i="169"/>
  <c r="AP459" i="169"/>
  <c r="AO459" i="169"/>
  <c r="AN459" i="169"/>
  <c r="V457" i="169"/>
  <c r="Y456" i="169"/>
  <c r="S454" i="169"/>
  <c r="S453" i="169"/>
  <c r="S452" i="169"/>
  <c r="S451" i="169"/>
  <c r="S450" i="169"/>
  <c r="S449" i="169"/>
  <c r="S448" i="169"/>
  <c r="S447" i="169"/>
  <c r="S446" i="169"/>
  <c r="S445" i="169"/>
  <c r="S444" i="169"/>
  <c r="S443" i="169"/>
  <c r="S442" i="169"/>
  <c r="S441" i="169"/>
  <c r="S440" i="169"/>
  <c r="S439" i="169"/>
  <c r="S438" i="169"/>
  <c r="S437" i="169"/>
  <c r="S436" i="169"/>
  <c r="S435" i="169"/>
  <c r="S434" i="169"/>
  <c r="S433" i="169"/>
  <c r="S432" i="169"/>
  <c r="S431" i="169"/>
  <c r="S430" i="169"/>
  <c r="S429" i="169"/>
  <c r="S428" i="169"/>
  <c r="S427" i="169"/>
  <c r="S426" i="169"/>
  <c r="S425" i="169"/>
  <c r="T424" i="169"/>
  <c r="T422" i="169"/>
  <c r="T415" i="169"/>
  <c r="T414" i="169"/>
  <c r="T413" i="169"/>
  <c r="T412" i="169"/>
  <c r="T411" i="169"/>
  <c r="T409" i="169"/>
  <c r="T421" i="169" s="1"/>
  <c r="AG396" i="169"/>
  <c r="AR394" i="169"/>
  <c r="AQ394" i="169"/>
  <c r="AP394" i="169"/>
  <c r="AO394" i="169"/>
  <c r="AN394" i="169"/>
  <c r="V392" i="169"/>
  <c r="Y391" i="169"/>
  <c r="S389" i="169"/>
  <c r="S388" i="169"/>
  <c r="S387" i="169"/>
  <c r="S386" i="169"/>
  <c r="S385" i="169"/>
  <c r="S384" i="169"/>
  <c r="S383" i="169"/>
  <c r="S382" i="169"/>
  <c r="S381" i="169"/>
  <c r="S380" i="169"/>
  <c r="S379" i="169"/>
  <c r="S378" i="169"/>
  <c r="S377" i="169"/>
  <c r="S376" i="169"/>
  <c r="S375" i="169"/>
  <c r="S374" i="169"/>
  <c r="S373" i="169"/>
  <c r="S372" i="169"/>
  <c r="S371" i="169"/>
  <c r="S370" i="169"/>
  <c r="S369" i="169"/>
  <c r="S368" i="169"/>
  <c r="S367" i="169"/>
  <c r="S366" i="169"/>
  <c r="S365" i="169"/>
  <c r="S364" i="169"/>
  <c r="S363" i="169"/>
  <c r="S362" i="169"/>
  <c r="S361" i="169"/>
  <c r="S360" i="169"/>
  <c r="T359" i="169"/>
  <c r="T357" i="169"/>
  <c r="T350" i="169"/>
  <c r="T349" i="169"/>
  <c r="T348" i="169"/>
  <c r="T347" i="169"/>
  <c r="T346" i="169"/>
  <c r="T344" i="169"/>
  <c r="T356" i="169" s="1"/>
  <c r="AG331" i="169"/>
  <c r="AR329" i="169"/>
  <c r="AQ329" i="169"/>
  <c r="AP329" i="169"/>
  <c r="AO329" i="169"/>
  <c r="AN329" i="169"/>
  <c r="V327" i="169"/>
  <c r="Y326" i="169"/>
  <c r="S324" i="169"/>
  <c r="S323" i="169"/>
  <c r="S322" i="169"/>
  <c r="S321" i="169"/>
  <c r="S320" i="169"/>
  <c r="S319" i="169"/>
  <c r="S318" i="169"/>
  <c r="S317" i="169"/>
  <c r="S316" i="169"/>
  <c r="S315" i="169"/>
  <c r="S314" i="169"/>
  <c r="S313" i="169"/>
  <c r="S312" i="169"/>
  <c r="S311" i="169"/>
  <c r="S310" i="169"/>
  <c r="S309" i="169"/>
  <c r="S308" i="169"/>
  <c r="S307" i="169"/>
  <c r="S306" i="169"/>
  <c r="S305" i="169"/>
  <c r="S304" i="169"/>
  <c r="S303" i="169"/>
  <c r="S302" i="169"/>
  <c r="S301" i="169"/>
  <c r="S300" i="169"/>
  <c r="S299" i="169"/>
  <c r="S298" i="169"/>
  <c r="S297" i="169"/>
  <c r="S296" i="169"/>
  <c r="S295" i="169"/>
  <c r="T294" i="169"/>
  <c r="T292" i="169"/>
  <c r="T285" i="169"/>
  <c r="T284" i="169"/>
  <c r="T283" i="169"/>
  <c r="T282" i="169"/>
  <c r="T281" i="169"/>
  <c r="T279" i="169"/>
  <c r="T291" i="169" s="1"/>
  <c r="AG266" i="169"/>
  <c r="AR264" i="169"/>
  <c r="AQ264" i="169"/>
  <c r="AP264" i="169"/>
  <c r="AO264" i="169"/>
  <c r="AN264" i="169"/>
  <c r="V262" i="169"/>
  <c r="Y261" i="169"/>
  <c r="S259" i="169"/>
  <c r="S258" i="169"/>
  <c r="S257" i="169"/>
  <c r="S256" i="169"/>
  <c r="S255" i="169"/>
  <c r="S254" i="169"/>
  <c r="S253" i="169"/>
  <c r="S252" i="169"/>
  <c r="S251" i="169"/>
  <c r="S250" i="169"/>
  <c r="S249" i="169"/>
  <c r="S248" i="169"/>
  <c r="S247" i="169"/>
  <c r="S246" i="169"/>
  <c r="S245" i="169"/>
  <c r="S244" i="169"/>
  <c r="S243" i="169"/>
  <c r="S242" i="169"/>
  <c r="S241" i="169"/>
  <c r="S240" i="169"/>
  <c r="S239" i="169"/>
  <c r="S238" i="169"/>
  <c r="S237" i="169"/>
  <c r="S236" i="169"/>
  <c r="S235" i="169"/>
  <c r="S234" i="169"/>
  <c r="S233" i="169"/>
  <c r="S232" i="169"/>
  <c r="S231" i="169"/>
  <c r="S230" i="169"/>
  <c r="T229" i="169"/>
  <c r="T227" i="169"/>
  <c r="T220" i="169"/>
  <c r="T219" i="169"/>
  <c r="T218" i="169"/>
  <c r="T217" i="169"/>
  <c r="T216" i="169"/>
  <c r="T214" i="169"/>
  <c r="T226" i="169" s="1"/>
  <c r="AG201" i="169"/>
  <c r="AR199" i="169"/>
  <c r="AQ199" i="169"/>
  <c r="AP199" i="169"/>
  <c r="AO199" i="169"/>
  <c r="AN199" i="169"/>
  <c r="V197" i="169"/>
  <c r="Y196" i="169"/>
  <c r="S194" i="169"/>
  <c r="S193" i="169"/>
  <c r="S192" i="169"/>
  <c r="S191" i="169"/>
  <c r="S190" i="169"/>
  <c r="S189" i="169"/>
  <c r="S188" i="169"/>
  <c r="S187" i="169"/>
  <c r="S186" i="169"/>
  <c r="S185" i="169"/>
  <c r="S184" i="169"/>
  <c r="S183" i="169"/>
  <c r="S182" i="169"/>
  <c r="S181" i="169"/>
  <c r="S180" i="169"/>
  <c r="S179" i="169"/>
  <c r="S178" i="169"/>
  <c r="S177" i="169"/>
  <c r="S176" i="169"/>
  <c r="S175" i="169"/>
  <c r="S174" i="169"/>
  <c r="S173" i="169"/>
  <c r="S172" i="169"/>
  <c r="S171" i="169"/>
  <c r="S170" i="169"/>
  <c r="S169" i="169"/>
  <c r="S168" i="169"/>
  <c r="S167" i="169"/>
  <c r="S166" i="169"/>
  <c r="S165" i="169"/>
  <c r="T164" i="169"/>
  <c r="T162" i="169"/>
  <c r="T155" i="169"/>
  <c r="T154" i="169"/>
  <c r="T153" i="169"/>
  <c r="T152" i="169"/>
  <c r="T151" i="169"/>
  <c r="T149" i="169"/>
  <c r="T161" i="169" s="1"/>
  <c r="AG136" i="169"/>
  <c r="AR134" i="169"/>
  <c r="AQ134" i="169"/>
  <c r="AP134" i="169"/>
  <c r="AO134" i="169"/>
  <c r="AN134" i="169"/>
  <c r="V132" i="169"/>
  <c r="Y131" i="169"/>
  <c r="S129" i="169"/>
  <c r="S128" i="169"/>
  <c r="S127" i="169"/>
  <c r="S126" i="169"/>
  <c r="S125" i="169"/>
  <c r="S124" i="169"/>
  <c r="S123" i="169"/>
  <c r="S122" i="169"/>
  <c r="S121" i="169"/>
  <c r="S120" i="169"/>
  <c r="S119" i="169"/>
  <c r="S118" i="169"/>
  <c r="S117" i="169"/>
  <c r="S116" i="169"/>
  <c r="S115" i="169"/>
  <c r="S114" i="169"/>
  <c r="S113" i="169"/>
  <c r="S112" i="169"/>
  <c r="S111" i="169"/>
  <c r="S110" i="169"/>
  <c r="S109" i="169"/>
  <c r="S108" i="169"/>
  <c r="S107" i="169"/>
  <c r="S106" i="169"/>
  <c r="S105" i="169"/>
  <c r="S104" i="169"/>
  <c r="S103" i="169"/>
  <c r="S102" i="169"/>
  <c r="S101" i="169"/>
  <c r="S100" i="169"/>
  <c r="T99" i="169"/>
  <c r="T97" i="169"/>
  <c r="T90" i="169"/>
  <c r="T89" i="169"/>
  <c r="T88" i="169"/>
  <c r="T87" i="169"/>
  <c r="T86" i="169"/>
  <c r="T84" i="169"/>
  <c r="T96" i="169" s="1"/>
  <c r="AG71" i="169"/>
  <c r="AR69" i="169"/>
  <c r="AQ69" i="169"/>
  <c r="AP69" i="169"/>
  <c r="AO69" i="169"/>
  <c r="AN69" i="169"/>
  <c r="V67" i="169"/>
  <c r="Y66" i="169"/>
  <c r="AG6" i="169"/>
  <c r="S456" i="169" a="1"/>
  <c r="O34" i="173" a="1"/>
  <c r="O3" i="173" a="1"/>
  <c r="S391" i="169" a="1"/>
  <c r="O49" i="171" a="1"/>
  <c r="O48" i="173" a="1"/>
  <c r="O35" i="171" a="1"/>
  <c r="O16" i="173" a="1"/>
  <c r="O2" i="173" a="1"/>
  <c r="O50" i="173" a="1"/>
  <c r="O23" i="173" a="1"/>
  <c r="O42" i="171" a="1"/>
  <c r="O35" i="173" a="1"/>
  <c r="O11" i="171" a="1"/>
  <c r="S1" i="173" a="1"/>
  <c r="S66" i="169" a="1"/>
  <c r="O18" i="173" a="1"/>
  <c r="S131" i="173" a="1"/>
  <c r="S2081" i="169" a="1"/>
  <c r="S1626" i="169" a="1"/>
  <c r="S586" i="169" a="1"/>
  <c r="O43" i="173" a="1"/>
  <c r="O5" i="173" a="1"/>
  <c r="S1886" i="169" a="1"/>
  <c r="S651" i="169" a="1"/>
  <c r="O14" i="173" a="1"/>
  <c r="O17" i="173" a="1"/>
  <c r="S1106" i="169" a="1"/>
  <c r="O12" i="173" a="1"/>
  <c r="O20" i="171" a="1"/>
  <c r="O17" i="171" a="1"/>
  <c r="S1431" i="169" a="1"/>
  <c r="O33" i="173" a="1"/>
  <c r="O34" i="171" a="1"/>
  <c r="O10" i="171" a="1"/>
  <c r="O41" i="173" a="1"/>
  <c r="O48" i="171" a="1"/>
  <c r="S1236" i="169" a="1"/>
  <c r="O38" i="173" a="1"/>
  <c r="O8" i="173" a="1"/>
  <c r="O8" i="171" a="1"/>
  <c r="O24" i="171" a="1"/>
  <c r="O7" i="171" a="1"/>
  <c r="S716" i="169" a="1"/>
  <c r="O45" i="173" a="1"/>
  <c r="O4" i="171" a="1"/>
  <c r="O37" i="171" a="1"/>
  <c r="S196" i="169" a="1"/>
  <c r="O44" i="171" a="1"/>
  <c r="O3" i="171" a="1"/>
  <c r="S521" i="169" a="1"/>
  <c r="O30" i="171" a="1"/>
  <c r="S66" i="171" a="1"/>
  <c r="O51" i="171" a="1"/>
  <c r="O27" i="173" a="1"/>
  <c r="O45" i="171" a="1"/>
  <c r="O46" i="171" a="1"/>
  <c r="O11" i="173" a="1"/>
  <c r="O21" i="171" a="1"/>
  <c r="O25" i="171" a="1"/>
  <c r="O27" i="171" a="1"/>
  <c r="O4" i="173" a="1"/>
  <c r="O20" i="173" a="1"/>
  <c r="S1691" i="169" a="1"/>
  <c r="O22" i="171" a="1"/>
  <c r="O13" i="173" a="1"/>
  <c r="S326" i="169" a="1"/>
  <c r="S1821" i="169" a="1"/>
  <c r="O30" i="173" a="1"/>
  <c r="O9" i="171" a="1"/>
  <c r="O7" i="173" a="1"/>
  <c r="O29" i="171" a="1"/>
  <c r="O32" i="173" a="1"/>
  <c r="S1366" i="169" a="1"/>
  <c r="O46" i="173" a="1"/>
  <c r="O26" i="171" a="1"/>
  <c r="S1951" i="169" a="1"/>
  <c r="O44" i="173" a="1"/>
  <c r="O36" i="171" a="1"/>
  <c r="S131" i="169" a="1"/>
  <c r="O14" i="171" a="1"/>
  <c r="O26" i="173" a="1"/>
  <c r="O23" i="171" a="1"/>
  <c r="O37" i="173" a="1"/>
  <c r="O31" i="173" a="1"/>
  <c r="O18" i="171" a="1"/>
  <c r="O47" i="173" a="1"/>
  <c r="S1" i="171" a="1"/>
  <c r="O43" i="171" a="1"/>
  <c r="S2146" i="169" a="1"/>
  <c r="S66" i="173" a="1"/>
  <c r="S911" i="169" a="1"/>
  <c r="S1561" i="169" a="1"/>
  <c r="S1301" i="169" a="1"/>
  <c r="O39" i="171" a="1"/>
  <c r="S261" i="169" a="1"/>
  <c r="O19" i="173" a="1"/>
  <c r="O36" i="173" a="1"/>
  <c r="O28" i="171" a="1"/>
  <c r="O9" i="173" a="1"/>
  <c r="S196" i="173" a="1"/>
  <c r="O15" i="173" a="1"/>
  <c r="O13" i="171" a="1"/>
  <c r="S781" i="169" a="1"/>
  <c r="O6" i="171" a="1"/>
  <c r="O28" i="173" a="1"/>
  <c r="O39" i="173" a="1"/>
  <c r="O38" i="171" a="1"/>
  <c r="S2211" i="169" a="1"/>
  <c r="O31" i="171" a="1"/>
  <c r="O21" i="173" a="1"/>
  <c r="O12" i="171" a="1"/>
  <c r="O40" i="171" a="1"/>
  <c r="S976" i="169" a="1"/>
  <c r="S846" i="169" a="1"/>
  <c r="O51" i="173" a="1"/>
  <c r="O10" i="173" a="1"/>
  <c r="O29" i="173" a="1"/>
  <c r="S1756" i="169" a="1"/>
  <c r="O24" i="173" a="1"/>
  <c r="O22" i="173" a="1"/>
  <c r="O25" i="173" a="1"/>
  <c r="O41" i="171" a="1"/>
  <c r="O32" i="171" a="1"/>
  <c r="S1041" i="169" a="1"/>
  <c r="O40" i="173" a="1"/>
  <c r="O6" i="173" a="1"/>
  <c r="O16" i="171" a="1"/>
  <c r="O49" i="173" a="1"/>
  <c r="S2016" i="169" a="1"/>
  <c r="O15" i="171" a="1"/>
  <c r="O47" i="171" a="1"/>
  <c r="S1496" i="169" a="1"/>
  <c r="O50" i="171" a="1"/>
  <c r="O42" i="173" a="1"/>
  <c r="O2" i="171" a="1"/>
  <c r="O33" i="171" a="1"/>
  <c r="O19" i="171" a="1"/>
  <c r="S1171" i="169" a="1"/>
  <c r="O5" i="171" a="1"/>
  <c r="AN7" i="173"/>
  <c r="AN536" i="169"/>
  <c r="AN6" i="173"/>
  <c r="AN1437" i="169"/>
  <c r="AN141" i="173"/>
  <c r="AN7" i="171"/>
  <c r="AN149" i="173"/>
  <c r="AN139" i="173"/>
  <c r="AN533" i="169"/>
  <c r="AN532" i="169"/>
  <c r="AN1441" i="169"/>
  <c r="AN1440" i="169"/>
  <c r="AN136" i="169"/>
  <c r="AN1243" i="169"/>
  <c r="AN143" i="173"/>
  <c r="AN535" i="169"/>
  <c r="AN1246" i="169"/>
  <c r="AN135" i="173"/>
  <c r="AN77" i="171"/>
  <c r="AN148" i="173"/>
  <c r="AN142" i="173"/>
  <c r="AN1436" i="169"/>
  <c r="AN139" i="169"/>
  <c r="AN74" i="173"/>
  <c r="AN136" i="173"/>
  <c r="AN1245" i="169"/>
  <c r="AN9" i="173"/>
  <c r="AN1438" i="169"/>
  <c r="AN72" i="171"/>
  <c r="AN73" i="173"/>
  <c r="AN1439" i="169"/>
  <c r="AN141" i="169"/>
  <c r="AN75" i="173"/>
  <c r="AN71" i="171"/>
  <c r="AN1827" i="169"/>
  <c r="AN138" i="173"/>
  <c r="AN147" i="173"/>
  <c r="AN73" i="171"/>
  <c r="AN137" i="173"/>
  <c r="AN1242" i="169"/>
  <c r="AN5" i="173"/>
  <c r="AN6" i="171"/>
  <c r="AN76" i="171"/>
  <c r="AN1240" i="169"/>
  <c r="AN146" i="173"/>
  <c r="AN137" i="169"/>
  <c r="AN70" i="173"/>
  <c r="AN8" i="173"/>
  <c r="AN529" i="169"/>
  <c r="AN1829" i="169"/>
  <c r="AN72" i="173"/>
  <c r="AN1826" i="169"/>
  <c r="AN76" i="173"/>
  <c r="AN138" i="169"/>
  <c r="AN140" i="173"/>
  <c r="AN78" i="171"/>
  <c r="AN79" i="171"/>
  <c r="AN10" i="173"/>
  <c r="AN528" i="169"/>
  <c r="AN1828" i="169"/>
  <c r="AN70" i="171"/>
  <c r="AN13" i="171"/>
  <c r="AN530" i="169"/>
  <c r="AN534" i="169"/>
  <c r="AN526" i="169"/>
  <c r="AN1830" i="169"/>
  <c r="AN11" i="171"/>
  <c r="AN9" i="171"/>
  <c r="AN12" i="171"/>
  <c r="AN82" i="171"/>
  <c r="AN1247" i="169"/>
  <c r="AN10" i="171"/>
  <c r="AN71" i="173"/>
  <c r="AN1435" i="169"/>
  <c r="AN527" i="169"/>
  <c r="AN531" i="169"/>
  <c r="AN135" i="169"/>
  <c r="AN8" i="171"/>
  <c r="AN5" i="171"/>
  <c r="AN12" i="173"/>
  <c r="AN1825" i="169"/>
  <c r="AN81" i="171"/>
  <c r="AN140" i="169"/>
  <c r="AN11" i="173"/>
  <c r="AN75" i="171"/>
  <c r="AN1241" i="169"/>
  <c r="AN80" i="171"/>
  <c r="AN145" i="173"/>
  <c r="AN1244" i="169"/>
  <c r="AN525" i="169"/>
  <c r="AN74" i="171"/>
  <c r="AN144" i="173"/>
  <c r="Z73" i="173"/>
  <c r="Z212" i="173"/>
  <c r="AJ218" i="173" a="1"/>
  <c r="Z5" i="173"/>
  <c r="Z211" i="173"/>
  <c r="J24" i="169" a="1"/>
  <c r="Z148" i="173"/>
  <c r="Z144" i="173"/>
  <c r="K24" i="169" a="1"/>
  <c r="AJ208" i="173" a="1"/>
  <c r="Z135" i="173"/>
  <c r="Z74" i="173"/>
  <c r="Z6" i="173"/>
  <c r="Z72" i="173"/>
  <c r="Z145" i="173"/>
  <c r="AJ209" i="173" a="1"/>
  <c r="Z214" i="173"/>
  <c r="Z216" i="173"/>
  <c r="Z141" i="173"/>
  <c r="Z204" i="173"/>
  <c r="AJ213" i="173" a="1"/>
  <c r="Z149" i="173"/>
  <c r="Z217" i="173"/>
  <c r="AJ205" i="173" a="1"/>
  <c r="Z136" i="173"/>
  <c r="AJ206" i="173" a="1"/>
  <c r="AJ212" i="173" a="1"/>
  <c r="AJ204" i="173" a="1"/>
  <c r="Z200" i="173"/>
  <c r="AJ200" i="173" a="1"/>
  <c r="Z138" i="173"/>
  <c r="Z218" i="173"/>
  <c r="Z146" i="173"/>
  <c r="Z213" i="173"/>
  <c r="Z11" i="173"/>
  <c r="AJ202" i="173" a="1"/>
  <c r="AJ216" i="173" a="1"/>
  <c r="Z10" i="173"/>
  <c r="AJ207" i="173" a="1"/>
  <c r="Z12" i="173"/>
  <c r="Z140" i="173"/>
  <c r="M24" i="169" a="1"/>
  <c r="AJ214" i="173" a="1"/>
  <c r="Z209" i="173"/>
  <c r="Z207" i="173"/>
  <c r="Z9" i="173"/>
  <c r="Z143" i="173"/>
  <c r="Z203" i="173"/>
  <c r="Z76" i="173"/>
  <c r="Z139" i="173"/>
  <c r="AJ211" i="173" a="1"/>
  <c r="Z71" i="173"/>
  <c r="Z147" i="173"/>
  <c r="Z208" i="173"/>
  <c r="AJ201" i="173" a="1"/>
  <c r="Z206" i="173"/>
  <c r="Z137" i="173"/>
  <c r="Z210" i="173"/>
  <c r="Z75" i="173"/>
  <c r="Z7" i="173"/>
  <c r="Z8" i="173"/>
  <c r="Z201" i="173"/>
  <c r="Z70" i="173"/>
  <c r="Z142" i="173"/>
  <c r="AJ217" i="173" a="1"/>
  <c r="AJ215" i="173" a="1"/>
  <c r="Z215" i="173"/>
  <c r="Z205" i="173"/>
  <c r="AJ210" i="173" a="1"/>
  <c r="AJ203" i="173" a="1"/>
  <c r="Z202" i="173"/>
  <c r="AI212" i="173" l="1"/>
  <c r="AH212" i="173"/>
  <c r="AI208" i="173"/>
  <c r="AH208" i="173"/>
  <c r="AH205" i="173"/>
  <c r="AI205" i="173"/>
  <c r="AH216" i="173"/>
  <c r="AI216" i="173"/>
  <c r="AI200" i="173"/>
  <c r="AH200" i="173"/>
  <c r="AH210" i="173"/>
  <c r="AI210" i="173"/>
  <c r="AH206" i="173"/>
  <c r="AI206" i="173"/>
  <c r="AH218" i="173"/>
  <c r="AI218" i="173"/>
  <c r="AH214" i="173"/>
  <c r="AI214" i="173"/>
  <c r="AI202" i="173"/>
  <c r="AH202" i="173"/>
  <c r="AH203" i="173"/>
  <c r="AI203" i="173"/>
  <c r="AH217" i="173"/>
  <c r="AI217" i="173"/>
  <c r="AH201" i="173"/>
  <c r="AI201" i="173"/>
  <c r="AH211" i="173"/>
  <c r="AI211" i="173"/>
  <c r="AH207" i="173"/>
  <c r="AI207" i="173"/>
  <c r="AH209" i="173"/>
  <c r="AI209" i="173"/>
  <c r="AH204" i="173"/>
  <c r="AI204" i="173"/>
  <c r="AH215" i="173"/>
  <c r="AI215" i="173"/>
  <c r="AH213" i="173"/>
  <c r="AI213" i="173"/>
  <c r="J24" i="169"/>
  <c r="M24" i="169"/>
  <c r="K24" i="169"/>
  <c r="AJ215" i="173"/>
  <c r="AK215" i="173" s="1"/>
  <c r="AJ216" i="173"/>
  <c r="AK216" i="173" s="1"/>
  <c r="AJ217" i="173"/>
  <c r="AK217" i="173" s="1"/>
  <c r="AJ218" i="173"/>
  <c r="AK218" i="173" s="1"/>
  <c r="AJ208" i="173"/>
  <c r="AK208" i="173" s="1"/>
  <c r="AJ200" i="173"/>
  <c r="AK200" i="173" s="1"/>
  <c r="AJ211" i="173"/>
  <c r="AK211" i="173" s="1"/>
  <c r="AJ203" i="173"/>
  <c r="AK203" i="173" s="1"/>
  <c r="AJ213" i="173"/>
  <c r="AK213" i="173" s="1"/>
  <c r="AJ205" i="173"/>
  <c r="AK205" i="173" s="1"/>
  <c r="AJ210" i="173"/>
  <c r="AK210" i="173" s="1"/>
  <c r="AJ202" i="173"/>
  <c r="AK202" i="173" s="1"/>
  <c r="AJ207" i="173"/>
  <c r="AK207" i="173" s="1"/>
  <c r="AJ212" i="173"/>
  <c r="AK212" i="173" s="1"/>
  <c r="AJ204" i="173"/>
  <c r="AK204" i="173" s="1"/>
  <c r="AJ209" i="173"/>
  <c r="AK209" i="173" s="1"/>
  <c r="AJ201" i="173"/>
  <c r="AK201" i="173" s="1"/>
  <c r="AJ214" i="173"/>
  <c r="AK214" i="173" s="1"/>
  <c r="AJ206" i="173"/>
  <c r="AK206" i="173" s="1"/>
  <c r="O28" i="173"/>
  <c r="O22" i="173"/>
  <c r="S196" i="173"/>
  <c r="U198" i="173" s="1"/>
  <c r="O50" i="173"/>
  <c r="O42" i="173"/>
  <c r="O38" i="173"/>
  <c r="O31" i="173"/>
  <c r="O27" i="173"/>
  <c r="O12" i="173"/>
  <c r="O3" i="173"/>
  <c r="O9" i="173"/>
  <c r="O47" i="173"/>
  <c r="O34" i="173"/>
  <c r="O24" i="173"/>
  <c r="O18" i="173"/>
  <c r="O14" i="173"/>
  <c r="O7" i="173"/>
  <c r="O4" i="173"/>
  <c r="O6" i="173"/>
  <c r="O44" i="173"/>
  <c r="O41" i="173"/>
  <c r="O37" i="173"/>
  <c r="O30" i="173"/>
  <c r="O21" i="173"/>
  <c r="O10" i="173"/>
  <c r="O5" i="173"/>
  <c r="O2" i="173"/>
  <c r="O32" i="173"/>
  <c r="O15" i="173"/>
  <c r="S131" i="173"/>
  <c r="U133" i="173" s="1"/>
  <c r="O49" i="173"/>
  <c r="O33" i="173"/>
  <c r="O26" i="173"/>
  <c r="O17" i="173"/>
  <c r="O13" i="173"/>
  <c r="S66" i="173"/>
  <c r="U68" i="173" s="1"/>
  <c r="O48" i="173"/>
  <c r="O39" i="173"/>
  <c r="O35" i="173"/>
  <c r="O25" i="173"/>
  <c r="O45" i="173"/>
  <c r="O46" i="173"/>
  <c r="O40" i="173"/>
  <c r="O36" i="173"/>
  <c r="O29" i="173"/>
  <c r="O23" i="173"/>
  <c r="O20" i="173"/>
  <c r="O8" i="173"/>
  <c r="O19" i="173"/>
  <c r="O51" i="173"/>
  <c r="O43" i="173"/>
  <c r="O16" i="173"/>
  <c r="O11" i="173"/>
  <c r="S1" i="173"/>
  <c r="U3" i="173" s="1"/>
  <c r="O34" i="171"/>
  <c r="O42" i="171"/>
  <c r="O50" i="171"/>
  <c r="O21" i="171"/>
  <c r="O9" i="171"/>
  <c r="S1" i="171"/>
  <c r="U3" i="171" s="1"/>
  <c r="O40" i="171"/>
  <c r="O48" i="171"/>
  <c r="O8" i="171"/>
  <c r="O15" i="171"/>
  <c r="O19" i="171"/>
  <c r="O22" i="171"/>
  <c r="O28" i="171"/>
  <c r="O32" i="171"/>
  <c r="O35" i="171"/>
  <c r="O43" i="171"/>
  <c r="O51" i="171"/>
  <c r="O18" i="171"/>
  <c r="O24" i="171"/>
  <c r="O31" i="171"/>
  <c r="O45" i="171"/>
  <c r="O13" i="171"/>
  <c r="O25" i="171"/>
  <c r="O38" i="171"/>
  <c r="O46" i="171"/>
  <c r="O6" i="171"/>
  <c r="O37" i="171"/>
  <c r="O11" i="171"/>
  <c r="O2" i="171"/>
  <c r="O5" i="171"/>
  <c r="O10" i="171"/>
  <c r="O16" i="171"/>
  <c r="O29" i="171"/>
  <c r="O41" i="171"/>
  <c r="O49" i="171"/>
  <c r="O14" i="171"/>
  <c r="S66" i="171"/>
  <c r="U68" i="171" s="1"/>
  <c r="O4" i="171"/>
  <c r="O7" i="171"/>
  <c r="O20" i="171"/>
  <c r="O23" i="171"/>
  <c r="O33" i="171"/>
  <c r="O36" i="171"/>
  <c r="O44" i="171"/>
  <c r="O27" i="171"/>
  <c r="O3" i="171"/>
  <c r="O12" i="171"/>
  <c r="O17" i="171"/>
  <c r="O26" i="171"/>
  <c r="O30" i="171"/>
  <c r="O39" i="171"/>
  <c r="O47" i="171"/>
  <c r="T91" i="171"/>
  <c r="T26" i="171"/>
  <c r="S521" i="169"/>
  <c r="U523" i="169" s="1"/>
  <c r="S66" i="169"/>
  <c r="U68" i="169" s="1"/>
  <c r="S456" i="169"/>
  <c r="U458" i="169" s="1"/>
  <c r="S846" i="169"/>
  <c r="U848" i="169" s="1"/>
  <c r="S391" i="169"/>
  <c r="U393" i="169" s="1"/>
  <c r="S1171" i="169"/>
  <c r="U1173" i="169" s="1"/>
  <c r="S326" i="169"/>
  <c r="U328" i="169" s="1"/>
  <c r="S261" i="169"/>
  <c r="U263" i="169" s="1"/>
  <c r="S716" i="169"/>
  <c r="U718" i="169" s="1"/>
  <c r="S651" i="169"/>
  <c r="U653" i="169" s="1"/>
  <c r="S196" i="169"/>
  <c r="S911" i="169"/>
  <c r="U913" i="169" s="1"/>
  <c r="S131" i="169"/>
  <c r="U133" i="169" s="1"/>
  <c r="S586" i="169"/>
  <c r="U588" i="169" s="1"/>
  <c r="S1236" i="169"/>
  <c r="U1238" i="169" s="1"/>
  <c r="S1756" i="169"/>
  <c r="U1758" i="169" s="1"/>
  <c r="S1691" i="169"/>
  <c r="U1693" i="169" s="1"/>
  <c r="S2211" i="169"/>
  <c r="U2213" i="169" s="1"/>
  <c r="S1106" i="169"/>
  <c r="U1108" i="169" s="1"/>
  <c r="S1626" i="169"/>
  <c r="U1628" i="169" s="1"/>
  <c r="S2146" i="169"/>
  <c r="U2148" i="169" s="1"/>
  <c r="S1041" i="169"/>
  <c r="U1043" i="169" s="1"/>
  <c r="S1561" i="169"/>
  <c r="U1563" i="169" s="1"/>
  <c r="S2081" i="169"/>
  <c r="U2083" i="169" s="1"/>
  <c r="S976" i="169"/>
  <c r="U978" i="169" s="1"/>
  <c r="S1496" i="169"/>
  <c r="S2016" i="169"/>
  <c r="S1431" i="169"/>
  <c r="S1951" i="169"/>
  <c r="S1366" i="169"/>
  <c r="U1368" i="169" s="1"/>
  <c r="S1886" i="169"/>
  <c r="U1888" i="169" s="1"/>
  <c r="S781" i="169"/>
  <c r="U783" i="169" s="1"/>
  <c r="S1301" i="169"/>
  <c r="U1303" i="169" s="1"/>
  <c r="S1821" i="169"/>
  <c r="U1823" i="169" s="1"/>
  <c r="T746" i="169"/>
  <c r="B50" i="169"/>
  <c r="B49" i="169"/>
  <c r="B48" i="169"/>
  <c r="B47" i="169"/>
  <c r="B46" i="169"/>
  <c r="B45" i="169"/>
  <c r="B44" i="169"/>
  <c r="B43" i="169"/>
  <c r="B42" i="169"/>
  <c r="B41" i="169"/>
  <c r="B40" i="169"/>
  <c r="B39" i="169"/>
  <c r="B38" i="169"/>
  <c r="B37" i="169"/>
  <c r="B36" i="169"/>
  <c r="B35" i="169"/>
  <c r="B34" i="169"/>
  <c r="B33" i="169"/>
  <c r="B32" i="169"/>
  <c r="B31" i="169"/>
  <c r="B30" i="169"/>
  <c r="B29" i="169"/>
  <c r="B28" i="169"/>
  <c r="B27" i="169"/>
  <c r="B26" i="169"/>
  <c r="B25" i="169"/>
  <c r="B24" i="169"/>
  <c r="B23" i="169"/>
  <c r="B22" i="169"/>
  <c r="B21" i="169"/>
  <c r="B20" i="169"/>
  <c r="B19" i="169"/>
  <c r="B18" i="169"/>
  <c r="B17" i="169"/>
  <c r="B16" i="169"/>
  <c r="B15" i="169"/>
  <c r="B14" i="169"/>
  <c r="B13" i="169"/>
  <c r="B12" i="169"/>
  <c r="B11" i="169"/>
  <c r="B10" i="169"/>
  <c r="B9" i="169"/>
  <c r="B8" i="169"/>
  <c r="B7" i="169"/>
  <c r="B6" i="169"/>
  <c r="B5" i="169"/>
  <c r="B4" i="169"/>
  <c r="B3" i="169"/>
  <c r="B2" i="169"/>
  <c r="O40" i="169" a="1"/>
  <c r="AB132" i="173"/>
  <c r="O43" i="169" a="1"/>
  <c r="O41" i="169" a="1"/>
  <c r="O44" i="169" a="1"/>
  <c r="AB67" i="173"/>
  <c r="AB197" i="173"/>
  <c r="AB2" i="171"/>
  <c r="O46" i="169" a="1"/>
  <c r="O49" i="169" a="1"/>
  <c r="O45" i="169" a="1"/>
  <c r="AB67" i="171"/>
  <c r="O48" i="169" a="1"/>
  <c r="O50" i="169" a="1"/>
  <c r="O47" i="169" a="1"/>
  <c r="O39" i="169" a="1"/>
  <c r="O42" i="169" a="1"/>
  <c r="AH138" i="173" l="1"/>
  <c r="AI138" i="173"/>
  <c r="AI72" i="173"/>
  <c r="AH72" i="173"/>
  <c r="AI141" i="173"/>
  <c r="AH141" i="173"/>
  <c r="AH71" i="173"/>
  <c r="AI71" i="173"/>
  <c r="AH146" i="173"/>
  <c r="AI146" i="173"/>
  <c r="AH142" i="173"/>
  <c r="AI142" i="173"/>
  <c r="AH12" i="173"/>
  <c r="AI12" i="173"/>
  <c r="AH137" i="173"/>
  <c r="AI137" i="173"/>
  <c r="AH147" i="173"/>
  <c r="AI147" i="173"/>
  <c r="AI10" i="173"/>
  <c r="AH10" i="173"/>
  <c r="AH76" i="173"/>
  <c r="AI76" i="173"/>
  <c r="AH149" i="173"/>
  <c r="AI149" i="173"/>
  <c r="AH70" i="173"/>
  <c r="AI70" i="173"/>
  <c r="AH9" i="173"/>
  <c r="AI9" i="173"/>
  <c r="AH8" i="173"/>
  <c r="AI8" i="173"/>
  <c r="AH11" i="173"/>
  <c r="AI11" i="173"/>
  <c r="AI145" i="173"/>
  <c r="AH145" i="173"/>
  <c r="AH148" i="173"/>
  <c r="AI148" i="173"/>
  <c r="AH140" i="173"/>
  <c r="AI140" i="173"/>
  <c r="AH144" i="173"/>
  <c r="AI144" i="173"/>
  <c r="AH7" i="173"/>
  <c r="AI7" i="173"/>
  <c r="AH6" i="173"/>
  <c r="AI6" i="173"/>
  <c r="AH5" i="173"/>
  <c r="AI5" i="173"/>
  <c r="AH74" i="173"/>
  <c r="AI74" i="173"/>
  <c r="AI73" i="173"/>
  <c r="AH73" i="173"/>
  <c r="AH143" i="173"/>
  <c r="AI143" i="173"/>
  <c r="AH139" i="173"/>
  <c r="AI139" i="173"/>
  <c r="AH135" i="173"/>
  <c r="AI135" i="173"/>
  <c r="AH75" i="173"/>
  <c r="AI75" i="173"/>
  <c r="AH136" i="173"/>
  <c r="AI136" i="173"/>
  <c r="U1953" i="169"/>
  <c r="U1498" i="169"/>
  <c r="U2018" i="169"/>
  <c r="U198" i="169"/>
  <c r="U1433" i="169"/>
  <c r="O40" i="169"/>
  <c r="O43" i="169"/>
  <c r="O42" i="169"/>
  <c r="O39" i="169"/>
  <c r="O47" i="169"/>
  <c r="O41" i="169"/>
  <c r="O44" i="169"/>
  <c r="O50" i="169"/>
  <c r="O49" i="169"/>
  <c r="O48" i="169"/>
  <c r="O46" i="169"/>
  <c r="O45" i="169"/>
  <c r="AB2" i="173"/>
  <c r="AB1172" i="169"/>
  <c r="AB1562" i="169"/>
  <c r="AB1237" i="169"/>
  <c r="AB1107" i="169"/>
  <c r="AB262" i="169"/>
  <c r="AB1887" i="169"/>
  <c r="AB67" i="169"/>
  <c r="AB2212" i="169"/>
  <c r="AB1042" i="169"/>
  <c r="AB1432" i="169"/>
  <c r="AB327" i="169"/>
  <c r="AB1952" i="169"/>
  <c r="AB652" i="169"/>
  <c r="AB1627" i="169"/>
  <c r="AB1497" i="169"/>
  <c r="AB392" i="169"/>
  <c r="AB1822" i="169"/>
  <c r="AB2017" i="169"/>
  <c r="AB2082" i="169"/>
  <c r="AB782" i="169"/>
  <c r="AB197" i="169"/>
  <c r="AB457" i="169"/>
  <c r="AB2147" i="169"/>
  <c r="AB717" i="169"/>
  <c r="AB1302" i="169"/>
  <c r="AB1367" i="169"/>
  <c r="AB1757" i="169"/>
  <c r="AB847" i="169"/>
  <c r="AB977" i="169"/>
  <c r="AB587" i="169"/>
  <c r="AB912" i="169"/>
  <c r="AB132" i="169"/>
  <c r="AB522" i="169"/>
  <c r="AB1692" i="169"/>
  <c r="U206" i="173"/>
  <c r="U210" i="173"/>
  <c r="U204" i="173"/>
  <c r="U208" i="173"/>
  <c r="U207" i="173"/>
  <c r="U200" i="173"/>
  <c r="U205" i="173"/>
  <c r="U209" i="173"/>
  <c r="U201" i="173"/>
  <c r="U202" i="173"/>
  <c r="U203" i="173"/>
  <c r="T225" i="173" l="1"/>
  <c r="S64" i="169"/>
  <c r="S63" i="169"/>
  <c r="S62" i="169"/>
  <c r="S61" i="169"/>
  <c r="S60" i="169"/>
  <c r="S59" i="169"/>
  <c r="S58" i="169"/>
  <c r="S57" i="169"/>
  <c r="S56" i="169"/>
  <c r="S55" i="169"/>
  <c r="S54" i="169"/>
  <c r="S53" i="169"/>
  <c r="S52" i="169"/>
  <c r="S51" i="169"/>
  <c r="B51" i="169"/>
  <c r="S50" i="169"/>
  <c r="S49" i="169"/>
  <c r="S48" i="169"/>
  <c r="S47" i="169"/>
  <c r="S46" i="169"/>
  <c r="S45" i="169"/>
  <c r="S44" i="169"/>
  <c r="S43" i="169"/>
  <c r="S42" i="169"/>
  <c r="S41" i="169"/>
  <c r="S40" i="169"/>
  <c r="S39" i="169"/>
  <c r="S38" i="169"/>
  <c r="S37" i="169"/>
  <c r="S36" i="169"/>
  <c r="S35" i="169"/>
  <c r="T34" i="169"/>
  <c r="T32" i="169"/>
  <c r="T25" i="169"/>
  <c r="T24" i="169"/>
  <c r="T23" i="169"/>
  <c r="T22" i="169"/>
  <c r="T21" i="169"/>
  <c r="T19" i="169"/>
  <c r="T31" i="169" s="1"/>
  <c r="AR4" i="169"/>
  <c r="AQ4" i="169"/>
  <c r="AP4" i="169"/>
  <c r="AO4" i="169"/>
  <c r="AN4" i="169"/>
  <c r="DR3" i="169"/>
  <c r="DQ3" i="169"/>
  <c r="DP3" i="169"/>
  <c r="DO3" i="169"/>
  <c r="DN3" i="169"/>
  <c r="DT2" i="169"/>
  <c r="DR2" i="169"/>
  <c r="DQ2" i="169"/>
  <c r="DP2" i="169"/>
  <c r="DO2" i="169"/>
  <c r="DN2" i="169"/>
  <c r="DM2" i="169"/>
  <c r="V2" i="169"/>
  <c r="Y1" i="169"/>
  <c r="AG344" i="168"/>
  <c r="AG343" i="168"/>
  <c r="AG342" i="168"/>
  <c r="AG341" i="168"/>
  <c r="AG340" i="168"/>
  <c r="S389" i="168"/>
  <c r="S388" i="168"/>
  <c r="S387" i="168"/>
  <c r="S386" i="168"/>
  <c r="S385" i="168"/>
  <c r="S384" i="168"/>
  <c r="S383" i="168"/>
  <c r="S382" i="168"/>
  <c r="S381" i="168"/>
  <c r="S380" i="168"/>
  <c r="S379" i="168"/>
  <c r="S378" i="168"/>
  <c r="S377" i="168"/>
  <c r="S376" i="168"/>
  <c r="S375" i="168"/>
  <c r="S374" i="168"/>
  <c r="S373" i="168"/>
  <c r="S372" i="168"/>
  <c r="S371" i="168"/>
  <c r="S370" i="168"/>
  <c r="S369" i="168"/>
  <c r="S368" i="168"/>
  <c r="S367" i="168"/>
  <c r="S366" i="168"/>
  <c r="S365" i="168"/>
  <c r="S364" i="168"/>
  <c r="S363" i="168"/>
  <c r="S362" i="168"/>
  <c r="S361" i="168"/>
  <c r="S360" i="168"/>
  <c r="T359" i="168"/>
  <c r="T357" i="168"/>
  <c r="T351" i="168"/>
  <c r="T350" i="168"/>
  <c r="T349" i="168"/>
  <c r="T348" i="168"/>
  <c r="T347" i="168"/>
  <c r="T346" i="168"/>
  <c r="T344" i="168"/>
  <c r="T356" i="168" s="1"/>
  <c r="AG339" i="168"/>
  <c r="AG338" i="168"/>
  <c r="AG337" i="168"/>
  <c r="AG336" i="168"/>
  <c r="AG335" i="168"/>
  <c r="AG334" i="168"/>
  <c r="AG333" i="168"/>
  <c r="AG332" i="168"/>
  <c r="AG331" i="168"/>
  <c r="AR329" i="168"/>
  <c r="AQ329" i="168"/>
  <c r="AP329" i="168"/>
  <c r="AO329" i="168"/>
  <c r="AN329" i="168"/>
  <c r="V327" i="168"/>
  <c r="Y326" i="168"/>
  <c r="S324" i="168"/>
  <c r="S323" i="168"/>
  <c r="S322" i="168"/>
  <c r="S321" i="168"/>
  <c r="S320" i="168"/>
  <c r="S319" i="168"/>
  <c r="S318" i="168"/>
  <c r="S317" i="168"/>
  <c r="S316" i="168"/>
  <c r="S315" i="168"/>
  <c r="S314" i="168"/>
  <c r="S313" i="168"/>
  <c r="S312" i="168"/>
  <c r="S311" i="168"/>
  <c r="S310" i="168"/>
  <c r="S309" i="168"/>
  <c r="S308" i="168"/>
  <c r="S307" i="168"/>
  <c r="S306" i="168"/>
  <c r="S305" i="168"/>
  <c r="S304" i="168"/>
  <c r="S303" i="168"/>
  <c r="S302" i="168"/>
  <c r="S301" i="168"/>
  <c r="S300" i="168"/>
  <c r="S299" i="168"/>
  <c r="S298" i="168"/>
  <c r="S297" i="168"/>
  <c r="S296" i="168"/>
  <c r="S295" i="168"/>
  <c r="T294" i="168"/>
  <c r="T292" i="168"/>
  <c r="T286" i="168"/>
  <c r="T285" i="168"/>
  <c r="T284" i="168"/>
  <c r="T283" i="168"/>
  <c r="T282" i="168"/>
  <c r="T281" i="168"/>
  <c r="T279" i="168"/>
  <c r="T291" i="168" s="1"/>
  <c r="AG274" i="168"/>
  <c r="AG273" i="168"/>
  <c r="AG272" i="168"/>
  <c r="AG271" i="168"/>
  <c r="AG270" i="168"/>
  <c r="AG269" i="168"/>
  <c r="AG268" i="168"/>
  <c r="AG267" i="168"/>
  <c r="AG266" i="168"/>
  <c r="AR264" i="168"/>
  <c r="AQ264" i="168"/>
  <c r="AP264" i="168"/>
  <c r="AO264" i="168"/>
  <c r="AN264" i="168"/>
  <c r="V262" i="168"/>
  <c r="Y261" i="168"/>
  <c r="S259" i="168"/>
  <c r="S258" i="168"/>
  <c r="S257" i="168"/>
  <c r="S256" i="168"/>
  <c r="S255" i="168"/>
  <c r="S254" i="168"/>
  <c r="S253" i="168"/>
  <c r="S252" i="168"/>
  <c r="S251" i="168"/>
  <c r="S250" i="168"/>
  <c r="S249" i="168"/>
  <c r="S248" i="168"/>
  <c r="S247" i="168"/>
  <c r="S246" i="168"/>
  <c r="S245" i="168"/>
  <c r="S244" i="168"/>
  <c r="S243" i="168"/>
  <c r="S242" i="168"/>
  <c r="S241" i="168"/>
  <c r="S240" i="168"/>
  <c r="S239" i="168"/>
  <c r="S238" i="168"/>
  <c r="S237" i="168"/>
  <c r="S236" i="168"/>
  <c r="S235" i="168"/>
  <c r="S234" i="168"/>
  <c r="S233" i="168"/>
  <c r="S232" i="168"/>
  <c r="S231" i="168"/>
  <c r="S230" i="168"/>
  <c r="T229" i="168"/>
  <c r="T227" i="168"/>
  <c r="T221" i="168"/>
  <c r="T220" i="168"/>
  <c r="T219" i="168"/>
  <c r="T218" i="168"/>
  <c r="T217" i="168"/>
  <c r="T216" i="168"/>
  <c r="T214" i="168"/>
  <c r="T226" i="168" s="1"/>
  <c r="AG209" i="168"/>
  <c r="AG208" i="168"/>
  <c r="AG207" i="168"/>
  <c r="AG206" i="168"/>
  <c r="AG205" i="168"/>
  <c r="AG204" i="168"/>
  <c r="AG203" i="168"/>
  <c r="AG202" i="168"/>
  <c r="AG201" i="168"/>
  <c r="AR199" i="168"/>
  <c r="AQ199" i="168"/>
  <c r="AP199" i="168"/>
  <c r="AO199" i="168"/>
  <c r="AN199" i="168"/>
  <c r="V197" i="168"/>
  <c r="Y196" i="168"/>
  <c r="AG151" i="168"/>
  <c r="AG150" i="168"/>
  <c r="AG149" i="168"/>
  <c r="AG148" i="168"/>
  <c r="AG147" i="168"/>
  <c r="AG146" i="168"/>
  <c r="S194" i="168"/>
  <c r="S193" i="168"/>
  <c r="S192" i="168"/>
  <c r="S191" i="168"/>
  <c r="S190" i="168"/>
  <c r="S189" i="168"/>
  <c r="S188" i="168"/>
  <c r="S187" i="168"/>
  <c r="S186" i="168"/>
  <c r="S185" i="168"/>
  <c r="S184" i="168"/>
  <c r="S183" i="168"/>
  <c r="S182" i="168"/>
  <c r="S181" i="168"/>
  <c r="S180" i="168"/>
  <c r="S179" i="168"/>
  <c r="S178" i="168"/>
  <c r="S177" i="168"/>
  <c r="S176" i="168"/>
  <c r="S175" i="168"/>
  <c r="S174" i="168"/>
  <c r="S173" i="168"/>
  <c r="S172" i="168"/>
  <c r="S171" i="168"/>
  <c r="S170" i="168"/>
  <c r="S169" i="168"/>
  <c r="S168" i="168"/>
  <c r="S167" i="168"/>
  <c r="S166" i="168"/>
  <c r="S165" i="168"/>
  <c r="T164" i="168"/>
  <c r="T162" i="168"/>
  <c r="T156" i="168"/>
  <c r="T155" i="168"/>
  <c r="T154" i="168"/>
  <c r="T153" i="168"/>
  <c r="T152" i="168"/>
  <c r="T151" i="168"/>
  <c r="T149" i="168"/>
  <c r="T161" i="168" s="1"/>
  <c r="AG145" i="168"/>
  <c r="AG144" i="168"/>
  <c r="AG143" i="168"/>
  <c r="AG142" i="168"/>
  <c r="AG141" i="168"/>
  <c r="AG140" i="168"/>
  <c r="AG139" i="168"/>
  <c r="AG138" i="168"/>
  <c r="AG137" i="168"/>
  <c r="AG136" i="168"/>
  <c r="AR134" i="168"/>
  <c r="AQ134" i="168"/>
  <c r="AP134" i="168"/>
  <c r="AO134" i="168"/>
  <c r="AN134" i="168"/>
  <c r="V132" i="168"/>
  <c r="Y131" i="168"/>
  <c r="AG80" i="168"/>
  <c r="AG79" i="168"/>
  <c r="AG78" i="168"/>
  <c r="AG77" i="168"/>
  <c r="S129" i="168"/>
  <c r="S128" i="168"/>
  <c r="S127" i="168"/>
  <c r="S126" i="168"/>
  <c r="S125" i="168"/>
  <c r="S124" i="168"/>
  <c r="S123" i="168"/>
  <c r="S122" i="168"/>
  <c r="S121" i="168"/>
  <c r="S120" i="168"/>
  <c r="S119" i="168"/>
  <c r="S118" i="168"/>
  <c r="S117" i="168"/>
  <c r="S116" i="168"/>
  <c r="S115" i="168"/>
  <c r="S114" i="168"/>
  <c r="S113" i="168"/>
  <c r="S112" i="168"/>
  <c r="S111" i="168"/>
  <c r="S110" i="168"/>
  <c r="S109" i="168"/>
  <c r="S108" i="168"/>
  <c r="S107" i="168"/>
  <c r="S106" i="168"/>
  <c r="S105" i="168"/>
  <c r="S104" i="168"/>
  <c r="S103" i="168"/>
  <c r="S102" i="168"/>
  <c r="S101" i="168"/>
  <c r="S100" i="168"/>
  <c r="T99" i="168"/>
  <c r="T97" i="168"/>
  <c r="T91" i="168"/>
  <c r="T90" i="168"/>
  <c r="T89" i="168"/>
  <c r="T88" i="168"/>
  <c r="T87" i="168"/>
  <c r="T86" i="168"/>
  <c r="T84" i="168"/>
  <c r="T96" i="168" s="1"/>
  <c r="AG76" i="168"/>
  <c r="AG75" i="168"/>
  <c r="AG74" i="168"/>
  <c r="AG73" i="168"/>
  <c r="AG72" i="168"/>
  <c r="AG71" i="168"/>
  <c r="AR69" i="168"/>
  <c r="AQ69" i="168"/>
  <c r="AP69" i="168"/>
  <c r="AO69" i="168"/>
  <c r="AN69" i="168"/>
  <c r="V67" i="168"/>
  <c r="Y66" i="168"/>
  <c r="S64" i="168"/>
  <c r="S63" i="168"/>
  <c r="S62" i="168"/>
  <c r="S61" i="168"/>
  <c r="S60" i="168"/>
  <c r="S59" i="168"/>
  <c r="S58" i="168"/>
  <c r="S57" i="168"/>
  <c r="S56" i="168"/>
  <c r="S55" i="168"/>
  <c r="S54" i="168"/>
  <c r="S53" i="168"/>
  <c r="S52" i="168"/>
  <c r="S51" i="168"/>
  <c r="B51" i="168"/>
  <c r="S50" i="168"/>
  <c r="B50" i="168"/>
  <c r="S49" i="168"/>
  <c r="B49" i="168"/>
  <c r="S48" i="168"/>
  <c r="B48" i="168"/>
  <c r="S47" i="168"/>
  <c r="B47" i="168"/>
  <c r="S46" i="168"/>
  <c r="B46" i="168"/>
  <c r="S45" i="168"/>
  <c r="B45" i="168"/>
  <c r="S44" i="168"/>
  <c r="B44" i="168"/>
  <c r="S43" i="168"/>
  <c r="B43" i="168"/>
  <c r="S42" i="168"/>
  <c r="B42" i="168"/>
  <c r="S41" i="168"/>
  <c r="B41" i="168"/>
  <c r="S40" i="168"/>
  <c r="B40" i="168"/>
  <c r="S39" i="168"/>
  <c r="B39" i="168"/>
  <c r="S38" i="168"/>
  <c r="B38" i="168"/>
  <c r="S37" i="168"/>
  <c r="B37" i="168"/>
  <c r="S36" i="168"/>
  <c r="B36" i="168"/>
  <c r="S35" i="168"/>
  <c r="B35" i="168"/>
  <c r="T34" i="168"/>
  <c r="B34" i="168"/>
  <c r="B33" i="168"/>
  <c r="T32" i="168"/>
  <c r="B32" i="168"/>
  <c r="B31" i="168"/>
  <c r="B30" i="168"/>
  <c r="B29" i="168"/>
  <c r="B28" i="168"/>
  <c r="B27" i="168"/>
  <c r="B26" i="168"/>
  <c r="T25" i="168"/>
  <c r="B25" i="168"/>
  <c r="T24" i="168"/>
  <c r="B24" i="168"/>
  <c r="T23" i="168"/>
  <c r="B23" i="168"/>
  <c r="T22" i="168"/>
  <c r="B22" i="168"/>
  <c r="T21" i="168"/>
  <c r="B21" i="168"/>
  <c r="B20" i="168"/>
  <c r="T19" i="168"/>
  <c r="T31" i="168" s="1"/>
  <c r="B19" i="168"/>
  <c r="B18" i="168"/>
  <c r="B17" i="168"/>
  <c r="B16" i="168"/>
  <c r="B15" i="168"/>
  <c r="B14" i="168"/>
  <c r="B13" i="168"/>
  <c r="B12" i="168"/>
  <c r="AG11" i="168"/>
  <c r="B11" i="168"/>
  <c r="AG10" i="168"/>
  <c r="B10" i="168"/>
  <c r="AG9" i="168"/>
  <c r="B9" i="168"/>
  <c r="AG8" i="168"/>
  <c r="B8" i="168"/>
  <c r="AG7" i="168"/>
  <c r="B7" i="168"/>
  <c r="AG6" i="168"/>
  <c r="B6" i="168"/>
  <c r="B5" i="168"/>
  <c r="AR4" i="168"/>
  <c r="AQ4" i="168"/>
  <c r="AP4" i="168"/>
  <c r="AO4" i="168"/>
  <c r="AN4" i="168"/>
  <c r="B4" i="168"/>
  <c r="DR3" i="168"/>
  <c r="DQ3" i="168"/>
  <c r="DP3" i="168"/>
  <c r="DO3" i="168"/>
  <c r="DN3" i="168"/>
  <c r="B3" i="168"/>
  <c r="DT2" i="168"/>
  <c r="T26" i="168" s="1"/>
  <c r="DR2" i="168"/>
  <c r="DQ2" i="168"/>
  <c r="DP2" i="168"/>
  <c r="DO2" i="168"/>
  <c r="DN2" i="168"/>
  <c r="DM2" i="168"/>
  <c r="V2" i="168"/>
  <c r="B2" i="168"/>
  <c r="Y1" i="168"/>
  <c r="S64" i="167"/>
  <c r="S63" i="167"/>
  <c r="S62" i="167"/>
  <c r="S61" i="167"/>
  <c r="S60" i="167"/>
  <c r="S59" i="167"/>
  <c r="S58" i="167"/>
  <c r="S57" i="167"/>
  <c r="S56" i="167"/>
  <c r="S55" i="167"/>
  <c r="S54" i="167"/>
  <c r="S53" i="167"/>
  <c r="S52" i="167"/>
  <c r="S51" i="167"/>
  <c r="B51" i="167"/>
  <c r="S50" i="167"/>
  <c r="B50" i="167"/>
  <c r="S49" i="167"/>
  <c r="B49" i="167"/>
  <c r="S48" i="167"/>
  <c r="B48" i="167"/>
  <c r="S47" i="167"/>
  <c r="B47" i="167"/>
  <c r="S46" i="167"/>
  <c r="B46" i="167"/>
  <c r="S45" i="167"/>
  <c r="B45" i="167"/>
  <c r="S44" i="167"/>
  <c r="B44" i="167"/>
  <c r="S43" i="167"/>
  <c r="B43" i="167"/>
  <c r="S42" i="167"/>
  <c r="B42" i="167"/>
  <c r="S41" i="167"/>
  <c r="B41" i="167"/>
  <c r="S40" i="167"/>
  <c r="B40" i="167"/>
  <c r="S39" i="167"/>
  <c r="B39" i="167"/>
  <c r="S38" i="167"/>
  <c r="B38" i="167"/>
  <c r="S37" i="167"/>
  <c r="B37" i="167"/>
  <c r="S36" i="167"/>
  <c r="B36" i="167"/>
  <c r="S35" i="167"/>
  <c r="B35" i="167"/>
  <c r="T34" i="167"/>
  <c r="B34" i="167"/>
  <c r="B33" i="167"/>
  <c r="T32" i="167"/>
  <c r="B32" i="167"/>
  <c r="B31" i="167"/>
  <c r="B30" i="167"/>
  <c r="B29" i="167"/>
  <c r="B28" i="167"/>
  <c r="B27" i="167"/>
  <c r="B26" i="167"/>
  <c r="T25" i="167"/>
  <c r="B25" i="167"/>
  <c r="T24" i="167"/>
  <c r="B24" i="167"/>
  <c r="T23" i="167"/>
  <c r="B23" i="167"/>
  <c r="T22" i="167"/>
  <c r="B22" i="167"/>
  <c r="T21" i="167"/>
  <c r="B21" i="167"/>
  <c r="B20" i="167"/>
  <c r="T19" i="167"/>
  <c r="T31" i="167" s="1"/>
  <c r="B19" i="167"/>
  <c r="B18" i="167"/>
  <c r="B17" i="167"/>
  <c r="B16" i="167"/>
  <c r="B15" i="167"/>
  <c r="B14" i="167"/>
  <c r="B13" i="167"/>
  <c r="B12" i="167"/>
  <c r="B11" i="167"/>
  <c r="B10" i="167"/>
  <c r="B9" i="167"/>
  <c r="B8" i="167"/>
  <c r="B7" i="167"/>
  <c r="AG6" i="167"/>
  <c r="B6" i="167"/>
  <c r="B5" i="167"/>
  <c r="AR4" i="167"/>
  <c r="AQ4" i="167"/>
  <c r="AP4" i="167"/>
  <c r="AO4" i="167"/>
  <c r="AN4" i="167"/>
  <c r="B4" i="167"/>
  <c r="DR3" i="167"/>
  <c r="DQ3" i="167"/>
  <c r="DP3" i="167"/>
  <c r="DO3" i="167"/>
  <c r="DN3" i="167"/>
  <c r="B3" i="167"/>
  <c r="DT2" i="167"/>
  <c r="T26" i="167" s="1"/>
  <c r="DR2" i="167"/>
  <c r="DQ2" i="167"/>
  <c r="DP2" i="167"/>
  <c r="DO2" i="167"/>
  <c r="DN2" i="167"/>
  <c r="DM2" i="167"/>
  <c r="V2" i="167"/>
  <c r="B2" i="167"/>
  <c r="Y1" i="167"/>
  <c r="AG345" i="166"/>
  <c r="AG344" i="166"/>
  <c r="AG149" i="166"/>
  <c r="S584" i="166"/>
  <c r="S583" i="166"/>
  <c r="S582" i="166"/>
  <c r="S581" i="166"/>
  <c r="S580" i="166"/>
  <c r="S579" i="166"/>
  <c r="S578" i="166"/>
  <c r="S577" i="166"/>
  <c r="S576" i="166"/>
  <c r="S575" i="166"/>
  <c r="S574" i="166"/>
  <c r="S573" i="166"/>
  <c r="S572" i="166"/>
  <c r="S571" i="166"/>
  <c r="S570" i="166"/>
  <c r="S569" i="166"/>
  <c r="S568" i="166"/>
  <c r="S567" i="166"/>
  <c r="S566" i="166"/>
  <c r="S565" i="166"/>
  <c r="S564" i="166"/>
  <c r="S563" i="166"/>
  <c r="S562" i="166"/>
  <c r="S561" i="166"/>
  <c r="S560" i="166"/>
  <c r="S559" i="166"/>
  <c r="S558" i="166"/>
  <c r="S557" i="166"/>
  <c r="S556" i="166"/>
  <c r="S555" i="166"/>
  <c r="T554" i="166"/>
  <c r="T552" i="166"/>
  <c r="T546" i="166"/>
  <c r="T545" i="166"/>
  <c r="T544" i="166"/>
  <c r="T543" i="166"/>
  <c r="T542" i="166"/>
  <c r="T541" i="166"/>
  <c r="T539" i="166"/>
  <c r="T551" i="166" s="1"/>
  <c r="AG531" i="166"/>
  <c r="AG530" i="166"/>
  <c r="AG529" i="166"/>
  <c r="AG528" i="166"/>
  <c r="AG527" i="166"/>
  <c r="AG526" i="166"/>
  <c r="AR524" i="166"/>
  <c r="AQ524" i="166"/>
  <c r="AP524" i="166"/>
  <c r="AO524" i="166"/>
  <c r="AN524" i="166"/>
  <c r="V522" i="166"/>
  <c r="Y521" i="166"/>
  <c r="S519" i="166"/>
  <c r="S518" i="166"/>
  <c r="S517" i="166"/>
  <c r="S516" i="166"/>
  <c r="S515" i="166"/>
  <c r="S514" i="166"/>
  <c r="S513" i="166"/>
  <c r="S512" i="166"/>
  <c r="S511" i="166"/>
  <c r="S510" i="166"/>
  <c r="S509" i="166"/>
  <c r="S508" i="166"/>
  <c r="S507" i="166"/>
  <c r="S506" i="166"/>
  <c r="S505" i="166"/>
  <c r="S504" i="166"/>
  <c r="S503" i="166"/>
  <c r="S502" i="166"/>
  <c r="S501" i="166"/>
  <c r="S500" i="166"/>
  <c r="S499" i="166"/>
  <c r="S498" i="166"/>
  <c r="S497" i="166"/>
  <c r="S496" i="166"/>
  <c r="S495" i="166"/>
  <c r="S494" i="166"/>
  <c r="S493" i="166"/>
  <c r="S492" i="166"/>
  <c r="S491" i="166"/>
  <c r="S490" i="166"/>
  <c r="T489" i="166"/>
  <c r="T487" i="166"/>
  <c r="T481" i="166"/>
  <c r="T480" i="166"/>
  <c r="T479" i="166"/>
  <c r="T478" i="166"/>
  <c r="T477" i="166"/>
  <c r="T476" i="166"/>
  <c r="T474" i="166"/>
  <c r="T486" i="166" s="1"/>
  <c r="AG468" i="166"/>
  <c r="AG467" i="166"/>
  <c r="AG466" i="166"/>
  <c r="AG465" i="166"/>
  <c r="AG464" i="166"/>
  <c r="AG463" i="166"/>
  <c r="AG462" i="166"/>
  <c r="AG461" i="166"/>
  <c r="AR459" i="166"/>
  <c r="AQ459" i="166"/>
  <c r="AP459" i="166"/>
  <c r="AO459" i="166"/>
  <c r="AN459" i="166"/>
  <c r="V457" i="166"/>
  <c r="Y456" i="166"/>
  <c r="S454" i="166"/>
  <c r="S453" i="166"/>
  <c r="S452" i="166"/>
  <c r="S451" i="166"/>
  <c r="S450" i="166"/>
  <c r="S449" i="166"/>
  <c r="S448" i="166"/>
  <c r="S447" i="166"/>
  <c r="S446" i="166"/>
  <c r="S445" i="166"/>
  <c r="S444" i="166"/>
  <c r="S443" i="166"/>
  <c r="S442" i="166"/>
  <c r="S441" i="166"/>
  <c r="S440" i="166"/>
  <c r="S439" i="166"/>
  <c r="S438" i="166"/>
  <c r="S437" i="166"/>
  <c r="S436" i="166"/>
  <c r="S435" i="166"/>
  <c r="S434" i="166"/>
  <c r="S433" i="166"/>
  <c r="S432" i="166"/>
  <c r="S431" i="166"/>
  <c r="S430" i="166"/>
  <c r="S429" i="166"/>
  <c r="S428" i="166"/>
  <c r="S427" i="166"/>
  <c r="S426" i="166"/>
  <c r="S425" i="166"/>
  <c r="T424" i="166"/>
  <c r="T422" i="166"/>
  <c r="T416" i="166"/>
  <c r="T415" i="166"/>
  <c r="T414" i="166"/>
  <c r="T413" i="166"/>
  <c r="T412" i="166"/>
  <c r="T411" i="166"/>
  <c r="T409" i="166"/>
  <c r="T421" i="166" s="1"/>
  <c r="AG404" i="166"/>
  <c r="AG403" i="166"/>
  <c r="AG402" i="166"/>
  <c r="AG401" i="166"/>
  <c r="AG400" i="166"/>
  <c r="AG399" i="166"/>
  <c r="AG398" i="166"/>
  <c r="AG397" i="166"/>
  <c r="AG396" i="166"/>
  <c r="AR394" i="166"/>
  <c r="AQ394" i="166"/>
  <c r="AP394" i="166"/>
  <c r="AO394" i="166"/>
  <c r="AN394" i="166"/>
  <c r="V392" i="166"/>
  <c r="Y391" i="166"/>
  <c r="S389" i="166"/>
  <c r="S388" i="166"/>
  <c r="S387" i="166"/>
  <c r="S386" i="166"/>
  <c r="S385" i="166"/>
  <c r="S384" i="166"/>
  <c r="S383" i="166"/>
  <c r="S382" i="166"/>
  <c r="S381" i="166"/>
  <c r="S380" i="166"/>
  <c r="S379" i="166"/>
  <c r="S378" i="166"/>
  <c r="S377" i="166"/>
  <c r="S376" i="166"/>
  <c r="S375" i="166"/>
  <c r="S374" i="166"/>
  <c r="S373" i="166"/>
  <c r="S372" i="166"/>
  <c r="S371" i="166"/>
  <c r="S370" i="166"/>
  <c r="S369" i="166"/>
  <c r="S368" i="166"/>
  <c r="S367" i="166"/>
  <c r="S366" i="166"/>
  <c r="S365" i="166"/>
  <c r="S364" i="166"/>
  <c r="S363" i="166"/>
  <c r="S362" i="166"/>
  <c r="S361" i="166"/>
  <c r="S360" i="166"/>
  <c r="T359" i="166"/>
  <c r="T357" i="166"/>
  <c r="T351" i="166"/>
  <c r="T350" i="166"/>
  <c r="T349" i="166"/>
  <c r="T348" i="166"/>
  <c r="T347" i="166"/>
  <c r="T346" i="166"/>
  <c r="T344" i="166"/>
  <c r="T356" i="166" s="1"/>
  <c r="AG343" i="166"/>
  <c r="AG342" i="166"/>
  <c r="AG341" i="166"/>
  <c r="AG340" i="166"/>
  <c r="AG339" i="166"/>
  <c r="AG338" i="166"/>
  <c r="AG337" i="166"/>
  <c r="AG336" i="166"/>
  <c r="AG335" i="166"/>
  <c r="AG334" i="166"/>
  <c r="AG333" i="166"/>
  <c r="AG332" i="166"/>
  <c r="AG331" i="166"/>
  <c r="AR329" i="166"/>
  <c r="AQ329" i="166"/>
  <c r="AP329" i="166"/>
  <c r="AO329" i="166"/>
  <c r="AN329" i="166"/>
  <c r="V327" i="166"/>
  <c r="Y326" i="166"/>
  <c r="S324" i="166"/>
  <c r="S323" i="166"/>
  <c r="S322" i="166"/>
  <c r="S321" i="166"/>
  <c r="S320" i="166"/>
  <c r="S319" i="166"/>
  <c r="S318" i="166"/>
  <c r="S317" i="166"/>
  <c r="S316" i="166"/>
  <c r="S315" i="166"/>
  <c r="S314" i="166"/>
  <c r="S313" i="166"/>
  <c r="S312" i="166"/>
  <c r="S311" i="166"/>
  <c r="S310" i="166"/>
  <c r="S309" i="166"/>
  <c r="S308" i="166"/>
  <c r="S307" i="166"/>
  <c r="S306" i="166"/>
  <c r="S305" i="166"/>
  <c r="S304" i="166"/>
  <c r="S303" i="166"/>
  <c r="S302" i="166"/>
  <c r="S301" i="166"/>
  <c r="S300" i="166"/>
  <c r="S299" i="166"/>
  <c r="S298" i="166"/>
  <c r="S297" i="166"/>
  <c r="S296" i="166"/>
  <c r="S295" i="166"/>
  <c r="T294" i="166"/>
  <c r="T292" i="166"/>
  <c r="T286" i="166"/>
  <c r="T285" i="166"/>
  <c r="T284" i="166"/>
  <c r="T283" i="166"/>
  <c r="T282" i="166"/>
  <c r="T281" i="166"/>
  <c r="T279" i="166"/>
  <c r="T291" i="166" s="1"/>
  <c r="AG276" i="166"/>
  <c r="AG275" i="166"/>
  <c r="AG274" i="166"/>
  <c r="AG273" i="166"/>
  <c r="AG272" i="166"/>
  <c r="AG271" i="166"/>
  <c r="AG270" i="166"/>
  <c r="AG269" i="166"/>
  <c r="AG268" i="166"/>
  <c r="AG267" i="166"/>
  <c r="AG266" i="166"/>
  <c r="AR264" i="166"/>
  <c r="AQ264" i="166"/>
  <c r="AP264" i="166"/>
  <c r="AO264" i="166"/>
  <c r="AN264" i="166"/>
  <c r="V262" i="166"/>
  <c r="Y261" i="166"/>
  <c r="S259" i="166"/>
  <c r="S258" i="166"/>
  <c r="S257" i="166"/>
  <c r="S256" i="166"/>
  <c r="S255" i="166"/>
  <c r="S254" i="166"/>
  <c r="S253" i="166"/>
  <c r="S252" i="166"/>
  <c r="S251" i="166"/>
  <c r="S250" i="166"/>
  <c r="S249" i="166"/>
  <c r="S248" i="166"/>
  <c r="S247" i="166"/>
  <c r="S246" i="166"/>
  <c r="S245" i="166"/>
  <c r="S244" i="166"/>
  <c r="S243" i="166"/>
  <c r="S242" i="166"/>
  <c r="S241" i="166"/>
  <c r="S240" i="166"/>
  <c r="S239" i="166"/>
  <c r="S238" i="166"/>
  <c r="S237" i="166"/>
  <c r="S236" i="166"/>
  <c r="S235" i="166"/>
  <c r="S234" i="166"/>
  <c r="S233" i="166"/>
  <c r="S232" i="166"/>
  <c r="S231" i="166"/>
  <c r="S230" i="166"/>
  <c r="T229" i="166"/>
  <c r="T227" i="166"/>
  <c r="T221" i="166"/>
  <c r="T220" i="166"/>
  <c r="T219" i="166"/>
  <c r="T218" i="166"/>
  <c r="T217" i="166"/>
  <c r="T216" i="166"/>
  <c r="T214" i="166"/>
  <c r="T226" i="166" s="1"/>
  <c r="AG210" i="166"/>
  <c r="AG209" i="166"/>
  <c r="AG208" i="166"/>
  <c r="AG207" i="166"/>
  <c r="AG206" i="166"/>
  <c r="AG205" i="166"/>
  <c r="AG204" i="166"/>
  <c r="AG203" i="166"/>
  <c r="AG202" i="166"/>
  <c r="AG201" i="166"/>
  <c r="AR199" i="166"/>
  <c r="AQ199" i="166"/>
  <c r="AP199" i="166"/>
  <c r="AO199" i="166"/>
  <c r="AN199" i="166"/>
  <c r="V197" i="166"/>
  <c r="Y196" i="166"/>
  <c r="S194" i="166"/>
  <c r="S193" i="166"/>
  <c r="S192" i="166"/>
  <c r="S191" i="166"/>
  <c r="S190" i="166"/>
  <c r="S189" i="166"/>
  <c r="S188" i="166"/>
  <c r="S187" i="166"/>
  <c r="S186" i="166"/>
  <c r="S185" i="166"/>
  <c r="S184" i="166"/>
  <c r="S183" i="166"/>
  <c r="S182" i="166"/>
  <c r="S181" i="166"/>
  <c r="S180" i="166"/>
  <c r="S179" i="166"/>
  <c r="S178" i="166"/>
  <c r="S177" i="166"/>
  <c r="S176" i="166"/>
  <c r="S175" i="166"/>
  <c r="S174" i="166"/>
  <c r="S173" i="166"/>
  <c r="S172" i="166"/>
  <c r="S171" i="166"/>
  <c r="S170" i="166"/>
  <c r="S169" i="166"/>
  <c r="S168" i="166"/>
  <c r="S167" i="166"/>
  <c r="S166" i="166"/>
  <c r="S165" i="166"/>
  <c r="T164" i="166"/>
  <c r="T162" i="166"/>
  <c r="T156" i="166"/>
  <c r="T155" i="166"/>
  <c r="T154" i="166"/>
  <c r="T153" i="166"/>
  <c r="T152" i="166"/>
  <c r="T151" i="166"/>
  <c r="T149" i="166"/>
  <c r="T161" i="166" s="1"/>
  <c r="AG148" i="166"/>
  <c r="AG147" i="166"/>
  <c r="AG146" i="166"/>
  <c r="AG145" i="166"/>
  <c r="AG144" i="166"/>
  <c r="AG143" i="166"/>
  <c r="AG142" i="166"/>
  <c r="AG141" i="166"/>
  <c r="AG140" i="166"/>
  <c r="AG139" i="166"/>
  <c r="AG138" i="166"/>
  <c r="AG137" i="166"/>
  <c r="AG136" i="166"/>
  <c r="AR134" i="166"/>
  <c r="AQ134" i="166"/>
  <c r="AP134" i="166"/>
  <c r="AO134" i="166"/>
  <c r="AN134" i="166"/>
  <c r="V132" i="166"/>
  <c r="Y131" i="166"/>
  <c r="AG83" i="166"/>
  <c r="AG82" i="166"/>
  <c r="AG81" i="166"/>
  <c r="AG80" i="166"/>
  <c r="S129" i="166"/>
  <c r="S128" i="166"/>
  <c r="S127" i="166"/>
  <c r="S126" i="166"/>
  <c r="S125" i="166"/>
  <c r="S124" i="166"/>
  <c r="S123" i="166"/>
  <c r="S122" i="166"/>
  <c r="S121" i="166"/>
  <c r="S120" i="166"/>
  <c r="S119" i="166"/>
  <c r="S118" i="166"/>
  <c r="S117" i="166"/>
  <c r="S116" i="166"/>
  <c r="S115" i="166"/>
  <c r="S114" i="166"/>
  <c r="S113" i="166"/>
  <c r="S112" i="166"/>
  <c r="S111" i="166"/>
  <c r="S110" i="166"/>
  <c r="S109" i="166"/>
  <c r="S108" i="166"/>
  <c r="S107" i="166"/>
  <c r="S106" i="166"/>
  <c r="S105" i="166"/>
  <c r="S104" i="166"/>
  <c r="S103" i="166"/>
  <c r="S102" i="166"/>
  <c r="S101" i="166"/>
  <c r="S100" i="166"/>
  <c r="T99" i="166"/>
  <c r="T97" i="166"/>
  <c r="T91" i="166"/>
  <c r="T90" i="166"/>
  <c r="T89" i="166"/>
  <c r="T88" i="166"/>
  <c r="T87" i="166"/>
  <c r="T86" i="166"/>
  <c r="T84" i="166"/>
  <c r="T96" i="166" s="1"/>
  <c r="AG79" i="166"/>
  <c r="AG78" i="166"/>
  <c r="AG77" i="166"/>
  <c r="AG76" i="166"/>
  <c r="AG75" i="166"/>
  <c r="AG74" i="166"/>
  <c r="AG73" i="166"/>
  <c r="AG72" i="166"/>
  <c r="AG71" i="166"/>
  <c r="AR69" i="166"/>
  <c r="AQ69" i="166"/>
  <c r="AP69" i="166"/>
  <c r="AO69" i="166"/>
  <c r="AN69" i="166"/>
  <c r="V67" i="166"/>
  <c r="Y66" i="166"/>
  <c r="T214" i="159"/>
  <c r="T149" i="159"/>
  <c r="T84" i="159"/>
  <c r="T19" i="159"/>
  <c r="T84" i="158"/>
  <c r="T19" i="158"/>
  <c r="T149" i="142"/>
  <c r="T84" i="142"/>
  <c r="T19" i="142"/>
  <c r="T19" i="165"/>
  <c r="T19" i="164"/>
  <c r="T279" i="163"/>
  <c r="T214" i="163"/>
  <c r="T149" i="163"/>
  <c r="T84" i="163"/>
  <c r="T19" i="163"/>
  <c r="T84" i="162"/>
  <c r="T19" i="162"/>
  <c r="T19" i="161"/>
  <c r="T214" i="160"/>
  <c r="T149" i="160"/>
  <c r="T84" i="160"/>
  <c r="T19" i="160"/>
  <c r="T19" i="166"/>
  <c r="O11" i="168" a="1"/>
  <c r="O48" i="167" a="1"/>
  <c r="O14" i="167" a="1"/>
  <c r="O27" i="167" a="1"/>
  <c r="O24" i="168" a="1"/>
  <c r="O37" i="168" a="1"/>
  <c r="O16" i="168" a="1"/>
  <c r="O50" i="168" a="1"/>
  <c r="O33" i="168" a="1"/>
  <c r="O45" i="168" a="1"/>
  <c r="O43" i="167" a="1"/>
  <c r="O3" i="167" a="1"/>
  <c r="O6" i="168" a="1"/>
  <c r="O44" i="168" a="1"/>
  <c r="O22" i="168" a="1"/>
  <c r="O42" i="168" a="1"/>
  <c r="O29" i="167" a="1"/>
  <c r="S196" i="168" a="1"/>
  <c r="O51" i="168" a="1"/>
  <c r="O2" i="167" a="1"/>
  <c r="O26" i="168" a="1"/>
  <c r="O34" i="168" a="1"/>
  <c r="O15" i="168" a="1"/>
  <c r="O13" i="168" a="1"/>
  <c r="O36" i="167" a="1"/>
  <c r="O38" i="168" a="1"/>
  <c r="O2" i="168" a="1"/>
  <c r="O19" i="168" a="1"/>
  <c r="S261" i="168" a="1"/>
  <c r="O23" i="167" a="1"/>
  <c r="O21" i="167" a="1"/>
  <c r="S1" i="169" a="1"/>
  <c r="O30" i="168" a="1"/>
  <c r="O42" i="167" a="1"/>
  <c r="O4" i="168" a="1"/>
  <c r="O12" i="168" a="1"/>
  <c r="S66" i="166" a="1"/>
  <c r="O33" i="167" a="1"/>
  <c r="S131" i="166" a="1"/>
  <c r="O31" i="168" a="1"/>
  <c r="O4" i="167" a="1"/>
  <c r="O51" i="167" a="1"/>
  <c r="O35" i="167" a="1"/>
  <c r="O32" i="167" a="1"/>
  <c r="O11" i="167" a="1"/>
  <c r="S66" i="168" a="1"/>
  <c r="O9" i="167" a="1"/>
  <c r="O23" i="168" a="1"/>
  <c r="O40" i="167" a="1"/>
  <c r="O51" i="169" a="1"/>
  <c r="O17" i="168" a="1"/>
  <c r="O8" i="167" a="1"/>
  <c r="O41" i="167" a="1"/>
  <c r="O41" i="168" a="1"/>
  <c r="O20" i="167" a="1"/>
  <c r="O47" i="168" a="1"/>
  <c r="O9" i="168" a="1"/>
  <c r="O36" i="168" a="1"/>
  <c r="O7" i="168" a="1"/>
  <c r="O49" i="168" a="1"/>
  <c r="O38" i="167" a="1"/>
  <c r="O20" i="168" a="1"/>
  <c r="O19" i="167" a="1"/>
  <c r="O43" i="168" a="1"/>
  <c r="O3" i="168" a="1"/>
  <c r="S456" i="166" a="1"/>
  <c r="O49" i="167" a="1"/>
  <c r="O29" i="168" a="1"/>
  <c r="O13" i="167" a="1"/>
  <c r="O12" i="167" a="1"/>
  <c r="O40" i="168" a="1"/>
  <c r="O34" i="167" a="1"/>
  <c r="O28" i="167" a="1"/>
  <c r="O47" i="167" a="1"/>
  <c r="O31" i="167" a="1"/>
  <c r="O30" i="167" a="1"/>
  <c r="O26" i="167" a="1"/>
  <c r="O45" i="167" a="1"/>
  <c r="S326" i="166" a="1"/>
  <c r="O44" i="167" a="1"/>
  <c r="S196" i="166" a="1"/>
  <c r="O27" i="168" a="1"/>
  <c r="O24" i="167" a="1"/>
  <c r="O17" i="167" a="1"/>
  <c r="O16" i="167" a="1"/>
  <c r="O39" i="167" a="1"/>
  <c r="O18" i="168" a="1"/>
  <c r="O21" i="168" a="1"/>
  <c r="O8" i="168" a="1"/>
  <c r="O5" i="167" a="1"/>
  <c r="S326" i="168" a="1"/>
  <c r="O46" i="167" a="1"/>
  <c r="O22" i="167" a="1"/>
  <c r="O7" i="167" a="1"/>
  <c r="O18" i="167" a="1"/>
  <c r="S391" i="166" a="1"/>
  <c r="O46" i="168" a="1"/>
  <c r="O10" i="168" a="1"/>
  <c r="O32" i="168" a="1"/>
  <c r="O10" i="167" a="1"/>
  <c r="S1" i="167" a="1"/>
  <c r="O25" i="167" a="1"/>
  <c r="O39" i="168" a="1"/>
  <c r="O48" i="168" a="1"/>
  <c r="O35" i="168" a="1"/>
  <c r="S1" i="168" a="1"/>
  <c r="S261" i="166" a="1"/>
  <c r="O37" i="167" a="1"/>
  <c r="S131" i="168" a="1"/>
  <c r="S521" i="166" a="1"/>
  <c r="O50" i="167" a="1"/>
  <c r="O28" i="168" a="1"/>
  <c r="O15" i="167" a="1"/>
  <c r="O14" i="168" a="1"/>
  <c r="O6" i="167" a="1"/>
  <c r="O25" i="168" a="1"/>
  <c r="AN333" i="166"/>
  <c r="AN1501" i="169"/>
  <c r="AN1187" i="169"/>
  <c r="AN1961" i="169"/>
  <c r="AN74" i="169"/>
  <c r="AN207" i="166"/>
  <c r="AN401" i="166"/>
  <c r="AN140" i="166"/>
  <c r="AN266" i="166"/>
  <c r="AN9" i="169"/>
  <c r="AN726" i="169"/>
  <c r="AN1376" i="169"/>
  <c r="AN868" i="169"/>
  <c r="AN1058" i="169"/>
  <c r="AN1056" i="169"/>
  <c r="AN1177" i="169"/>
  <c r="AN2151" i="169"/>
  <c r="AN269" i="169"/>
  <c r="AN799" i="169"/>
  <c r="AN270" i="169"/>
  <c r="AN917" i="169"/>
  <c r="AN2097" i="169"/>
  <c r="AN794" i="169"/>
  <c r="AN2020" i="169"/>
  <c r="AN797" i="169"/>
  <c r="AN2089" i="169"/>
  <c r="AN265" i="169"/>
  <c r="AN344" i="166"/>
  <c r="AN740" i="169"/>
  <c r="AN272" i="168"/>
  <c r="AN1633" i="169"/>
  <c r="AN200" i="166"/>
  <c r="AN1309" i="169"/>
  <c r="AN984" i="169"/>
  <c r="AN336" i="166"/>
  <c r="AN593" i="169"/>
  <c r="AN8" i="168"/>
  <c r="AN1049" i="169"/>
  <c r="AN987" i="169"/>
  <c r="AN1183" i="169"/>
  <c r="AN70" i="169"/>
  <c r="AN5" i="169"/>
  <c r="AN78" i="169"/>
  <c r="AN1307" i="169"/>
  <c r="AN71" i="169"/>
  <c r="AN339" i="166"/>
  <c r="AN2156" i="169"/>
  <c r="AN1567" i="169"/>
  <c r="AN1897" i="169"/>
  <c r="AN1895" i="169"/>
  <c r="AN141" i="166"/>
  <c r="AN1902" i="169"/>
  <c r="AN200" i="168"/>
  <c r="AN75" i="169"/>
  <c r="AN728" i="169"/>
  <c r="AN207" i="168"/>
  <c r="AN1182" i="169"/>
  <c r="AN1901" i="169"/>
  <c r="AN1893" i="169"/>
  <c r="AN1190" i="169"/>
  <c r="AN723" i="169"/>
  <c r="AN1701" i="169"/>
  <c r="AN1377" i="169"/>
  <c r="AN2153" i="169"/>
  <c r="AN1704" i="169"/>
  <c r="AN7" i="169"/>
  <c r="AN469" i="169"/>
  <c r="AN72" i="168"/>
  <c r="AN2218" i="169"/>
  <c r="AN531" i="166"/>
  <c r="AN148" i="166"/>
  <c r="AN464" i="169"/>
  <c r="AN1631" i="169"/>
  <c r="AN340" i="168"/>
  <c r="AN742" i="169"/>
  <c r="AN731" i="169"/>
  <c r="AN205" i="168"/>
  <c r="AN330" i="169"/>
  <c r="AN334" i="166"/>
  <c r="AN1637" i="169"/>
  <c r="AN333" i="169"/>
  <c r="AN465" i="166"/>
  <c r="AN2022" i="169"/>
  <c r="AN798" i="169"/>
  <c r="AN338" i="169"/>
  <c r="AN273" i="166"/>
  <c r="AN460" i="169"/>
  <c r="AN1113" i="169"/>
  <c r="AN141" i="168"/>
  <c r="AN1175" i="169"/>
  <c r="AN135" i="166"/>
  <c r="AN6" i="169"/>
  <c r="AN79" i="166"/>
  <c r="AN473" i="169"/>
  <c r="AN2091" i="169"/>
  <c r="AN1890" i="169"/>
  <c r="AN472" i="169"/>
  <c r="AN1572" i="169"/>
  <c r="AN1966" i="169"/>
  <c r="AN465" i="169"/>
  <c r="AN1378" i="169"/>
  <c r="AN202" i="169"/>
  <c r="AN6" i="168"/>
  <c r="AN143" i="168"/>
  <c r="AN590" i="169"/>
  <c r="AN138" i="166"/>
  <c r="AN344" i="168"/>
  <c r="AN1057" i="169"/>
  <c r="AN1565" i="169"/>
  <c r="AN1504" i="169"/>
  <c r="AN71" i="168"/>
  <c r="AN80" i="168"/>
  <c r="AN267" i="168"/>
  <c r="AN869" i="169"/>
  <c r="AN594" i="169"/>
  <c r="AN1379" i="169"/>
  <c r="AN206" i="168"/>
  <c r="AN592" i="169"/>
  <c r="AN271" i="168"/>
  <c r="AN1900" i="169"/>
  <c r="AN863" i="169"/>
  <c r="AN992" i="169"/>
  <c r="AN2098" i="169"/>
  <c r="AN529" i="166"/>
  <c r="AN468" i="166"/>
  <c r="AN471" i="169"/>
  <c r="AN146" i="166"/>
  <c r="AN332" i="166"/>
  <c r="AN658" i="169"/>
  <c r="AN1638" i="169"/>
  <c r="AN272" i="166"/>
  <c r="AN1503" i="169"/>
  <c r="AN727" i="169"/>
  <c r="AN1769" i="169"/>
  <c r="AN1176" i="169"/>
  <c r="AN11" i="169"/>
  <c r="AN1640" i="169"/>
  <c r="AN2150" i="169"/>
  <c r="AN330" i="166"/>
  <c r="AN1707" i="169"/>
  <c r="AN1061" i="169"/>
  <c r="AN72" i="166"/>
  <c r="AN733" i="169"/>
  <c r="AN206" i="169"/>
  <c r="AN2085" i="169"/>
  <c r="AN2095" i="169"/>
  <c r="AN983" i="169"/>
  <c r="AN210" i="166"/>
  <c r="AN1181" i="169"/>
  <c r="AN265" i="168"/>
  <c r="AN1312" i="169"/>
  <c r="AN397" i="169"/>
  <c r="AN7" i="168"/>
  <c r="AN203" i="166"/>
  <c r="AN1178" i="169"/>
  <c r="AN75" i="168"/>
  <c r="AN266" i="169"/>
  <c r="AN331" i="168"/>
  <c r="AN12" i="169"/>
  <c r="AN1060" i="169"/>
  <c r="AN985" i="169"/>
  <c r="AN1191" i="169"/>
  <c r="AN137" i="168"/>
  <c r="AN399" i="166"/>
  <c r="AN2087" i="169"/>
  <c r="AN396" i="166"/>
  <c r="AN2026" i="169"/>
  <c r="AN11" i="168"/>
  <c r="AN1055" i="169"/>
  <c r="AN267" i="166"/>
  <c r="AN528" i="166"/>
  <c r="AN656" i="169"/>
  <c r="AN1313" i="169"/>
  <c r="AN144" i="168"/>
  <c r="AN1112" i="169"/>
  <c r="AN464" i="166"/>
  <c r="AN856" i="169"/>
  <c r="AN527" i="166"/>
  <c r="AN1697" i="169"/>
  <c r="AN1702" i="169"/>
  <c r="AN1706" i="169"/>
  <c r="AN1062" i="169"/>
  <c r="AN2021" i="169"/>
  <c r="AN74" i="168"/>
  <c r="AN334" i="169"/>
  <c r="AN1965" i="169"/>
  <c r="AN2217" i="169"/>
  <c r="AN13" i="169"/>
  <c r="AN720" i="169"/>
  <c r="AN724" i="169"/>
  <c r="AN2102" i="169"/>
  <c r="AN990" i="169"/>
  <c r="AN334" i="168"/>
  <c r="AN1903" i="169"/>
  <c r="AN732" i="169"/>
  <c r="AN1193" i="169"/>
  <c r="AN795" i="169"/>
  <c r="AN209" i="169"/>
  <c r="AN1517" i="169"/>
  <c r="AN1894" i="169"/>
  <c r="AN1957" i="169"/>
  <c r="AN734" i="169"/>
  <c r="AN1374" i="169"/>
  <c r="AN595" i="169"/>
  <c r="AN597" i="169"/>
  <c r="AN462" i="169"/>
  <c r="AN10" i="168"/>
  <c r="AN77" i="169"/>
  <c r="AN139" i="168"/>
  <c r="AN339" i="168"/>
  <c r="AN142" i="168"/>
  <c r="AN337" i="168"/>
  <c r="AN271" i="169"/>
  <c r="AN276" i="166"/>
  <c r="AN858" i="169"/>
  <c r="AN1891" i="169"/>
  <c r="AN1311" i="169"/>
  <c r="AN147" i="168"/>
  <c r="AN1511" i="169"/>
  <c r="AN9" i="168"/>
  <c r="AN398" i="169"/>
  <c r="AN1773" i="169"/>
  <c r="AN2152" i="169"/>
  <c r="AN791" i="169"/>
  <c r="AN661" i="169"/>
  <c r="AN1568" i="169"/>
  <c r="AN855" i="169"/>
  <c r="AN2220" i="169"/>
  <c r="AN1185" i="169"/>
  <c r="AN144" i="166"/>
  <c r="AN2023" i="169"/>
  <c r="AN136" i="168"/>
  <c r="AN729" i="169"/>
  <c r="AN142" i="166"/>
  <c r="AN400" i="166"/>
  <c r="AN1371" i="169"/>
  <c r="AN145" i="168"/>
  <c r="AN273" i="168"/>
  <c r="AN1970" i="169"/>
  <c r="AN2094" i="169"/>
  <c r="AN1636" i="169"/>
  <c r="AN460" i="166"/>
  <c r="AN660" i="169"/>
  <c r="AN1968" i="169"/>
  <c r="AN738" i="169"/>
  <c r="AN1695" i="169"/>
  <c r="AN1518" i="169"/>
  <c r="AN786" i="169"/>
  <c r="AN332" i="168"/>
  <c r="AN1964" i="169"/>
  <c r="AN2086" i="169"/>
  <c r="AN1315" i="169"/>
  <c r="AN207" i="169"/>
  <c r="AN1046" i="169"/>
  <c r="AN272" i="169"/>
  <c r="AN989" i="169"/>
  <c r="AN1045" i="169"/>
  <c r="AN462" i="166"/>
  <c r="AN138" i="168"/>
  <c r="AN865" i="169"/>
  <c r="AN461" i="169"/>
  <c r="AN598" i="169"/>
  <c r="AN1899" i="169"/>
  <c r="AN336" i="168"/>
  <c r="AN854" i="169"/>
  <c r="AN1306" i="169"/>
  <c r="AN1896" i="169"/>
  <c r="AN339" i="169"/>
  <c r="AN981" i="169"/>
  <c r="AN208" i="168"/>
  <c r="AN342" i="168"/>
  <c r="AN139" i="166"/>
  <c r="AN1050" i="169"/>
  <c r="AN268" i="169"/>
  <c r="AN336" i="169"/>
  <c r="AN796" i="169"/>
  <c r="AN866" i="169"/>
  <c r="AN467" i="169"/>
  <c r="AN140" i="168"/>
  <c r="AN268" i="166"/>
  <c r="AN1569" i="169"/>
  <c r="AN463" i="166"/>
  <c r="AN1054" i="169"/>
  <c r="AN1188" i="169"/>
  <c r="AN737" i="169"/>
  <c r="AN1566" i="169"/>
  <c r="AN136" i="166"/>
  <c r="AN403" i="166"/>
  <c r="AN80" i="166"/>
  <c r="AN1570" i="169"/>
  <c r="AN79" i="169"/>
  <c r="AN212" i="169"/>
  <c r="AN270" i="166"/>
  <c r="AN1760" i="169"/>
  <c r="AN75" i="166"/>
  <c r="AN2154" i="169"/>
  <c r="AN792" i="169"/>
  <c r="AN851" i="169"/>
  <c r="AN342" i="169"/>
  <c r="AN76" i="168"/>
  <c r="AN208" i="169"/>
  <c r="AN10" i="169"/>
  <c r="AN915" i="169"/>
  <c r="AN1768" i="169"/>
  <c r="AN1635" i="169"/>
  <c r="AN269" i="168"/>
  <c r="AN344" i="169"/>
  <c r="AN1705" i="169"/>
  <c r="AN864" i="169"/>
  <c r="AN2222" i="169"/>
  <c r="AN1380" i="169"/>
  <c r="AN859" i="169"/>
  <c r="AN341" i="168"/>
  <c r="AN1111" i="169"/>
  <c r="AN2088" i="169"/>
  <c r="AN76" i="166"/>
  <c r="AN857" i="169"/>
  <c r="AN71" i="166"/>
  <c r="AN343" i="166"/>
  <c r="AN76" i="169"/>
  <c r="AN211" i="169"/>
  <c r="AN395" i="169"/>
  <c r="AN202" i="166"/>
  <c r="AN397" i="166"/>
  <c r="AN872" i="169"/>
  <c r="AN2100" i="169"/>
  <c r="AN861" i="169"/>
  <c r="AN402" i="166"/>
  <c r="AN151" i="168"/>
  <c r="AN204" i="168"/>
  <c r="AN463" i="169"/>
  <c r="AN1059" i="169"/>
  <c r="AN2024" i="169"/>
  <c r="AN1305" i="169"/>
  <c r="AN591" i="169"/>
  <c r="AN862" i="169"/>
  <c r="AN1508" i="169"/>
  <c r="AN6" i="167"/>
  <c r="AN338" i="168"/>
  <c r="AN2219" i="169"/>
  <c r="AN852" i="169"/>
  <c r="AN1699" i="169"/>
  <c r="AN70" i="168"/>
  <c r="AN78" i="166"/>
  <c r="AN1189" i="169"/>
  <c r="AN146" i="168"/>
  <c r="AN1574" i="169"/>
  <c r="AN1373" i="169"/>
  <c r="AN1771" i="169"/>
  <c r="AN468" i="169"/>
  <c r="AN1696" i="169"/>
  <c r="AN1375" i="169"/>
  <c r="AN274" i="166"/>
  <c r="AN1512" i="169"/>
  <c r="AN1370" i="169"/>
  <c r="AN1513" i="169"/>
  <c r="AN265" i="166"/>
  <c r="AN2093" i="169"/>
  <c r="AN203" i="168"/>
  <c r="AN343" i="169"/>
  <c r="AN77" i="166"/>
  <c r="AN8" i="169"/>
  <c r="AN202" i="168"/>
  <c r="AN467" i="166"/>
  <c r="AN333" i="168"/>
  <c r="AN1960" i="169"/>
  <c r="AN466" i="169"/>
  <c r="AN2221" i="169"/>
  <c r="AN1761" i="169"/>
  <c r="AN275" i="166"/>
  <c r="AN1192" i="169"/>
  <c r="AN789" i="169"/>
  <c r="AN395" i="166"/>
  <c r="AN1505" i="169"/>
  <c r="AN396" i="169"/>
  <c r="AN596" i="169"/>
  <c r="AN1772" i="169"/>
  <c r="AN860" i="169"/>
  <c r="AN150" i="168"/>
  <c r="AN916" i="169"/>
  <c r="AN148" i="168"/>
  <c r="AN1110" i="169"/>
  <c r="AN1632" i="169"/>
  <c r="AN274" i="168"/>
  <c r="AN530" i="166"/>
  <c r="AN5" i="167"/>
  <c r="AN2092" i="169"/>
  <c r="AN204" i="169"/>
  <c r="AN722" i="169"/>
  <c r="AN1509" i="169"/>
  <c r="AN1700" i="169"/>
  <c r="AN80" i="169"/>
  <c r="AN918" i="169"/>
  <c r="AN273" i="169"/>
  <c r="AN1506" i="169"/>
  <c r="AN341" i="169"/>
  <c r="AN337" i="166"/>
  <c r="AN1516" i="169"/>
  <c r="AN204" i="166"/>
  <c r="AN1308" i="169"/>
  <c r="AN470" i="169"/>
  <c r="AN2159" i="169"/>
  <c r="AN335" i="166"/>
  <c r="AN5" i="168"/>
  <c r="AN1767" i="169"/>
  <c r="AN330" i="168"/>
  <c r="AN988" i="169"/>
  <c r="AN343" i="168"/>
  <c r="AN2090" i="169"/>
  <c r="AN1053" i="169"/>
  <c r="AN1114" i="169"/>
  <c r="AN1634" i="169"/>
  <c r="AN332" i="169"/>
  <c r="AN1958" i="169"/>
  <c r="AN1967" i="169"/>
  <c r="AN1048" i="169"/>
  <c r="AN1571" i="169"/>
  <c r="AN331" i="169"/>
  <c r="AN730" i="169"/>
  <c r="AN201" i="166"/>
  <c r="AN337" i="169"/>
  <c r="AN790" i="169"/>
  <c r="AN82" i="166"/>
  <c r="AN1969" i="169"/>
  <c r="AN81" i="166"/>
  <c r="AN201" i="169"/>
  <c r="AN1770" i="169"/>
  <c r="AN991" i="169"/>
  <c r="AN335" i="169"/>
  <c r="AN2215" i="169"/>
  <c r="AN1510" i="169"/>
  <c r="AN147" i="166"/>
  <c r="AN1186" i="169"/>
  <c r="AN1500" i="169"/>
  <c r="AN1052" i="169"/>
  <c r="AN982" i="169"/>
  <c r="AN1955" i="169"/>
  <c r="AN340" i="166"/>
  <c r="AN73" i="168"/>
  <c r="AN655" i="169"/>
  <c r="AN145" i="166"/>
  <c r="AN526" i="166"/>
  <c r="AN266" i="168"/>
  <c r="AN2157" i="169"/>
  <c r="AN2099" i="169"/>
  <c r="AN735" i="169"/>
  <c r="AN270" i="168"/>
  <c r="AN1372" i="169"/>
  <c r="AN525" i="166"/>
  <c r="AN331" i="166"/>
  <c r="AN209" i="168"/>
  <c r="AN74" i="166"/>
  <c r="AN70" i="166"/>
  <c r="AN466" i="166"/>
  <c r="AN143" i="166"/>
  <c r="AN137" i="166"/>
  <c r="AN274" i="169"/>
  <c r="AN853" i="169"/>
  <c r="AN2101" i="169"/>
  <c r="AN205" i="169"/>
  <c r="AN1963" i="169"/>
  <c r="AN867" i="169"/>
  <c r="AN210" i="169"/>
  <c r="AN2160" i="169"/>
  <c r="AN1956" i="169"/>
  <c r="AN342" i="166"/>
  <c r="AN268" i="168"/>
  <c r="AN200" i="169"/>
  <c r="AN2216" i="169"/>
  <c r="AN1575" i="169"/>
  <c r="AN201" i="168"/>
  <c r="AN1310" i="169"/>
  <c r="AN1573" i="169"/>
  <c r="AN72" i="169"/>
  <c r="AN788" i="169"/>
  <c r="AN1905" i="169"/>
  <c r="AN1765" i="169"/>
  <c r="AN206" i="166"/>
  <c r="AN659" i="169"/>
  <c r="AN1703" i="169"/>
  <c r="AN785" i="169"/>
  <c r="AN739" i="169"/>
  <c r="AN73" i="166"/>
  <c r="AN2025" i="169"/>
  <c r="AN149" i="168"/>
  <c r="AN340" i="169"/>
  <c r="AN1959" i="169"/>
  <c r="AN850" i="169"/>
  <c r="AN1051" i="169"/>
  <c r="AN2096" i="169"/>
  <c r="AN919" i="169"/>
  <c r="AN398" i="166"/>
  <c r="AN1063" i="169"/>
  <c r="AN345" i="166"/>
  <c r="AN474" i="169"/>
  <c r="AN267" i="169"/>
  <c r="AN73" i="169"/>
  <c r="AN1762" i="169"/>
  <c r="AN83" i="166"/>
  <c r="AN2158" i="169"/>
  <c r="AN209" i="166"/>
  <c r="AN335" i="168"/>
  <c r="AN1507" i="169"/>
  <c r="AN338" i="166"/>
  <c r="AN1962" i="169"/>
  <c r="AN1892" i="169"/>
  <c r="AN1314" i="169"/>
  <c r="AN203" i="169"/>
  <c r="AN2155" i="169"/>
  <c r="AN741" i="169"/>
  <c r="AN793" i="169"/>
  <c r="AN208" i="166"/>
  <c r="AN1514" i="169"/>
  <c r="AN1639" i="169"/>
  <c r="AN1763" i="169"/>
  <c r="AN77" i="168"/>
  <c r="AN1764" i="169"/>
  <c r="AN149" i="166"/>
  <c r="AN79" i="168"/>
  <c r="AN135" i="168"/>
  <c r="AN1904" i="169"/>
  <c r="AN271" i="166"/>
  <c r="AN1630" i="169"/>
  <c r="AN461" i="166"/>
  <c r="AN1898" i="169"/>
  <c r="AN1184" i="169"/>
  <c r="AN736" i="169"/>
  <c r="AN404" i="166"/>
  <c r="AN980" i="169"/>
  <c r="AN269" i="166"/>
  <c r="AN871" i="169"/>
  <c r="AN1515" i="169"/>
  <c r="AN205" i="166"/>
  <c r="AN1047" i="169"/>
  <c r="AN986" i="169"/>
  <c r="AN1180" i="169"/>
  <c r="AN1774" i="169"/>
  <c r="AN725" i="169"/>
  <c r="AN1179" i="169"/>
  <c r="AN1698" i="169"/>
  <c r="AN787" i="169"/>
  <c r="AN1766" i="169"/>
  <c r="AN1502" i="169"/>
  <c r="AN657" i="169"/>
  <c r="AN399" i="169"/>
  <c r="AN78" i="168"/>
  <c r="AN1971" i="169"/>
  <c r="AN721" i="169"/>
  <c r="AN341" i="166"/>
  <c r="AN870" i="169"/>
  <c r="Z266" i="169"/>
  <c r="D19" i="173" a="1"/>
  <c r="C36" i="171" a="1"/>
  <c r="H35" i="171" a="1"/>
  <c r="Z915" i="169"/>
  <c r="K6" i="171" a="1"/>
  <c r="H33" i="173" a="1"/>
  <c r="G41" i="173" a="1"/>
  <c r="AJ76" i="173" a="1"/>
  <c r="Q41" i="173" a="1"/>
  <c r="I23" i="171" a="1"/>
  <c r="Z1045" i="169"/>
  <c r="C49" i="173" a="1"/>
  <c r="D13" i="171" a="1"/>
  <c r="P44" i="173" a="1"/>
  <c r="P44" i="171" a="1"/>
  <c r="F36" i="173" a="1"/>
  <c r="Q39" i="173" a="1"/>
  <c r="AJ135" i="173" a="1"/>
  <c r="N46" i="171" a="1"/>
  <c r="D4" i="173" a="1"/>
  <c r="K18" i="171" a="1"/>
  <c r="AR136" i="173" a="1"/>
  <c r="I49" i="171" a="1"/>
  <c r="H49" i="171" a="1"/>
  <c r="C17" i="173" a="1"/>
  <c r="C4" i="171" a="1"/>
  <c r="D26" i="171" a="1"/>
  <c r="G31" i="171" a="1"/>
  <c r="D4" i="171" a="1"/>
  <c r="H32" i="171" a="1"/>
  <c r="K28" i="171" a="1"/>
  <c r="Z331" i="168"/>
  <c r="Z79" i="166"/>
  <c r="Z7" i="169"/>
  <c r="G48" i="171" a="1"/>
  <c r="Z593" i="169"/>
  <c r="D21" i="171" a="1"/>
  <c r="I31" i="173" a="1"/>
  <c r="H48" i="171" a="1"/>
  <c r="Z1764" i="169"/>
  <c r="N36" i="171" a="1"/>
  <c r="M44" i="173" a="1"/>
  <c r="G4" i="173" a="1"/>
  <c r="Z1373" i="169"/>
  <c r="Z336" i="169"/>
  <c r="C8" i="171" a="1"/>
  <c r="Q31" i="173" a="1"/>
  <c r="Q11" i="171" a="1"/>
  <c r="Z2022" i="169"/>
  <c r="G28" i="171" a="1"/>
  <c r="Z1500" i="169"/>
  <c r="Q44" i="173" a="1"/>
  <c r="M7" i="171" a="1"/>
  <c r="L35" i="171" a="1"/>
  <c r="J47" i="171" a="1"/>
  <c r="I43" i="173" a="1"/>
  <c r="C48" i="171" a="1"/>
  <c r="Q24" i="173" a="1"/>
  <c r="E34" i="171" a="1"/>
  <c r="Z74" i="169"/>
  <c r="AJ79" i="171" a="1"/>
  <c r="P26" i="173" a="1"/>
  <c r="I38" i="171" a="1"/>
  <c r="Z741" i="169"/>
  <c r="Z2021" i="169"/>
  <c r="F35" i="173" a="1"/>
  <c r="Z276" i="166"/>
  <c r="Z341" i="168"/>
  <c r="Z7" i="171"/>
  <c r="D3" i="173" a="1"/>
  <c r="P21" i="171" a="1"/>
  <c r="N44" i="173" a="1"/>
  <c r="J11" i="171" a="1"/>
  <c r="G9" i="171" a="1"/>
  <c r="M36" i="171" a="1"/>
  <c r="Z1956" i="169"/>
  <c r="J12" i="173" a="1"/>
  <c r="H32" i="173" a="1"/>
  <c r="AJ71" i="173" a="1"/>
  <c r="F17" i="171" a="1"/>
  <c r="AP70" i="173" a="1"/>
  <c r="I16" i="171" a="1"/>
  <c r="L26" i="171" a="1"/>
  <c r="C6" i="171" a="1"/>
  <c r="AP144" i="173" a="1"/>
  <c r="H33" i="171" a="1"/>
  <c r="Z1890" i="169"/>
  <c r="AL143" i="173" a="1"/>
  <c r="AR11" i="173" a="1"/>
  <c r="J17" i="171" a="1"/>
  <c r="L22" i="171" a="1"/>
  <c r="AQ71" i="173" a="1"/>
  <c r="N5" i="171" a="1"/>
  <c r="N4" i="171" a="1"/>
  <c r="AP5" i="173" a="1"/>
  <c r="Q35" i="173" a="1"/>
  <c r="P38" i="171" a="1"/>
  <c r="N51" i="173" a="1"/>
  <c r="D5" i="173" a="1"/>
  <c r="J35" i="173" a="1"/>
  <c r="Z6" i="167"/>
  <c r="Z10" i="168"/>
  <c r="Z463" i="166"/>
  <c r="Z5" i="169"/>
  <c r="Z209" i="168"/>
  <c r="AL208" i="173" a="1"/>
  <c r="Z1960" i="169"/>
  <c r="Z1892" i="169"/>
  <c r="N2" i="173" a="1"/>
  <c r="E42" i="171" a="1"/>
  <c r="Z1314" i="169"/>
  <c r="AJ78" i="171" a="1"/>
  <c r="Z525" i="169"/>
  <c r="Z530" i="169"/>
  <c r="M22" i="173" a="1"/>
  <c r="F26" i="173" a="1"/>
  <c r="N51" i="171" a="1"/>
  <c r="P33" i="173" a="1"/>
  <c r="C51" i="173" a="1"/>
  <c r="K41" i="173" a="1"/>
  <c r="Z2217" i="169"/>
  <c r="Z337" i="169"/>
  <c r="Z1566" i="169"/>
  <c r="J13" i="171" a="1"/>
  <c r="AP7" i="173" a="1"/>
  <c r="Z2160" i="169"/>
  <c r="AJ6" i="173" a="1"/>
  <c r="Z71" i="169"/>
  <c r="Z1830" i="169"/>
  <c r="H3" i="173" a="1"/>
  <c r="Z1637" i="169"/>
  <c r="M11" i="171" a="1"/>
  <c r="M32" i="173" a="1"/>
  <c r="N4" i="173" a="1"/>
  <c r="F5" i="171" a="1"/>
  <c r="AR5" i="173" a="1"/>
  <c r="AJ77" i="171" a="1"/>
  <c r="Z536" i="169"/>
  <c r="Z272" i="169"/>
  <c r="Z1635" i="169"/>
  <c r="AQ144" i="173" a="1"/>
  <c r="E10" i="171" a="1"/>
  <c r="E35" i="173" a="1"/>
  <c r="N11" i="173" a="1"/>
  <c r="K29" i="171" a="1"/>
  <c r="M20" i="171" a="1"/>
  <c r="G49" i="173" a="1"/>
  <c r="AJ146" i="173" a="1"/>
  <c r="J26" i="173" a="1"/>
  <c r="Z266" i="168"/>
  <c r="Z77" i="168"/>
  <c r="Z461" i="166"/>
  <c r="Z208" i="168"/>
  <c r="K22" i="171" a="1"/>
  <c r="Z460" i="169"/>
  <c r="K21" i="171" a="1"/>
  <c r="H8" i="171" a="1"/>
  <c r="Z1698" i="169"/>
  <c r="P5" i="171" a="1"/>
  <c r="D50" i="171" a="1"/>
  <c r="P24" i="171" a="1"/>
  <c r="P9" i="173" a="1"/>
  <c r="Z399" i="169"/>
  <c r="F27" i="173" a="1"/>
  <c r="E24" i="173" a="1"/>
  <c r="Z1955" i="169"/>
  <c r="AL76" i="173" a="1"/>
  <c r="P31" i="173" a="1"/>
  <c r="Q46" i="171" a="1"/>
  <c r="AR147" i="173" a="1"/>
  <c r="E23" i="171" a="1"/>
  <c r="AR146" i="173" a="1"/>
  <c r="J38" i="173" a="1"/>
  <c r="N48" i="171" a="1"/>
  <c r="AL70" i="173" a="1"/>
  <c r="H12" i="173" a="1"/>
  <c r="Z1191" i="169"/>
  <c r="I23" i="173" a="1"/>
  <c r="F34" i="171" a="1"/>
  <c r="I5" i="171" a="1"/>
  <c r="Z1312" i="169"/>
  <c r="D24" i="173" a="1"/>
  <c r="K49" i="173" a="1"/>
  <c r="J46" i="173" a="1"/>
  <c r="Z1113" i="169"/>
  <c r="Z396" i="166"/>
  <c r="Z468" i="166"/>
  <c r="Z470" i="169"/>
  <c r="P10" i="171" a="1"/>
  <c r="G32" i="173" a="1"/>
  <c r="N37" i="173" a="1"/>
  <c r="Z70" i="169"/>
  <c r="J8" i="173" a="1"/>
  <c r="Z733" i="169"/>
  <c r="Z728" i="169"/>
  <c r="N19" i="173" a="1"/>
  <c r="Q28" i="173" a="1"/>
  <c r="H31" i="171" a="1"/>
  <c r="I29" i="173" a="1"/>
  <c r="Z70" i="171"/>
  <c r="Q51" i="171" a="1"/>
  <c r="K48" i="173" a="1"/>
  <c r="L46" i="171" a="1"/>
  <c r="Z590" i="169"/>
  <c r="Z1902" i="169"/>
  <c r="J36" i="171" a="1"/>
  <c r="Q25" i="171" a="1"/>
  <c r="I7" i="171" a="1"/>
  <c r="M8" i="171" a="1"/>
  <c r="Q23" i="173" a="1"/>
  <c r="AL72" i="173" a="1"/>
  <c r="L47" i="173" a="1"/>
  <c r="M19" i="171" a="1"/>
  <c r="AJ8" i="171" a="1"/>
  <c r="D46" i="173" a="1"/>
  <c r="C4" i="173" a="1"/>
  <c r="Z724" i="169"/>
  <c r="D32" i="173" a="1"/>
  <c r="N14" i="171" a="1"/>
  <c r="Z10" i="169"/>
  <c r="Z465" i="166"/>
  <c r="Z137" i="166"/>
  <c r="Z9" i="168"/>
  <c r="Z398" i="166"/>
  <c r="N31" i="173" a="1"/>
  <c r="N43" i="171" a="1"/>
  <c r="Z790" i="169"/>
  <c r="F22" i="173" a="1"/>
  <c r="Z865" i="169"/>
  <c r="Z1509" i="169"/>
  <c r="J48" i="173" a="1"/>
  <c r="C31" i="173" a="1"/>
  <c r="Q49" i="173" a="1"/>
  <c r="L15" i="173" a="1"/>
  <c r="AO137" i="173" a="1"/>
  <c r="Z211" i="169"/>
  <c r="F2" i="173" a="1"/>
  <c r="C35" i="173" a="1"/>
  <c r="E7" i="171" a="1"/>
  <c r="K44" i="171" a="1"/>
  <c r="H17" i="173" a="1"/>
  <c r="Z1899" i="169"/>
  <c r="Z205" i="169"/>
  <c r="K51" i="173" a="1"/>
  <c r="AL203" i="173" a="1"/>
  <c r="H14" i="171" a="1"/>
  <c r="Z1179" i="169"/>
  <c r="M8" i="173" a="1"/>
  <c r="P48" i="173" a="1"/>
  <c r="AQ6" i="171" a="1"/>
  <c r="M14" i="173" a="1"/>
  <c r="Z866" i="169"/>
  <c r="D35" i="173" a="1"/>
  <c r="Z274" i="169"/>
  <c r="L28" i="173" a="1"/>
  <c r="Z1513" i="169"/>
  <c r="Z1700" i="169"/>
  <c r="Z1900" i="169"/>
  <c r="I26" i="171" a="1"/>
  <c r="H51" i="171" a="1"/>
  <c r="D34" i="171" a="1"/>
  <c r="F24" i="171" a="1"/>
  <c r="AL138" i="173" a="1"/>
  <c r="H10" i="171" a="1"/>
  <c r="H19" i="173" a="1"/>
  <c r="Z1964" i="169"/>
  <c r="K9" i="171" a="1"/>
  <c r="E46" i="171" a="1"/>
  <c r="Z1372" i="169"/>
  <c r="G34" i="173" a="1"/>
  <c r="Q47" i="173" a="1"/>
  <c r="G44" i="171" a="1"/>
  <c r="I36" i="171" a="1"/>
  <c r="D15" i="173" a="1"/>
  <c r="Z71" i="166"/>
  <c r="Z330" i="166"/>
  <c r="Z340" i="168"/>
  <c r="Z335" i="166"/>
  <c r="Z980" i="169"/>
  <c r="Z2102" i="169"/>
  <c r="Z1963" i="169"/>
  <c r="Z1502" i="169"/>
  <c r="Z2026" i="169"/>
  <c r="L50" i="173" a="1"/>
  <c r="Z473" i="169"/>
  <c r="Z1766" i="169"/>
  <c r="E34" i="173" a="1"/>
  <c r="K19" i="173" a="1"/>
  <c r="E22" i="173" a="1"/>
  <c r="Q42" i="171" a="1"/>
  <c r="L48" i="171" a="1"/>
  <c r="D15" i="171" a="1"/>
  <c r="F32" i="173" a="1"/>
  <c r="P37" i="173" a="1"/>
  <c r="H27" i="173" a="1"/>
  <c r="D37" i="171" a="1"/>
  <c r="M17" i="171" a="1"/>
  <c r="Z2216" i="169"/>
  <c r="AL217" i="173" a="1"/>
  <c r="E25" i="173" a="1"/>
  <c r="J26" i="171" a="1"/>
  <c r="F37" i="173" a="1"/>
  <c r="E48" i="171" a="1"/>
  <c r="Z1184" i="169"/>
  <c r="E39" i="171" a="1"/>
  <c r="AQ146" i="173" a="1"/>
  <c r="K15" i="173" a="1"/>
  <c r="D17" i="171" a="1"/>
  <c r="H28" i="173" a="1"/>
  <c r="L24" i="173" a="1"/>
  <c r="Z529" i="166"/>
  <c r="Z1891" i="169"/>
  <c r="G12" i="171" a="1"/>
  <c r="P29" i="171" a="1"/>
  <c r="Z1769" i="169"/>
  <c r="G16" i="173" a="1"/>
  <c r="Z1242" i="169"/>
  <c r="Z1631" i="169"/>
  <c r="Z798" i="169"/>
  <c r="Z72" i="169"/>
  <c r="G22" i="173" a="1"/>
  <c r="G38" i="173" a="1"/>
  <c r="K42" i="171" a="1"/>
  <c r="P16" i="171" a="1"/>
  <c r="N40" i="173" a="1"/>
  <c r="P3" i="171" a="1"/>
  <c r="H9" i="173" a="1"/>
  <c r="AL146" i="173" a="1"/>
  <c r="AR144" i="173" a="1"/>
  <c r="G50" i="171" a="1"/>
  <c r="K5" i="171" a="1"/>
  <c r="Z1192" i="169"/>
  <c r="I14" i="171" a="1"/>
  <c r="Z2153" i="169"/>
  <c r="J32" i="173" a="1"/>
  <c r="P7" i="173" a="1"/>
  <c r="H22" i="173" a="1"/>
  <c r="F10" i="171" a="1"/>
  <c r="E5" i="171" a="1"/>
  <c r="E8" i="171" a="1"/>
  <c r="AJ140" i="173" a="1"/>
  <c r="AR72" i="173" a="1"/>
  <c r="I8" i="173" a="1"/>
  <c r="Z149" i="168"/>
  <c r="Z12" i="169"/>
  <c r="Z272" i="168"/>
  <c r="AJ9" i="173" a="1"/>
  <c r="Z338" i="168"/>
  <c r="AO75" i="173" a="1"/>
  <c r="Q19" i="171" a="1"/>
  <c r="M37" i="173" a="1"/>
  <c r="Z1437" i="169"/>
  <c r="AP138" i="173" a="1"/>
  <c r="E44" i="173" a="1"/>
  <c r="K39" i="171" a="1"/>
  <c r="Z1055" i="169"/>
  <c r="D22" i="173" a="1"/>
  <c r="Z596" i="169"/>
  <c r="AL202" i="173" a="1"/>
  <c r="I5" i="173" a="1"/>
  <c r="I28" i="173" a="1"/>
  <c r="D6" i="173" a="1"/>
  <c r="AR142" i="173" a="1"/>
  <c r="L34" i="173" a="1"/>
  <c r="L19" i="171" a="1"/>
  <c r="F16" i="173" a="1"/>
  <c r="E29" i="173" a="1"/>
  <c r="Z722" i="169"/>
  <c r="M3" i="171" a="1"/>
  <c r="E21" i="173" a="1"/>
  <c r="L12" i="173" a="1"/>
  <c r="AJ7" i="171" a="1"/>
  <c r="Z1697" i="169"/>
  <c r="AL207" i="173" a="1"/>
  <c r="Z1568" i="169"/>
  <c r="K24" i="173" a="1"/>
  <c r="Z77" i="169"/>
  <c r="Z1699" i="169"/>
  <c r="N27" i="171" a="1"/>
  <c r="D31" i="173" a="1"/>
  <c r="Q10" i="171" a="1"/>
  <c r="Z1114" i="169"/>
  <c r="L25" i="171" a="1"/>
  <c r="Q46" i="173" a="1"/>
  <c r="E4" i="171" a="1"/>
  <c r="Z1370" i="169"/>
  <c r="P23" i="173" a="1"/>
  <c r="I37" i="171" a="1"/>
  <c r="L43" i="173" a="1"/>
  <c r="I31" i="171" a="1"/>
  <c r="I2" i="171" a="1"/>
  <c r="D24" i="171" a="1"/>
  <c r="AL147" i="173" a="1"/>
  <c r="F13" i="173" a="1"/>
  <c r="AJ73" i="171" a="1"/>
  <c r="Q34" i="171" a="1"/>
  <c r="AL148" i="173" a="1"/>
  <c r="Z1573" i="169"/>
  <c r="D11" i="171" a="1"/>
  <c r="M31" i="171" a="1"/>
  <c r="F13" i="171" a="1"/>
  <c r="Z8" i="169"/>
  <c r="Z265" i="166"/>
  <c r="Z136" i="166"/>
  <c r="Z206" i="166"/>
  <c r="Z857" i="169"/>
  <c r="C51" i="171" a="1"/>
  <c r="D51" i="171" a="1"/>
  <c r="M35" i="173" a="1"/>
  <c r="M15" i="173" a="1"/>
  <c r="H20" i="173" a="1"/>
  <c r="E27" i="173" a="1"/>
  <c r="AQ139" i="173" a="1"/>
  <c r="Z1702" i="169"/>
  <c r="J15" i="173" a="1"/>
  <c r="H24" i="171" a="1"/>
  <c r="M31" i="173" a="1"/>
  <c r="G46" i="173" a="1"/>
  <c r="E11" i="171" a="1"/>
  <c r="P40" i="173" a="1"/>
  <c r="AP76" i="173" a="1"/>
  <c r="H40" i="171" a="1"/>
  <c r="L33" i="171" a="1"/>
  <c r="J14" i="171" a="1"/>
  <c r="Z474" i="169"/>
  <c r="F3" i="171" a="1"/>
  <c r="F20" i="173" a="1"/>
  <c r="H30" i="173" a="1"/>
  <c r="F25" i="173" a="1"/>
  <c r="Z1828" i="169"/>
  <c r="AO146" i="173" a="1"/>
  <c r="F50" i="173" a="1"/>
  <c r="Z2151" i="169"/>
  <c r="I22" i="173" a="1"/>
  <c r="N38" i="171" a="1"/>
  <c r="J18" i="173" a="1"/>
  <c r="Z1307" i="169"/>
  <c r="Z400" i="166"/>
  <c r="Z1315" i="169"/>
  <c r="Z1569" i="169"/>
  <c r="Z988" i="169"/>
  <c r="D20" i="171" a="1"/>
  <c r="Z79" i="171"/>
  <c r="J30" i="173" a="1"/>
  <c r="E50" i="171" a="1"/>
  <c r="N39" i="173" a="1"/>
  <c r="AL216" i="173" a="1"/>
  <c r="H45" i="173" a="1"/>
  <c r="Z1897" i="169"/>
  <c r="AJ137" i="173" a="1"/>
  <c r="G22" i="171" a="1"/>
  <c r="AJ9" i="171" a="1"/>
  <c r="L4" i="173" a="1"/>
  <c r="Z858" i="169"/>
  <c r="P6" i="173" a="1"/>
  <c r="N13" i="173" a="1"/>
  <c r="E15" i="171" a="1"/>
  <c r="AQ74" i="173" a="1"/>
  <c r="F40" i="171" a="1"/>
  <c r="J33" i="173" a="1"/>
  <c r="Z1053" i="169"/>
  <c r="J41" i="171" a="1"/>
  <c r="H13" i="171" a="1"/>
  <c r="M7" i="173" a="1"/>
  <c r="AR139" i="173" a="1"/>
  <c r="AL5" i="173" a="1"/>
  <c r="J41" i="173" a="1"/>
  <c r="AO10" i="173" a="1"/>
  <c r="L6" i="171" a="1"/>
  <c r="N17" i="171" a="1"/>
  <c r="Z71" i="168"/>
  <c r="Z146" i="166"/>
  <c r="Z332" i="166"/>
  <c r="G40" i="173" a="1"/>
  <c r="C11" i="171" a="1"/>
  <c r="P38" i="173" a="1"/>
  <c r="Z1640" i="169"/>
  <c r="Z1574" i="169"/>
  <c r="Z77" i="171"/>
  <c r="AR145" i="173" a="1"/>
  <c r="M49" i="173" a="1"/>
  <c r="Z1188" i="169"/>
  <c r="I46" i="171" a="1"/>
  <c r="F40" i="173" a="1"/>
  <c r="Z1968" i="169"/>
  <c r="N41" i="171" a="1"/>
  <c r="H24" i="173" a="1"/>
  <c r="Z202" i="169"/>
  <c r="Q12" i="171" a="1"/>
  <c r="K51" i="171" a="1"/>
  <c r="G26" i="171" a="1"/>
  <c r="Z597" i="169"/>
  <c r="Z990" i="169"/>
  <c r="G41" i="171" a="1"/>
  <c r="P51" i="171" a="1"/>
  <c r="Q30" i="173" a="1"/>
  <c r="C32" i="171" a="1"/>
  <c r="D16" i="173" a="1"/>
  <c r="Z1308" i="169"/>
  <c r="G43" i="171" a="1"/>
  <c r="G44" i="173" a="1"/>
  <c r="Z532" i="169"/>
  <c r="K46" i="173" a="1"/>
  <c r="Z1761" i="169"/>
  <c r="I18" i="173" a="1"/>
  <c r="M49" i="171" a="1"/>
  <c r="D8" i="171" a="1"/>
  <c r="I4" i="173" a="1"/>
  <c r="Z1957" i="169"/>
  <c r="AQ149" i="173" a="1"/>
  <c r="P35" i="173" a="1"/>
  <c r="D20" i="173" a="1"/>
  <c r="F36" i="171" a="1"/>
  <c r="E3" i="173" a="1"/>
  <c r="E2" i="173" a="1"/>
  <c r="M46" i="171" a="1"/>
  <c r="Q35" i="171" a="1"/>
  <c r="K17" i="173" a="1"/>
  <c r="N16" i="173" a="1"/>
  <c r="M6" i="171" a="1"/>
  <c r="D25" i="173" a="1"/>
  <c r="H10" i="173" a="1"/>
  <c r="K19" i="171" a="1"/>
  <c r="G27" i="171" a="1"/>
  <c r="Z1311" i="169"/>
  <c r="J13" i="173" a="1"/>
  <c r="Z339" i="169"/>
  <c r="N42" i="171" a="1"/>
  <c r="E24" i="171" a="1"/>
  <c r="Z2025" i="169"/>
  <c r="Z336" i="166"/>
  <c r="Z73" i="168"/>
  <c r="Z337" i="168"/>
  <c r="Z147" i="168"/>
  <c r="Z1052" i="169"/>
  <c r="C26" i="171" a="1"/>
  <c r="M24" i="171" a="1"/>
  <c r="Z2158" i="169"/>
  <c r="F15" i="173" a="1"/>
  <c r="Z992" i="169"/>
  <c r="Z1190" i="169"/>
  <c r="Z1772" i="169"/>
  <c r="K43" i="173" a="1"/>
  <c r="P4" i="171" a="1"/>
  <c r="H39" i="171" a="1"/>
  <c r="D36" i="171" a="1"/>
  <c r="D18" i="173" a="1"/>
  <c r="L27" i="173" a="1"/>
  <c r="E47" i="171" a="1"/>
  <c r="L39" i="173" a="1"/>
  <c r="F16" i="171" a="1"/>
  <c r="L40" i="171" a="1"/>
  <c r="G36" i="171" a="1"/>
  <c r="AP12" i="173" a="1"/>
  <c r="L13" i="173" a="1"/>
  <c r="Z740" i="169"/>
  <c r="C13" i="173" a="1"/>
  <c r="AR74" i="173" a="1"/>
  <c r="D6" i="171" a="1"/>
  <c r="C20" i="171" a="1"/>
  <c r="AP141" i="173" a="1"/>
  <c r="Z331" i="169"/>
  <c r="L44" i="171" a="1"/>
  <c r="G6" i="171" a="1"/>
  <c r="E25" i="171" a="1"/>
  <c r="C3" i="171" a="1"/>
  <c r="Z340" i="166"/>
  <c r="G9" i="173" a="1"/>
  <c r="L23" i="171" a="1"/>
  <c r="E26" i="171" a="1"/>
  <c r="Z916" i="169"/>
  <c r="AL209" i="173" a="1"/>
  <c r="H21" i="173" a="1"/>
  <c r="K44" i="173" a="1"/>
  <c r="Z1503" i="169"/>
  <c r="P8" i="171" a="1"/>
  <c r="Z861" i="169"/>
  <c r="Z867" i="169"/>
  <c r="K37" i="173" a="1"/>
  <c r="G12" i="173" a="1"/>
  <c r="L10" i="171" a="1"/>
  <c r="E10" i="173" a="1"/>
  <c r="C19" i="171" a="1"/>
  <c r="E21" i="171" a="1"/>
  <c r="K26" i="173" a="1"/>
  <c r="Q48" i="173" a="1"/>
  <c r="Z2024" i="169"/>
  <c r="C26" i="173" a="1"/>
  <c r="J24" i="173" a="1"/>
  <c r="C28" i="173" a="1"/>
  <c r="F15" i="171" a="1"/>
  <c r="Z1057" i="169"/>
  <c r="G37" i="173" a="1"/>
  <c r="Z1056" i="169"/>
  <c r="C39" i="171" a="1"/>
  <c r="M6" i="173" a="1"/>
  <c r="G50" i="173" a="1"/>
  <c r="AP74" i="173" a="1"/>
  <c r="H50" i="171" a="1"/>
  <c r="Z404" i="166"/>
  <c r="Z144" i="166"/>
  <c r="Z206" i="168"/>
  <c r="J5" i="173" a="1"/>
  <c r="L35" i="173" a="1"/>
  <c r="M9" i="173" a="1"/>
  <c r="AP11" i="173" a="1"/>
  <c r="Z794" i="169"/>
  <c r="M18" i="173" a="1"/>
  <c r="P14" i="171" a="1"/>
  <c r="N20" i="173" a="1"/>
  <c r="D26" i="173" a="1"/>
  <c r="AP143" i="173" a="1"/>
  <c r="Z72" i="171"/>
  <c r="Z471" i="169"/>
  <c r="P15" i="173" a="1"/>
  <c r="C24" i="171" a="1"/>
  <c r="H11" i="173" a="1"/>
  <c r="J47" i="173" a="1"/>
  <c r="L2" i="173" a="1"/>
  <c r="K47" i="171" a="1"/>
  <c r="G13" i="173" a="1"/>
  <c r="AJ141" i="173" a="1"/>
  <c r="I39" i="173" a="1"/>
  <c r="M26" i="171" a="1"/>
  <c r="Z658" i="169"/>
  <c r="Z1054" i="169"/>
  <c r="Z863" i="169"/>
  <c r="Z9" i="171"/>
  <c r="I25" i="173" a="1"/>
  <c r="Z141" i="169"/>
  <c r="G8" i="171" a="1"/>
  <c r="Z656" i="169"/>
  <c r="D34" i="173" a="1"/>
  <c r="K12" i="173" a="1"/>
  <c r="C43" i="173" a="1"/>
  <c r="K9" i="173" a="1"/>
  <c r="Z271" i="169"/>
  <c r="I19" i="173" a="1"/>
  <c r="H19" i="171" a="1"/>
  <c r="Z13" i="171"/>
  <c r="C34" i="173" a="1"/>
  <c r="L38" i="171" a="1"/>
  <c r="G45" i="173" a="1"/>
  <c r="AO136" i="173" a="1"/>
  <c r="K4" i="173" a="1"/>
  <c r="F11" i="173" a="1"/>
  <c r="L7" i="173" a="1"/>
  <c r="M25" i="173" a="1"/>
  <c r="G40" i="171" a="1"/>
  <c r="E28" i="173" a="1"/>
  <c r="E15" i="173" a="1"/>
  <c r="AJ6" i="171" a="1"/>
  <c r="L21" i="173" a="1"/>
  <c r="Z530" i="166"/>
  <c r="Z138" i="166"/>
  <c r="Z80" i="168"/>
  <c r="P34" i="171" a="1"/>
  <c r="M27" i="173" a="1"/>
  <c r="H50" i="173" a="1"/>
  <c r="Z1181" i="169"/>
  <c r="G7" i="173" a="1"/>
  <c r="Z395" i="169"/>
  <c r="E12" i="171" a="1"/>
  <c r="AO7" i="171" a="1"/>
  <c r="Z1436" i="169"/>
  <c r="Z1959" i="169"/>
  <c r="D8" i="173" a="1"/>
  <c r="Q21" i="173" a="1"/>
  <c r="M41" i="171" a="1"/>
  <c r="L32" i="173" a="1"/>
  <c r="J39" i="171" a="1"/>
  <c r="P4" i="173" a="1"/>
  <c r="J51" i="171" a="1"/>
  <c r="J19" i="173" a="1"/>
  <c r="D3" i="171" a="1"/>
  <c r="D30" i="173" a="1"/>
  <c r="Q4" i="171" a="1"/>
  <c r="H43" i="171" a="1"/>
  <c r="K23" i="173" a="1"/>
  <c r="D31" i="171" a="1"/>
  <c r="F2" i="171" a="1"/>
  <c r="J24" i="171" a="1"/>
  <c r="Z919" i="169"/>
  <c r="H4" i="173" a="1"/>
  <c r="F9" i="171" a="1"/>
  <c r="L38" i="173" a="1"/>
  <c r="AR7" i="173" a="1"/>
  <c r="I2" i="173" a="1"/>
  <c r="Z274" i="168"/>
  <c r="Z464" i="169"/>
  <c r="Z1176" i="169"/>
  <c r="Z468" i="169"/>
  <c r="Z1193" i="169"/>
  <c r="Z1510" i="169"/>
  <c r="AP10" i="173" a="1"/>
  <c r="J50" i="171" a="1"/>
  <c r="F49" i="171" a="1"/>
  <c r="Z76" i="169"/>
  <c r="D49" i="173" a="1"/>
  <c r="J29" i="173" a="1"/>
  <c r="C48" i="173" a="1"/>
  <c r="Z592" i="169"/>
  <c r="C45" i="173" a="1"/>
  <c r="Q20" i="173" a="1"/>
  <c r="C22" i="173" a="1"/>
  <c r="AQ6" i="173" a="1"/>
  <c r="G29" i="173" a="1"/>
  <c r="D47" i="173" a="1"/>
  <c r="G38" i="171" a="1"/>
  <c r="H16" i="171" a="1"/>
  <c r="Q19" i="173" a="1"/>
  <c r="L4" i="171" a="1"/>
  <c r="AL211" i="173" a="1"/>
  <c r="L2" i="171" a="1"/>
  <c r="J34" i="171" a="1"/>
  <c r="K21" i="173" a="1"/>
  <c r="L43" i="171" a="1"/>
  <c r="Z1062" i="169"/>
  <c r="Q8" i="171" a="1"/>
  <c r="M10" i="171" a="1"/>
  <c r="K17" i="171" a="1"/>
  <c r="E36" i="171" a="1"/>
  <c r="G16" i="171" a="1"/>
  <c r="K26" i="171" a="1"/>
  <c r="Z730" i="169"/>
  <c r="Z342" i="169"/>
  <c r="Z1438" i="169"/>
  <c r="M11" i="173" a="1"/>
  <c r="Z150" i="168"/>
  <c r="Z205" i="168"/>
  <c r="Z202" i="166"/>
  <c r="Z795" i="169"/>
  <c r="D38" i="171" a="1"/>
  <c r="L23" i="173" a="1"/>
  <c r="Z466" i="169"/>
  <c r="N25" i="173" a="1"/>
  <c r="Z533" i="169"/>
  <c r="Z2098" i="169"/>
  <c r="D45" i="173" a="1"/>
  <c r="Z1305" i="169"/>
  <c r="I24" i="173" a="1"/>
  <c r="Z1893" i="169"/>
  <c r="M5" i="173" a="1"/>
  <c r="Z472" i="169"/>
  <c r="Z1246" i="169"/>
  <c r="K18" i="173" a="1"/>
  <c r="G23" i="171" a="1"/>
  <c r="I41" i="171" a="1"/>
  <c r="Q29" i="173" a="1"/>
  <c r="H15" i="171" a="1"/>
  <c r="N27" i="173" a="1"/>
  <c r="N42" i="173" a="1"/>
  <c r="Z853" i="169"/>
  <c r="K32" i="173" a="1"/>
  <c r="D9" i="173" a="1"/>
  <c r="P24" i="169" a="1"/>
  <c r="Q50" i="171" a="1"/>
  <c r="AJ72" i="173" a="1"/>
  <c r="I28" i="171" a="1"/>
  <c r="AJ11" i="173" a="1"/>
  <c r="M43" i="173" a="1"/>
  <c r="C20" i="173" a="1"/>
  <c r="AP149" i="173" a="1"/>
  <c r="Z9" i="169"/>
  <c r="P25" i="173" a="1"/>
  <c r="J45" i="173" a="1"/>
  <c r="AO135" i="173" a="1"/>
  <c r="Z1703" i="169"/>
  <c r="Z534" i="169"/>
  <c r="G18" i="171" a="1"/>
  <c r="Z75" i="171"/>
  <c r="E36" i="173" a="1"/>
  <c r="F8" i="173" a="1"/>
  <c r="Z1175" i="169"/>
  <c r="P27" i="171" a="1"/>
  <c r="N12" i="173" a="1"/>
  <c r="K30" i="171" a="1"/>
  <c r="D40" i="171" a="1"/>
  <c r="AO6" i="173" a="1"/>
  <c r="I30" i="171" a="1"/>
  <c r="Q37" i="173" a="1"/>
  <c r="P29" i="173" a="1"/>
  <c r="E39" i="173" a="1"/>
  <c r="G19" i="171" a="1"/>
  <c r="Z851" i="169"/>
  <c r="Q32" i="173" a="1"/>
  <c r="H29" i="171" a="1"/>
  <c r="AO8" i="173" a="1"/>
  <c r="P6" i="171" a="1"/>
  <c r="I13" i="173" a="1"/>
  <c r="Z984" i="169"/>
  <c r="Z737" i="169"/>
  <c r="K23" i="171" a="1"/>
  <c r="AL75" i="173" a="1"/>
  <c r="K29" i="173" a="1"/>
  <c r="L20" i="171" a="1"/>
  <c r="Z139" i="166"/>
  <c r="Z333" i="166"/>
  <c r="Z72" i="168"/>
  <c r="Z336" i="168"/>
  <c r="Z1060" i="169"/>
  <c r="G51" i="173" a="1"/>
  <c r="H23" i="173" a="1"/>
  <c r="AQ75" i="173" a="1"/>
  <c r="Z201" i="169"/>
  <c r="I39" i="171" a="1"/>
  <c r="F30" i="171" a="1"/>
  <c r="Z81" i="171"/>
  <c r="K27" i="173" a="1"/>
  <c r="Z1375" i="169"/>
  <c r="E48" i="173" a="1"/>
  <c r="AJ13" i="171" a="1"/>
  <c r="AJ144" i="173" a="1"/>
  <c r="I35" i="171" a="1"/>
  <c r="AJ80" i="171" a="1"/>
  <c r="F18" i="173" a="1"/>
  <c r="Z140" i="169"/>
  <c r="K13" i="171" a="1"/>
  <c r="Z1966" i="169"/>
  <c r="K33" i="173" a="1"/>
  <c r="H43" i="173" a="1"/>
  <c r="I7" i="173" a="1"/>
  <c r="Z797" i="169"/>
  <c r="Z1517" i="169"/>
  <c r="AJ148" i="173" a="1"/>
  <c r="AO143" i="173" a="1"/>
  <c r="Z269" i="168"/>
  <c r="AR75" i="173" a="1"/>
  <c r="H47" i="173" a="1"/>
  <c r="Z1829" i="169"/>
  <c r="H14" i="173" a="1"/>
  <c r="L22" i="173" a="1"/>
  <c r="M25" i="171" a="1"/>
  <c r="F35" i="171" a="1"/>
  <c r="N19" i="171" a="1"/>
  <c r="P11" i="173" a="1"/>
  <c r="F31" i="173" a="1"/>
  <c r="P30" i="173" a="1"/>
  <c r="Z339" i="166"/>
  <c r="Q44" i="171" a="1"/>
  <c r="I40" i="171" a="1"/>
  <c r="I37" i="173" a="1"/>
  <c r="G47" i="171" a="1"/>
  <c r="E31" i="173" a="1"/>
  <c r="P36" i="173" a="1"/>
  <c r="Z1896" i="169"/>
  <c r="D42" i="171" a="1"/>
  <c r="L10" i="173" a="1"/>
  <c r="P28" i="171" a="1"/>
  <c r="AR149" i="173" a="1"/>
  <c r="K35" i="173" a="1"/>
  <c r="N22" i="173" a="1"/>
  <c r="Z872" i="169"/>
  <c r="M40" i="171" a="1"/>
  <c r="J9" i="171" a="1"/>
  <c r="G35" i="173" a="1"/>
  <c r="C29" i="171" a="1"/>
  <c r="Z270" i="166"/>
  <c r="Z269" i="166"/>
  <c r="M29" i="171" a="1"/>
  <c r="I49" i="173" a="1"/>
  <c r="C42" i="173" a="1"/>
  <c r="F14" i="171" a="1"/>
  <c r="Q33" i="173" a="1"/>
  <c r="G21" i="173" a="1"/>
  <c r="AR76" i="173" a="1"/>
  <c r="D40" i="173" a="1"/>
  <c r="M42" i="173" a="1"/>
  <c r="M10" i="173" a="1"/>
  <c r="Z1630" i="169"/>
  <c r="C6" i="173" a="1"/>
  <c r="H40" i="173" a="1"/>
  <c r="AP72" i="173" a="1"/>
  <c r="AQ141" i="173" a="1"/>
  <c r="D50" i="173" a="1"/>
  <c r="Z265" i="169"/>
  <c r="Q51" i="173" a="1"/>
  <c r="L36" i="173" a="1"/>
  <c r="Z1059" i="169"/>
  <c r="M34" i="173" a="1"/>
  <c r="Q40" i="171" a="1"/>
  <c r="Z1187" i="169"/>
  <c r="I34" i="173" a="1"/>
  <c r="L40" i="173" a="1"/>
  <c r="AJ136" i="173" a="1"/>
  <c r="H17" i="171" a="1"/>
  <c r="C15" i="173" a="1"/>
  <c r="K31" i="173" a="1"/>
  <c r="H20" i="171" a="1"/>
  <c r="Z854" i="169"/>
  <c r="E33" i="171" a="1"/>
  <c r="K7" i="173" a="1"/>
  <c r="Z344" i="168"/>
  <c r="Z334" i="168"/>
  <c r="Z145" i="168"/>
  <c r="C29" i="173" a="1"/>
  <c r="M51" i="171" a="1"/>
  <c r="M2" i="173" a="1"/>
  <c r="Q17" i="171" a="1"/>
  <c r="G49" i="171" a="1"/>
  <c r="J42" i="173" a="1"/>
  <c r="J50" i="173" a="1"/>
  <c r="I9" i="173" a="1"/>
  <c r="K3" i="171" a="1"/>
  <c r="P20" i="173" a="1"/>
  <c r="AQ73" i="173" a="1"/>
  <c r="Z2157" i="169"/>
  <c r="L51" i="173" a="1"/>
  <c r="Z661" i="169"/>
  <c r="C27" i="171" a="1"/>
  <c r="M12" i="171" a="1"/>
  <c r="P7" i="171" a="1"/>
  <c r="Z338" i="169"/>
  <c r="N15" i="173" a="1"/>
  <c r="AO72" i="173" a="1"/>
  <c r="K2" i="173" a="1"/>
  <c r="AJ70" i="171" a="1"/>
  <c r="L51" i="171" a="1"/>
  <c r="Z1901" i="169"/>
  <c r="E19" i="173" a="1"/>
  <c r="Z1110" i="169"/>
  <c r="Z2101" i="169"/>
  <c r="H5" i="173" a="1"/>
  <c r="AQ70" i="173" a="1"/>
  <c r="Z206" i="169"/>
  <c r="L31" i="171" a="1"/>
  <c r="AP135" i="173" a="1"/>
  <c r="L37" i="173" a="1"/>
  <c r="C30" i="171" a="1"/>
  <c r="E7" i="173" a="1"/>
  <c r="E32" i="171" a="1"/>
  <c r="Z208" i="166"/>
  <c r="Z339" i="168"/>
  <c r="Z397" i="166"/>
  <c r="D21" i="173" a="1"/>
  <c r="C41" i="173" a="1"/>
  <c r="N22" i="171" a="1"/>
  <c r="N48" i="173" a="1"/>
  <c r="P46" i="171" a="1"/>
  <c r="H7" i="171" a="1"/>
  <c r="Z399" i="166"/>
  <c r="Z788" i="169"/>
  <c r="Z981" i="169"/>
  <c r="Z985" i="169"/>
  <c r="AQ138" i="173" a="1"/>
  <c r="D16" i="171" a="1"/>
  <c r="K6" i="173" a="1"/>
  <c r="M48" i="173" a="1"/>
  <c r="L41" i="171" a="1"/>
  <c r="C40" i="173" a="1"/>
  <c r="Z1371" i="169"/>
  <c r="E27" i="171" a="1"/>
  <c r="I20" i="171" a="1"/>
  <c r="D38" i="173" a="1"/>
  <c r="D18" i="171" a="1"/>
  <c r="AO149" i="173" a="1"/>
  <c r="C7" i="171" a="1"/>
  <c r="M18" i="171" a="1"/>
  <c r="AP8" i="173" a="1"/>
  <c r="J49" i="171" a="1"/>
  <c r="P32" i="173" a="1"/>
  <c r="M47" i="173" a="1"/>
  <c r="AQ137" i="173" a="1"/>
  <c r="Z2099" i="169"/>
  <c r="J22" i="171" a="1"/>
  <c r="Z5" i="168"/>
  <c r="C43" i="171" a="1"/>
  <c r="J4" i="173" a="1"/>
  <c r="J28" i="173" a="1"/>
  <c r="N10" i="173" a="1"/>
  <c r="Z396" i="169"/>
  <c r="E45" i="171" a="1"/>
  <c r="Z860" i="169"/>
  <c r="H49" i="173" a="1"/>
  <c r="J10" i="173" a="1"/>
  <c r="Q36" i="173" a="1"/>
  <c r="C16" i="173" a="1"/>
  <c r="K43" i="171" a="1"/>
  <c r="AL137" i="173" a="1"/>
  <c r="M41" i="173" a="1"/>
  <c r="Z1440" i="169"/>
  <c r="K12" i="171" a="1"/>
  <c r="K36" i="171" a="1"/>
  <c r="Q37" i="171" a="1"/>
  <c r="Z210" i="166"/>
  <c r="Z338" i="166"/>
  <c r="N23" i="171" a="1"/>
  <c r="D9" i="171" a="1"/>
  <c r="J16" i="173" a="1"/>
  <c r="Z207" i="169"/>
  <c r="E40" i="171" a="1"/>
  <c r="M28" i="173" a="1"/>
  <c r="G37" i="171" a="1"/>
  <c r="G2" i="171" a="1"/>
  <c r="F28" i="171" a="1"/>
  <c r="J10" i="171" a="1"/>
  <c r="N35" i="173" a="1"/>
  <c r="J40" i="173" a="1"/>
  <c r="J44" i="171" a="1"/>
  <c r="N50" i="171" a="1"/>
  <c r="Q43" i="171" a="1"/>
  <c r="AQ143" i="173" a="1"/>
  <c r="L20" i="173" a="1"/>
  <c r="G7" i="171" a="1"/>
  <c r="N6" i="171" a="1"/>
  <c r="Z742" i="169"/>
  <c r="H42" i="173" a="1"/>
  <c r="AL8" i="173" a="1"/>
  <c r="N14" i="173" a="1"/>
  <c r="F47" i="173" a="1"/>
  <c r="E30" i="171" a="1"/>
  <c r="G25" i="173" a="1"/>
  <c r="Q34" i="173" a="1"/>
  <c r="Z1183" i="169"/>
  <c r="Z1770" i="169"/>
  <c r="AL210" i="173" a="1"/>
  <c r="Z1898" i="169"/>
  <c r="Z138" i="169"/>
  <c r="N20" i="171" a="1"/>
  <c r="Z332" i="168"/>
  <c r="Z207" i="168"/>
  <c r="H26" i="171" a="1"/>
  <c r="Q28" i="171" a="1"/>
  <c r="F24" i="173" a="1"/>
  <c r="D14" i="171" a="1"/>
  <c r="J35" i="171" a="1"/>
  <c r="Z1514" i="169"/>
  <c r="G17" i="173" a="1"/>
  <c r="Z793" i="169"/>
  <c r="C47" i="173" a="1"/>
  <c r="Z1706" i="169"/>
  <c r="Z1565" i="169"/>
  <c r="Z2215" i="169"/>
  <c r="K2" i="171" a="1"/>
  <c r="Z1244" i="169"/>
  <c r="Z2097" i="169"/>
  <c r="F7" i="173" a="1"/>
  <c r="C18" i="171" a="1"/>
  <c r="Z727" i="169"/>
  <c r="J17" i="173" a="1"/>
  <c r="N18" i="173" a="1"/>
  <c r="C35" i="171" a="1"/>
  <c r="Z734" i="169"/>
  <c r="H15" i="173" a="1"/>
  <c r="G36" i="173" a="1"/>
  <c r="H37" i="171" a="1"/>
  <c r="Z1177" i="169"/>
  <c r="N7" i="173" a="1"/>
  <c r="Z799" i="169"/>
  <c r="P43" i="173" a="1"/>
  <c r="C21" i="173" a="1"/>
  <c r="M45" i="173" a="1"/>
  <c r="F7" i="171" a="1"/>
  <c r="C38" i="173" a="1"/>
  <c r="J27" i="173" a="1"/>
  <c r="D43" i="173" a="1"/>
  <c r="D29" i="171" a="1"/>
  <c r="J7" i="171" a="1"/>
  <c r="Z76" i="166"/>
  <c r="Z460" i="166"/>
  <c r="Z78" i="168"/>
  <c r="AO70" i="173" a="1"/>
  <c r="Z340" i="169"/>
  <c r="AQ9" i="171" a="1"/>
  <c r="I12" i="173" a="1"/>
  <c r="J9" i="173" a="1"/>
  <c r="AO144" i="173" a="1"/>
  <c r="F29" i="171" a="1"/>
  <c r="G27" i="173" a="1"/>
  <c r="AO141" i="173" a="1"/>
  <c r="J19" i="171" a="1"/>
  <c r="Z73" i="171"/>
  <c r="F47" i="171" a="1"/>
  <c r="I3" i="171" a="1"/>
  <c r="G28" i="173" a="1"/>
  <c r="I38" i="173" a="1"/>
  <c r="Z5" i="171"/>
  <c r="F43" i="173" a="1"/>
  <c r="AR143" i="173" a="1"/>
  <c r="E47" i="173" a="1"/>
  <c r="Z80" i="166"/>
  <c r="H31" i="173" a="1"/>
  <c r="E31" i="171" a="1"/>
  <c r="L39" i="171" a="1"/>
  <c r="K38" i="171" a="1"/>
  <c r="Z469" i="169"/>
  <c r="M51" i="173" a="1"/>
  <c r="Z1774" i="169"/>
  <c r="Z785" i="169"/>
  <c r="G19" i="173" a="1"/>
  <c r="AR148" i="173" a="1"/>
  <c r="Z1705" i="169"/>
  <c r="C32" i="173" a="1"/>
  <c r="K30" i="173" a="1"/>
  <c r="AL149" i="173" a="1"/>
  <c r="E30" i="173" a="1"/>
  <c r="AL141" i="173" a="1"/>
  <c r="Q18" i="171" a="1"/>
  <c r="Z139" i="169"/>
  <c r="Z467" i="166"/>
  <c r="Z342" i="166"/>
  <c r="Z136" i="168"/>
  <c r="C25" i="171" a="1"/>
  <c r="Z334" i="169"/>
  <c r="P13" i="173" a="1"/>
  <c r="Z1050" i="169"/>
  <c r="M13" i="171" a="1"/>
  <c r="L19" i="173" a="1"/>
  <c r="Q33" i="171" a="1"/>
  <c r="Z1245" i="169"/>
  <c r="H41" i="171" a="1"/>
  <c r="M50" i="171" a="1"/>
  <c r="F19" i="173" a="1"/>
  <c r="P8" i="173" a="1"/>
  <c r="I8" i="171" a="1"/>
  <c r="N26" i="171" a="1"/>
  <c r="AL142" i="173" a="1"/>
  <c r="M47" i="171" a="1"/>
  <c r="I32" i="173" a="1"/>
  <c r="Z344" i="169"/>
  <c r="F49" i="173" a="1"/>
  <c r="Z467" i="169"/>
  <c r="AQ8" i="173" a="1"/>
  <c r="G26" i="173" a="1"/>
  <c r="Z850" i="169"/>
  <c r="F32" i="171" a="1"/>
  <c r="M33" i="171" a="1"/>
  <c r="D33" i="171" a="1"/>
  <c r="Z10" i="171"/>
  <c r="N38" i="173" a="1"/>
  <c r="E6" i="173" a="1"/>
  <c r="F33" i="171" a="1"/>
  <c r="C50" i="173" a="1"/>
  <c r="L11" i="171" a="1"/>
  <c r="Z75" i="166"/>
  <c r="Z83" i="166"/>
  <c r="F46" i="171" a="1"/>
  <c r="AP140" i="173" a="1"/>
  <c r="Z1049" i="169"/>
  <c r="G33" i="171" a="1"/>
  <c r="G15" i="171" a="1"/>
  <c r="C16" i="171" a="1"/>
  <c r="Q16" i="171" a="1"/>
  <c r="AJ76" i="171" a="1"/>
  <c r="P50" i="173" a="1"/>
  <c r="G3" i="173" a="1"/>
  <c r="N12" i="171" a="1"/>
  <c r="Z2152" i="169"/>
  <c r="G14" i="171" a="1"/>
  <c r="K25" i="171" a="1"/>
  <c r="E38" i="171" a="1"/>
  <c r="C7" i="173" a="1"/>
  <c r="Z1306" i="169"/>
  <c r="I19" i="171" a="1"/>
  <c r="H37" i="173" a="1"/>
  <c r="AJ12" i="173" a="1"/>
  <c r="Q23" i="171" a="1"/>
  <c r="K49" i="171" a="1"/>
  <c r="J22" i="173" a="1"/>
  <c r="C50" i="171" a="1"/>
  <c r="N2" i="171" a="1"/>
  <c r="P41" i="171" a="1"/>
  <c r="K42" i="173" a="1"/>
  <c r="N33" i="173" a="1"/>
  <c r="F20" i="171" a="1"/>
  <c r="F8" i="171" a="1"/>
  <c r="J25" i="173" a="1"/>
  <c r="I43" i="171" a="1"/>
  <c r="Z73" i="169"/>
  <c r="F37" i="171" a="1"/>
  <c r="D5" i="171" a="1"/>
  <c r="I10" i="173" a="1"/>
  <c r="N13" i="171" a="1"/>
  <c r="Z341" i="166"/>
  <c r="Z201" i="166"/>
  <c r="G39" i="171" a="1"/>
  <c r="M48" i="171" a="1"/>
  <c r="AP139" i="173" a="1"/>
  <c r="N45" i="173" a="1"/>
  <c r="G10" i="171" a="1"/>
  <c r="I26" i="173" a="1"/>
  <c r="F50" i="171" a="1"/>
  <c r="Z525" i="166"/>
  <c r="Q18" i="173" a="1"/>
  <c r="G13" i="171" a="1"/>
  <c r="Z1516" i="169"/>
  <c r="AP9" i="173" a="1"/>
  <c r="K16" i="173" a="1"/>
  <c r="Z991" i="169"/>
  <c r="L48" i="173" a="1"/>
  <c r="L8" i="171" a="1"/>
  <c r="I15" i="173" a="1"/>
  <c r="F29" i="173" a="1"/>
  <c r="Z398" i="169"/>
  <c r="Z1377" i="169"/>
  <c r="AR6" i="173" a="1"/>
  <c r="E37" i="173" a="1"/>
  <c r="E49" i="171" a="1"/>
  <c r="I50" i="173" a="1"/>
  <c r="L17" i="171" a="1"/>
  <c r="Z1962" i="169"/>
  <c r="Z270" i="168"/>
  <c r="H34" i="173" a="1"/>
  <c r="J23" i="173" a="1"/>
  <c r="G14" i="173" a="1"/>
  <c r="N9" i="173" a="1"/>
  <c r="Z1310" i="169"/>
  <c r="F44" i="173" a="1"/>
  <c r="AL200" i="173" a="1"/>
  <c r="C40" i="171" a="1"/>
  <c r="AL144" i="173" a="1"/>
  <c r="Z725" i="169"/>
  <c r="Z2155" i="169"/>
  <c r="Q27" i="173" a="1"/>
  <c r="Z1185" i="169"/>
  <c r="H44" i="171" a="1"/>
  <c r="J40" i="171" a="1"/>
  <c r="P19" i="173" a="1"/>
  <c r="F4" i="171" a="1"/>
  <c r="Z135" i="168"/>
  <c r="Z76" i="168"/>
  <c r="Z70" i="168"/>
  <c r="Z527" i="166"/>
  <c r="D14" i="173" a="1"/>
  <c r="J44" i="173" a="1"/>
  <c r="Z209" i="169"/>
  <c r="K15" i="171" a="1"/>
  <c r="AQ5" i="173" a="1"/>
  <c r="N25" i="171" a="1"/>
  <c r="J29" i="171" a="1"/>
  <c r="P51" i="173" a="1"/>
  <c r="G10" i="173" a="1"/>
  <c r="H12" i="171" a="1"/>
  <c r="E18" i="171" a="1"/>
  <c r="Z1186" i="169"/>
  <c r="N17" i="173" a="1"/>
  <c r="Z528" i="169"/>
  <c r="C36" i="173" a="1"/>
  <c r="E14" i="171" a="1"/>
  <c r="AP147" i="173" a="1"/>
  <c r="Z1378" i="169"/>
  <c r="I27" i="171" a="1"/>
  <c r="L5" i="173" a="1"/>
  <c r="J3" i="171" a="1"/>
  <c r="AL74" i="173" a="1"/>
  <c r="N15" i="171" a="1"/>
  <c r="D12" i="171" a="1"/>
  <c r="Z210" i="169"/>
  <c r="K45" i="173" a="1"/>
  <c r="L31" i="173" a="1"/>
  <c r="Q22" i="173" a="1"/>
  <c r="D29" i="173" a="1"/>
  <c r="F48" i="173" a="1"/>
  <c r="M30" i="171" a="1"/>
  <c r="D23" i="173" a="1"/>
  <c r="J3" i="173" a="1"/>
  <c r="Z205" i="166"/>
  <c r="Z143" i="168"/>
  <c r="I21" i="171" a="1"/>
  <c r="Z738" i="169"/>
  <c r="C22" i="171" a="1"/>
  <c r="G32" i="171" a="1"/>
  <c r="M33" i="173" a="1"/>
  <c r="C41" i="171" a="1"/>
  <c r="Z1508" i="169"/>
  <c r="Z1632" i="169"/>
  <c r="G5" i="173" a="1"/>
  <c r="Z343" i="169"/>
  <c r="D45" i="171" a="1"/>
  <c r="Q26" i="173" a="1"/>
  <c r="Z1768" i="169"/>
  <c r="F12" i="171" a="1"/>
  <c r="P40" i="171" a="1"/>
  <c r="F41" i="171" a="1"/>
  <c r="I50" i="171" a="1"/>
  <c r="P2" i="171" a="1"/>
  <c r="AQ135" i="173" a="1"/>
  <c r="M9" i="171" a="1"/>
  <c r="I51" i="171" a="1"/>
  <c r="J6" i="173" a="1"/>
  <c r="P25" i="171" a="1"/>
  <c r="I10" i="171" a="1"/>
  <c r="I16" i="173" a="1"/>
  <c r="N30" i="171" a="1"/>
  <c r="G42" i="171" a="1"/>
  <c r="Z1894" i="169"/>
  <c r="L45" i="171" a="1"/>
  <c r="H39" i="173" a="1"/>
  <c r="M44" i="171" a="1"/>
  <c r="L33" i="173" a="1"/>
  <c r="C44" i="171" a="1"/>
  <c r="E40" i="173" a="1"/>
  <c r="G45" i="171" a="1"/>
  <c r="AJ8" i="173" a="1"/>
  <c r="AO12" i="173" a="1"/>
  <c r="Z331" i="166"/>
  <c r="Z337" i="166"/>
  <c r="P15" i="171" a="1"/>
  <c r="F6" i="173" a="1"/>
  <c r="P45" i="173" a="1"/>
  <c r="Z1567" i="169"/>
  <c r="F48" i="171" a="1"/>
  <c r="AL140" i="173" a="1"/>
  <c r="P2" i="173" a="1"/>
  <c r="Q24" i="171" a="1"/>
  <c r="K32" i="171" a="1"/>
  <c r="AR8" i="173" a="1"/>
  <c r="AQ13" i="171" a="1"/>
  <c r="N50" i="173" a="1"/>
  <c r="Z1380" i="169"/>
  <c r="AP73" i="173" a="1"/>
  <c r="AJ149" i="173" a="1"/>
  <c r="E11" i="173" a="1"/>
  <c r="P9" i="171" a="1"/>
  <c r="F21" i="173" a="1"/>
  <c r="F4" i="173" a="1"/>
  <c r="AQ7" i="171" a="1"/>
  <c r="N29" i="171" a="1"/>
  <c r="AP6" i="173" a="1"/>
  <c r="AQ12" i="171" a="1"/>
  <c r="K11" i="173" a="1"/>
  <c r="Z462" i="166"/>
  <c r="Q32" i="171" a="1"/>
  <c r="J43" i="173" a="1"/>
  <c r="C45" i="171" a="1"/>
  <c r="L16" i="171" a="1"/>
  <c r="C12" i="171" a="1"/>
  <c r="Z529" i="169"/>
  <c r="AJ10" i="173" a="1"/>
  <c r="I45" i="171" a="1"/>
  <c r="N41" i="173" a="1"/>
  <c r="Z1189" i="169"/>
  <c r="H36" i="171" a="1"/>
  <c r="I48" i="173" a="1"/>
  <c r="P22" i="171" a="1"/>
  <c r="I30" i="173" a="1"/>
  <c r="D28" i="171" a="1"/>
  <c r="N47" i="171" a="1"/>
  <c r="N29" i="173" a="1"/>
  <c r="Z142" i="168"/>
  <c r="Z403" i="166"/>
  <c r="Z267" i="166"/>
  <c r="Z268" i="166"/>
  <c r="I3" i="173" a="1"/>
  <c r="P27" i="173" a="1"/>
  <c r="N16" i="171" a="1"/>
  <c r="AO138" i="173" a="1"/>
  <c r="Z1112" i="169"/>
  <c r="H46" i="171" a="1"/>
  <c r="K47" i="173" a="1"/>
  <c r="P12" i="173" a="1"/>
  <c r="Z1572" i="169"/>
  <c r="H9" i="171" a="1"/>
  <c r="Z1511" i="169"/>
  <c r="E22" i="171" a="1"/>
  <c r="I35" i="173" a="1"/>
  <c r="P49" i="171" a="1"/>
  <c r="F51" i="171" a="1"/>
  <c r="AL12" i="173" a="1"/>
  <c r="M50" i="173" a="1"/>
  <c r="C28" i="171" a="1"/>
  <c r="AQ8" i="171" a="1"/>
  <c r="M24" i="173" a="1"/>
  <c r="AO140" i="173" a="1"/>
  <c r="Z1707" i="169"/>
  <c r="K39" i="173" a="1"/>
  <c r="N40" i="171" a="1"/>
  <c r="J46" i="171" a="1"/>
  <c r="K41" i="171" a="1"/>
  <c r="P43" i="171" a="1"/>
  <c r="K16" i="171" a="1"/>
  <c r="AJ12" i="171" a="1"/>
  <c r="K27" i="171" a="1"/>
  <c r="N21" i="171" a="1"/>
  <c r="I4" i="171" a="1"/>
  <c r="Z401" i="166"/>
  <c r="Z141" i="166"/>
  <c r="Z266" i="166"/>
  <c r="L3" i="171" a="1"/>
  <c r="E43" i="171" a="1"/>
  <c r="C25" i="173" a="1"/>
  <c r="J42" i="171" a="1"/>
  <c r="Z275" i="166"/>
  <c r="D2" i="173" a="1"/>
  <c r="Z1826" i="169"/>
  <c r="E44" i="171" a="1"/>
  <c r="Z868" i="169"/>
  <c r="Z591" i="169"/>
  <c r="H11" i="171" a="1"/>
  <c r="M21" i="173" a="1"/>
  <c r="Z723" i="169"/>
  <c r="Z1247" i="169"/>
  <c r="D51" i="173" a="1"/>
  <c r="Z1825" i="169"/>
  <c r="AP145" i="173" a="1"/>
  <c r="Z137" i="169"/>
  <c r="H45" i="171" a="1"/>
  <c r="J2" i="171" a="1"/>
  <c r="AL9" i="173" a="1"/>
  <c r="L14" i="173" a="1"/>
  <c r="N49" i="173" a="1"/>
  <c r="J11" i="173" a="1"/>
  <c r="AJ139" i="173" a="1"/>
  <c r="E20" i="171" a="1"/>
  <c r="D27" i="173" a="1"/>
  <c r="D19" i="171" a="1"/>
  <c r="Z135" i="169"/>
  <c r="Z70" i="166"/>
  <c r="K14" i="173" a="1"/>
  <c r="L32" i="171" a="1"/>
  <c r="J32" i="171" a="1"/>
  <c r="H51" i="173" a="1"/>
  <c r="G18" i="173" a="1"/>
  <c r="K28" i="173" a="1"/>
  <c r="AJ5" i="173" a="1"/>
  <c r="C5" i="171" a="1"/>
  <c r="E8" i="173" a="1"/>
  <c r="Z462" i="169"/>
  <c r="C14" i="171" a="1"/>
  <c r="Z465" i="169"/>
  <c r="H34" i="171" a="1"/>
  <c r="M38" i="173" a="1"/>
  <c r="L50" i="171" a="1"/>
  <c r="M37" i="171" a="1"/>
  <c r="AR135" i="173" a="1"/>
  <c r="AL73" i="173" a="1"/>
  <c r="Z466" i="166"/>
  <c r="Z202" i="168"/>
  <c r="C21" i="171" a="1"/>
  <c r="Z146" i="168"/>
  <c r="Z1063" i="169"/>
  <c r="Z1058" i="169"/>
  <c r="Z983" i="169"/>
  <c r="P31" i="171" a="1"/>
  <c r="Z2096" i="169"/>
  <c r="J12" i="171" a="1"/>
  <c r="Z657" i="169"/>
  <c r="F17" i="173" a="1"/>
  <c r="AQ140" i="173" a="1"/>
  <c r="M17" i="173" a="1"/>
  <c r="Q45" i="173" a="1"/>
  <c r="AO148" i="173" a="1"/>
  <c r="L24" i="171" a="1"/>
  <c r="M16" i="171" a="1"/>
  <c r="Z1309" i="169"/>
  <c r="J49" i="173" a="1"/>
  <c r="Z1501" i="169"/>
  <c r="G24" i="173" a="1"/>
  <c r="D35" i="171" a="1"/>
  <c r="AJ72" i="171" a="1"/>
  <c r="L45" i="173" a="1"/>
  <c r="N37" i="171" a="1"/>
  <c r="D25" i="171" a="1"/>
  <c r="E49" i="173" a="1"/>
  <c r="G31" i="173" a="1"/>
  <c r="P13" i="171" a="1"/>
  <c r="I11" i="171" a="1"/>
  <c r="E3" i="171" a="1"/>
  <c r="I9" i="171" a="1"/>
  <c r="AR70" i="173" a="1"/>
  <c r="L9" i="173" a="1"/>
  <c r="AJ10" i="171" a="1"/>
  <c r="Z333" i="168"/>
  <c r="Z267" i="168"/>
  <c r="Z464" i="166"/>
  <c r="E13" i="173" a="1"/>
  <c r="AL6" i="173" a="1"/>
  <c r="AO9" i="173" a="1"/>
  <c r="D12" i="173" a="1"/>
  <c r="Z201" i="168"/>
  <c r="K34" i="171" a="1"/>
  <c r="Z595" i="169"/>
  <c r="J2" i="173" a="1"/>
  <c r="Z1439" i="169"/>
  <c r="F45" i="173" a="1"/>
  <c r="J23" i="171" a="1"/>
  <c r="AO76" i="173" a="1"/>
  <c r="Z856" i="169"/>
  <c r="C34" i="171" a="1"/>
  <c r="L8" i="173" a="1"/>
  <c r="F6" i="171" a="1"/>
  <c r="Z855" i="169"/>
  <c r="D48" i="173" a="1"/>
  <c r="K40" i="171" a="1"/>
  <c r="M39" i="173" a="1"/>
  <c r="AR12" i="173" a="1"/>
  <c r="J37" i="173" a="1"/>
  <c r="Z335" i="169"/>
  <c r="N5" i="173" a="1"/>
  <c r="D28" i="173" a="1"/>
  <c r="G33" i="173" a="1"/>
  <c r="M22" i="171" a="1"/>
  <c r="P39" i="173" a="1"/>
  <c r="AJ145" i="173" a="1"/>
  <c r="J27" i="171" a="1"/>
  <c r="N8" i="173" a="1"/>
  <c r="P33" i="171" a="1"/>
  <c r="F5" i="173" a="1"/>
  <c r="I46" i="173" a="1"/>
  <c r="G39" i="173" a="1"/>
  <c r="M40" i="173" a="1"/>
  <c r="P18" i="171" a="1"/>
  <c r="Z73" i="166"/>
  <c r="Z531" i="166"/>
  <c r="Z342" i="168"/>
  <c r="AP148" i="173" a="1"/>
  <c r="E16" i="173" a="1"/>
  <c r="G42" i="173" a="1"/>
  <c r="K31" i="171" a="1"/>
  <c r="P46" i="173" a="1"/>
  <c r="D10" i="171" a="1"/>
  <c r="Q9" i="171" a="1"/>
  <c r="Z1379" i="169"/>
  <c r="C18" i="173" a="1"/>
  <c r="K20" i="173" a="1"/>
  <c r="E17" i="173" a="1"/>
  <c r="E41" i="173" a="1"/>
  <c r="Z1051" i="169"/>
  <c r="Z1111" i="169"/>
  <c r="Z721" i="169"/>
  <c r="AR140" i="173" a="1"/>
  <c r="D7" i="171" a="1"/>
  <c r="Z463" i="169"/>
  <c r="J21" i="173" a="1"/>
  <c r="I47" i="173" a="1"/>
  <c r="F9" i="173" a="1"/>
  <c r="N44" i="171" a="1"/>
  <c r="Z1970" i="169"/>
  <c r="E18" i="173" a="1"/>
  <c r="Z1967" i="169"/>
  <c r="AL201" i="173" a="1"/>
  <c r="I17" i="173" a="1"/>
  <c r="I17" i="171" a="1"/>
  <c r="D42" i="173" a="1"/>
  <c r="C49" i="171" a="1"/>
  <c r="I22" i="171" a="1"/>
  <c r="E51" i="171" a="1"/>
  <c r="M35" i="171" a="1"/>
  <c r="D46" i="171" a="1"/>
  <c r="C5" i="173" a="1"/>
  <c r="J38" i="171" a="1"/>
  <c r="I25" i="171" a="1"/>
  <c r="Z869" i="169"/>
  <c r="M23" i="173" a="1"/>
  <c r="Q15" i="171" a="1"/>
  <c r="Z1504" i="169"/>
  <c r="AP71" i="173" a="1"/>
  <c r="C8" i="173" a="1"/>
  <c r="I40" i="173" a="1"/>
  <c r="M20" i="173" a="1"/>
  <c r="AJ143" i="173" a="1"/>
  <c r="N46" i="173" a="1"/>
  <c r="C44" i="173" a="1"/>
  <c r="L25" i="173" a="1"/>
  <c r="H22" i="171" a="1"/>
  <c r="AL145" i="173" a="1"/>
  <c r="Z1515" i="169"/>
  <c r="P28" i="173" a="1"/>
  <c r="P41" i="173" a="1"/>
  <c r="M2" i="171" a="1"/>
  <c r="N28" i="171" a="1"/>
  <c r="I33" i="171" a="1"/>
  <c r="G11" i="173" a="1"/>
  <c r="Z147" i="166"/>
  <c r="Z204" i="166"/>
  <c r="G24" i="171" a="1"/>
  <c r="AQ148" i="173" a="1"/>
  <c r="AQ9" i="173" a="1"/>
  <c r="Q31" i="171" a="1"/>
  <c r="P22" i="173" a="1"/>
  <c r="M4" i="173" a="1"/>
  <c r="J18" i="171" a="1"/>
  <c r="Z1961" i="169"/>
  <c r="Z461" i="169"/>
  <c r="Z1636" i="169"/>
  <c r="N28" i="173" a="1"/>
  <c r="D37" i="173" a="1"/>
  <c r="N45" i="171" a="1"/>
  <c r="Z2092" i="169"/>
  <c r="P37" i="171" a="1"/>
  <c r="F38" i="171" a="1"/>
  <c r="M13" i="173" a="1"/>
  <c r="AR10" i="173" a="1"/>
  <c r="F10" i="173" a="1"/>
  <c r="D22" i="171" a="1"/>
  <c r="P17" i="173" a="1"/>
  <c r="N21" i="173" a="1"/>
  <c r="C27" i="173" a="1"/>
  <c r="F42" i="173" a="1"/>
  <c r="M28" i="171" a="1"/>
  <c r="H6" i="173" a="1"/>
  <c r="D23" i="171" a="1"/>
  <c r="AJ75" i="171" a="1"/>
  <c r="AJ71" i="171" a="1"/>
  <c r="Z2093" i="169"/>
  <c r="H35" i="173" a="1"/>
  <c r="AR137" i="173" a="1"/>
  <c r="Z859" i="169"/>
  <c r="Z149" i="166"/>
  <c r="Z200" i="166"/>
  <c r="Z273" i="168"/>
  <c r="AR141" i="173" a="1"/>
  <c r="AJ70" i="173" a="1"/>
  <c r="E6" i="171" a="1"/>
  <c r="G21" i="171" a="1"/>
  <c r="Z271" i="168"/>
  <c r="Z1958" i="169"/>
  <c r="G30" i="173" a="1"/>
  <c r="Z341" i="169"/>
  <c r="L7" i="171" a="1"/>
  <c r="I27" i="173" a="1"/>
  <c r="P50" i="171" a="1"/>
  <c r="N8" i="171" a="1"/>
  <c r="Z1895" i="169"/>
  <c r="H46" i="173" a="1"/>
  <c r="Z2089" i="169"/>
  <c r="N3" i="171" a="1"/>
  <c r="Z1773" i="169"/>
  <c r="G8" i="173" a="1"/>
  <c r="K8" i="173" a="1"/>
  <c r="K38" i="173" a="1"/>
  <c r="F43" i="171" a="1"/>
  <c r="H38" i="173" a="1"/>
  <c r="Z1765" i="169"/>
  <c r="Z527" i="169"/>
  <c r="E2" i="171" a="1"/>
  <c r="AO73" i="173" a="1"/>
  <c r="D11" i="173" a="1"/>
  <c r="Z1243" i="169"/>
  <c r="F45" i="171" a="1"/>
  <c r="G20" i="171" a="1"/>
  <c r="M38" i="171" a="1"/>
  <c r="L47" i="171" a="1"/>
  <c r="D49" i="171" a="1"/>
  <c r="I11" i="173" a="1"/>
  <c r="AL139" i="173" a="1"/>
  <c r="L21" i="171" a="1"/>
  <c r="Q39" i="171" a="1"/>
  <c r="Z330" i="168"/>
  <c r="Z78" i="166"/>
  <c r="Z142" i="166"/>
  <c r="AQ10" i="171" a="1"/>
  <c r="M5" i="171" a="1"/>
  <c r="I20" i="173" a="1"/>
  <c r="Q16" i="173" a="1"/>
  <c r="I42" i="171" a="1"/>
  <c r="D2" i="171" a="1"/>
  <c r="N11" i="171" a="1"/>
  <c r="M29" i="173" a="1"/>
  <c r="Q17" i="173" a="1"/>
  <c r="J34" i="173" a="1"/>
  <c r="Z864" i="169"/>
  <c r="D41" i="171" a="1"/>
  <c r="N10" i="171" a="1"/>
  <c r="J16" i="171" a="1"/>
  <c r="P16" i="173" a="1"/>
  <c r="AO5" i="173" a="1"/>
  <c r="Z80" i="169"/>
  <c r="Z1639" i="169"/>
  <c r="Z268" i="169"/>
  <c r="J5" i="171" a="1"/>
  <c r="F22" i="171" a="1"/>
  <c r="P34" i="173" a="1"/>
  <c r="D13" i="173" a="1"/>
  <c r="K24" i="171" a="1"/>
  <c r="J30" i="171" a="1"/>
  <c r="Q42" i="173" a="1"/>
  <c r="G20" i="173" a="1"/>
  <c r="L12" i="171" a="1"/>
  <c r="K48" i="171" a="1"/>
  <c r="L36" i="171" a="1"/>
  <c r="D43" i="171" a="1"/>
  <c r="J45" i="171" a="1"/>
  <c r="L34" i="171" a="1"/>
  <c r="K20" i="171" a="1"/>
  <c r="E23" i="173" a="1"/>
  <c r="C38" i="171" a="1"/>
  <c r="Z208" i="169"/>
  <c r="F31" i="171" a="1"/>
  <c r="I47" i="171" a="1"/>
  <c r="AQ142" i="173" a="1"/>
  <c r="F39" i="173" a="1"/>
  <c r="Z1575" i="169"/>
  <c r="Z143" i="166"/>
  <c r="F41" i="173" a="1"/>
  <c r="AQ136" i="173" a="1"/>
  <c r="C11" i="173" a="1"/>
  <c r="I18" i="171" a="1"/>
  <c r="AQ72" i="173" a="1"/>
  <c r="E32" i="173" a="1"/>
  <c r="Z71" i="171"/>
  <c r="Z2150" i="169"/>
  <c r="Z203" i="169"/>
  <c r="Q45" i="171" a="1"/>
  <c r="E26" i="173" a="1"/>
  <c r="N32" i="171" a="1"/>
  <c r="G4" i="171" a="1"/>
  <c r="N30" i="173" a="1"/>
  <c r="K4" i="171" a="1"/>
  <c r="Z2088" i="169"/>
  <c r="D47" i="171" a="1"/>
  <c r="H4" i="171" a="1"/>
  <c r="Z2221" i="169"/>
  <c r="M42" i="171" a="1"/>
  <c r="C13" i="171" a="1"/>
  <c r="N34" i="173" a="1"/>
  <c r="Z2220" i="169"/>
  <c r="K37" i="171" a="1"/>
  <c r="P14" i="173" a="1"/>
  <c r="J14" i="173" a="1"/>
  <c r="Q6" i="171" a="1"/>
  <c r="D27" i="171" a="1"/>
  <c r="Z526" i="169"/>
  <c r="M14" i="171" a="1"/>
  <c r="Q36" i="171" a="1"/>
  <c r="I44" i="171" a="1"/>
  <c r="Q27" i="171" a="1"/>
  <c r="N3" i="173" a="1"/>
  <c r="L14" i="171" a="1"/>
  <c r="E20" i="173" a="1"/>
  <c r="Z2020" i="169"/>
  <c r="Z78" i="171"/>
  <c r="L26" i="173" a="1"/>
  <c r="E50" i="173" a="1"/>
  <c r="Q26" i="171" a="1"/>
  <c r="C37" i="173" a="1"/>
  <c r="E28" i="171" a="1"/>
  <c r="G11" i="171" a="1"/>
  <c r="J20" i="171" a="1"/>
  <c r="C23" i="173" a="1"/>
  <c r="K10" i="171" a="1"/>
  <c r="Z528" i="166"/>
  <c r="Z8" i="168"/>
  <c r="Z343" i="168"/>
  <c r="Z6" i="169"/>
  <c r="Q29" i="171" a="1"/>
  <c r="Z74" i="166"/>
  <c r="H41" i="173" a="1"/>
  <c r="P49" i="173" a="1"/>
  <c r="H25" i="173" a="1"/>
  <c r="AL215" i="173" a="1"/>
  <c r="AP75" i="173" a="1"/>
  <c r="C10" i="173" a="1"/>
  <c r="Z11" i="168"/>
  <c r="D44" i="173" a="1"/>
  <c r="Z862" i="169"/>
  <c r="Q2" i="173" a="1"/>
  <c r="Z1760" i="169"/>
  <c r="Z76" i="171"/>
  <c r="E16" i="171" a="1"/>
  <c r="Z6" i="171"/>
  <c r="C31" i="171" a="1"/>
  <c r="L13" i="171" a="1"/>
  <c r="Q48" i="171" a="1"/>
  <c r="H13" i="173" a="1"/>
  <c r="Q30" i="171" a="1"/>
  <c r="G29" i="171" a="1"/>
  <c r="I48" i="171" a="1"/>
  <c r="Q50" i="173" a="1"/>
  <c r="E29" i="171" a="1"/>
  <c r="Z1763" i="169"/>
  <c r="Z1971" i="169"/>
  <c r="Q14" i="171" a="1"/>
  <c r="N9" i="171" a="1"/>
  <c r="J31" i="173" a="1"/>
  <c r="I33" i="173" a="1"/>
  <c r="N18" i="171" a="1"/>
  <c r="Z148" i="166"/>
  <c r="D17" i="173" a="1"/>
  <c r="K46" i="171" a="1"/>
  <c r="D36" i="173" a="1"/>
  <c r="Z736" i="169"/>
  <c r="Z397" i="169"/>
  <c r="Z786" i="169"/>
  <c r="Z660" i="169"/>
  <c r="N24" i="171" a="1"/>
  <c r="M36" i="173" a="1"/>
  <c r="P32" i="171" a="1"/>
  <c r="AP137" i="173" a="1"/>
  <c r="G15" i="173" a="1"/>
  <c r="Z1048" i="169"/>
  <c r="L29" i="171" a="1"/>
  <c r="Z918" i="169"/>
  <c r="Z2023" i="169"/>
  <c r="AL212" i="173" a="1"/>
  <c r="J48" i="171" a="1"/>
  <c r="AJ7" i="173" a="1"/>
  <c r="J25" i="171" a="1"/>
  <c r="Z8" i="171"/>
  <c r="Z1046" i="169"/>
  <c r="E42" i="173" a="1"/>
  <c r="Z1704" i="169"/>
  <c r="Z792" i="169"/>
  <c r="AO74" i="173" a="1"/>
  <c r="Z2154" i="169"/>
  <c r="Z598" i="169"/>
  <c r="Z2095" i="169"/>
  <c r="F26" i="171" a="1"/>
  <c r="AP136" i="173" a="1"/>
  <c r="L11" i="173" a="1"/>
  <c r="G5" i="171" a="1"/>
  <c r="D7" i="173" a="1"/>
  <c r="F25" i="171" a="1"/>
  <c r="N6" i="173" a="1"/>
  <c r="N43" i="173" a="1"/>
  <c r="H7" i="173" a="1"/>
  <c r="AJ11" i="171" a="1"/>
  <c r="Z2100" i="169"/>
  <c r="H5" i="171" a="1"/>
  <c r="Z1313" i="169"/>
  <c r="H38" i="171" a="1"/>
  <c r="I21" i="173" a="1"/>
  <c r="H42" i="171" a="1"/>
  <c r="Z2086" i="169"/>
  <c r="H18" i="171" a="1"/>
  <c r="Z334" i="166"/>
  <c r="Z203" i="168"/>
  <c r="Z151" i="168"/>
  <c r="Z343" i="166"/>
  <c r="L46" i="173" a="1"/>
  <c r="K35" i="171" a="1"/>
  <c r="Q38" i="171" a="1"/>
  <c r="L30" i="173" a="1"/>
  <c r="Z144" i="168"/>
  <c r="Z526" i="166"/>
  <c r="J20" i="173" a="1"/>
  <c r="AL71" i="173" a="1"/>
  <c r="P10" i="173" a="1"/>
  <c r="L17" i="173" a="1"/>
  <c r="Z77" i="166"/>
  <c r="G48" i="173" a="1"/>
  <c r="J36" i="173" a="1"/>
  <c r="L42" i="171" a="1"/>
  <c r="P47" i="173" a="1"/>
  <c r="J6" i="171" a="1"/>
  <c r="L29" i="173" a="1"/>
  <c r="Z1762" i="169"/>
  <c r="D41" i="173" a="1"/>
  <c r="H29" i="173" a="1"/>
  <c r="Z204" i="169"/>
  <c r="Z2090" i="169"/>
  <c r="M3" i="173" a="1"/>
  <c r="Z2156" i="169"/>
  <c r="J39" i="173" a="1"/>
  <c r="G35" i="171" a="1"/>
  <c r="F14" i="173" a="1"/>
  <c r="D48" i="171" a="1"/>
  <c r="Z6" i="168"/>
  <c r="G25" i="171" a="1"/>
  <c r="I15" i="171" a="1"/>
  <c r="F21" i="171" a="1"/>
  <c r="Z917" i="169"/>
  <c r="D10" i="173" a="1"/>
  <c r="J8" i="171" a="1"/>
  <c r="C3" i="173" a="1"/>
  <c r="Z1633" i="169"/>
  <c r="Z1696" i="169"/>
  <c r="P24" i="173" a="1"/>
  <c r="C39" i="173" a="1"/>
  <c r="D30" i="171" a="1"/>
  <c r="L6" i="173" a="1"/>
  <c r="C2" i="173" a="1"/>
  <c r="AJ74" i="171" a="1"/>
  <c r="K50" i="173" a="1"/>
  <c r="Z79" i="169"/>
  <c r="F42" i="171" a="1"/>
  <c r="Z332" i="169"/>
  <c r="Z987" i="169"/>
  <c r="M34" i="171" a="1"/>
  <c r="L37" i="171" a="1"/>
  <c r="Z787" i="169"/>
  <c r="P36" i="171" a="1"/>
  <c r="Z1701" i="169"/>
  <c r="AJ138" i="173" a="1"/>
  <c r="AQ5" i="171" a="1"/>
  <c r="K34" i="173" a="1"/>
  <c r="P19" i="171" a="1"/>
  <c r="C30" i="173" a="1"/>
  <c r="F11" i="171" a="1"/>
  <c r="J15" i="171" a="1"/>
  <c r="M39" i="171" a="1"/>
  <c r="E13" i="171" a="1"/>
  <c r="H18" i="173" a="1"/>
  <c r="P3" i="173" a="1"/>
  <c r="L30" i="171" a="1"/>
  <c r="Z271" i="166"/>
  <c r="E41" i="171" a="1"/>
  <c r="E5" i="173" a="1"/>
  <c r="C10" i="171" a="1"/>
  <c r="Z796" i="169"/>
  <c r="AQ12" i="173" a="1"/>
  <c r="Q20" i="171" a="1"/>
  <c r="I32" i="171" a="1"/>
  <c r="Z265" i="168"/>
  <c r="Z1435" i="169"/>
  <c r="AP146" i="173" a="1"/>
  <c r="Z207" i="166"/>
  <c r="Z791" i="169"/>
  <c r="Z655" i="169"/>
  <c r="N39" i="171" a="1"/>
  <c r="L9" i="171" a="1"/>
  <c r="Z274" i="166"/>
  <c r="F34" i="173" a="1"/>
  <c r="Z200" i="169"/>
  <c r="P47" i="171" a="1"/>
  <c r="L18" i="171" a="1"/>
  <c r="K33" i="171" a="1"/>
  <c r="L27" i="171" a="1"/>
  <c r="AQ7" i="173" a="1"/>
  <c r="Z268" i="168"/>
  <c r="AO139" i="173" a="1"/>
  <c r="H25" i="171" a="1"/>
  <c r="Z75" i="169"/>
  <c r="AO147" i="173" a="1"/>
  <c r="Z2094" i="169"/>
  <c r="I14" i="173" a="1"/>
  <c r="M16" i="173" a="1"/>
  <c r="Z74" i="171"/>
  <c r="F46" i="173" a="1"/>
  <c r="AL206" i="173" a="1"/>
  <c r="Z273" i="169"/>
  <c r="K11" i="171" a="1"/>
  <c r="G43" i="173" a="1"/>
  <c r="P39" i="171" a="1"/>
  <c r="AJ5" i="171" a="1"/>
  <c r="I13" i="171" a="1"/>
  <c r="AO142" i="173" a="1"/>
  <c r="Z1638" i="169"/>
  <c r="M46" i="173" a="1"/>
  <c r="Z78" i="169"/>
  <c r="Q38" i="173" a="1"/>
  <c r="Z2219" i="169"/>
  <c r="M43" i="171" a="1"/>
  <c r="Z731" i="169"/>
  <c r="AQ10" i="173" a="1"/>
  <c r="Z136" i="169"/>
  <c r="K10" i="173" a="1"/>
  <c r="P5" i="173" a="1"/>
  <c r="Q3" i="171" a="1"/>
  <c r="E38" i="173" a="1"/>
  <c r="F44" i="171" a="1"/>
  <c r="N36" i="173" a="1"/>
  <c r="N32" i="173" a="1"/>
  <c r="Q40" i="173" a="1"/>
  <c r="C37" i="171" a="1"/>
  <c r="Z732" i="169"/>
  <c r="Z267" i="169"/>
  <c r="Z870" i="169"/>
  <c r="AL11" i="173" a="1"/>
  <c r="I36" i="173" a="1"/>
  <c r="M32" i="171" a="1"/>
  <c r="K8" i="171" a="1"/>
  <c r="N23" i="173" a="1"/>
  <c r="C46" i="173" a="1"/>
  <c r="I45" i="173" a="1"/>
  <c r="E35" i="171" a="1"/>
  <c r="K22" i="173" a="1"/>
  <c r="Z200" i="168"/>
  <c r="Z139" i="168"/>
  <c r="Z145" i="166"/>
  <c r="Z81" i="166"/>
  <c r="Z402" i="166"/>
  <c r="N49" i="171" a="1"/>
  <c r="L28" i="171" a="1"/>
  <c r="Z137" i="168"/>
  <c r="Z74" i="168"/>
  <c r="P35" i="171" a="1"/>
  <c r="Z989" i="169"/>
  <c r="D39" i="171" a="1"/>
  <c r="D39" i="173" a="1"/>
  <c r="Z720" i="169"/>
  <c r="Z1771" i="169"/>
  <c r="M45" i="171" a="1"/>
  <c r="H21" i="171" a="1"/>
  <c r="H28" i="171" a="1"/>
  <c r="Z1047" i="169"/>
  <c r="K7" i="171" a="1"/>
  <c r="AO11" i="173" a="1"/>
  <c r="Z7" i="168"/>
  <c r="Z148" i="168"/>
  <c r="Z2085" i="169"/>
  <c r="P20" i="171" a="1"/>
  <c r="F23" i="171" a="1"/>
  <c r="Z982" i="169"/>
  <c r="Z140" i="166"/>
  <c r="Z2218" i="169"/>
  <c r="C12" i="173" a="1"/>
  <c r="M15" i="171" a="1"/>
  <c r="Z871" i="169"/>
  <c r="Z75" i="168"/>
  <c r="AQ147" i="173" a="1"/>
  <c r="Q47" i="171" a="1"/>
  <c r="I6" i="173" a="1"/>
  <c r="I34" i="171" a="1"/>
  <c r="C15" i="171" a="1"/>
  <c r="H27" i="171" a="1"/>
  <c r="H44" i="173" a="1"/>
  <c r="Z11" i="169"/>
  <c r="K5" i="173" a="1"/>
  <c r="N47" i="173" a="1"/>
  <c r="Z659" i="169"/>
  <c r="K13" i="173" a="1"/>
  <c r="Z1571" i="169"/>
  <c r="G6" i="173" a="1"/>
  <c r="K3" i="173" a="1"/>
  <c r="AO7" i="173" a="1"/>
  <c r="AR73" i="173" a="1"/>
  <c r="Z82" i="171"/>
  <c r="P48" i="171" a="1"/>
  <c r="H8" i="173" a="1"/>
  <c r="G17" i="171" a="1"/>
  <c r="F39" i="171" a="1"/>
  <c r="L16" i="173" a="1"/>
  <c r="G47" i="173" a="1"/>
  <c r="Z11" i="171"/>
  <c r="H2" i="173" a="1"/>
  <c r="F19" i="171" a="1"/>
  <c r="AL218" i="173" a="1"/>
  <c r="L5" i="171" a="1"/>
  <c r="Z1182" i="169"/>
  <c r="AR71" i="173" a="1"/>
  <c r="Z535" i="169"/>
  <c r="AJ142" i="173" a="1"/>
  <c r="Z594" i="169"/>
  <c r="Z726" i="169"/>
  <c r="I12" i="171" a="1"/>
  <c r="G3" i="171" a="1"/>
  <c r="J37" i="171" a="1"/>
  <c r="E4" i="173" a="1"/>
  <c r="P11" i="171" a="1"/>
  <c r="L44" i="173" a="1"/>
  <c r="AJ74" i="173" a="1"/>
  <c r="AL204" i="173" a="1"/>
  <c r="Z1634" i="169"/>
  <c r="C23" i="171" a="1"/>
  <c r="K40" i="173" a="1"/>
  <c r="E12" i="173" a="1"/>
  <c r="AL135" i="173" a="1"/>
  <c r="AQ11" i="173" a="1"/>
  <c r="G34" i="171" a="1"/>
  <c r="M26" i="173" a="1"/>
  <c r="L42" i="173" a="1"/>
  <c r="F23" i="173" a="1"/>
  <c r="AL136" i="173" a="1"/>
  <c r="AR138" i="173" a="1"/>
  <c r="I24" i="171" a="1"/>
  <c r="Z344" i="166"/>
  <c r="Z345" i="166"/>
  <c r="Z82" i="166"/>
  <c r="Z209" i="166"/>
  <c r="Z13" i="169"/>
  <c r="F51" i="173" a="1"/>
  <c r="G30" i="171" a="1"/>
  <c r="Z72" i="166"/>
  <c r="Z138" i="168"/>
  <c r="N26" i="173" a="1"/>
  <c r="Q43" i="173" a="1"/>
  <c r="Z2091" i="169"/>
  <c r="Z335" i="168"/>
  <c r="F30" i="173" a="1"/>
  <c r="AQ145" i="173" a="1"/>
  <c r="K50" i="171" a="1"/>
  <c r="M21" i="171" a="1"/>
  <c r="M19" i="173" a="1"/>
  <c r="Z1905" i="169"/>
  <c r="AJ73" i="173" a="1"/>
  <c r="I29" i="171" a="1"/>
  <c r="AL214" i="173" a="1"/>
  <c r="Z1180" i="169"/>
  <c r="G23" i="173" a="1"/>
  <c r="C33" i="173" a="1"/>
  <c r="Z1441" i="169"/>
  <c r="Z330" i="169"/>
  <c r="I41" i="173" a="1"/>
  <c r="C33" i="171" a="1"/>
  <c r="F27" i="171" a="1"/>
  <c r="Z141" i="168"/>
  <c r="E14" i="173" a="1"/>
  <c r="C19" i="173" a="1"/>
  <c r="Q5" i="171" a="1"/>
  <c r="E19" i="171" a="1"/>
  <c r="P45" i="171" a="1"/>
  <c r="J7" i="173" a="1"/>
  <c r="Q7" i="171" a="1"/>
  <c r="Q41" i="171" a="1"/>
  <c r="M4" i="171" a="1"/>
  <c r="C24" i="173" a="1"/>
  <c r="Z1695" i="169"/>
  <c r="Z1903" i="169"/>
  <c r="Z333" i="169"/>
  <c r="Z80" i="171"/>
  <c r="H47" i="171" a="1"/>
  <c r="Z1904" i="169"/>
  <c r="Z1061" i="169"/>
  <c r="F38" i="173" a="1"/>
  <c r="N7" i="171" a="1"/>
  <c r="J43" i="171" a="1"/>
  <c r="K45" i="171" a="1"/>
  <c r="Z986" i="169"/>
  <c r="C9" i="171" a="1"/>
  <c r="Z1178" i="169"/>
  <c r="K36" i="173" a="1"/>
  <c r="AO71" i="173" a="1"/>
  <c r="J28" i="171" a="1"/>
  <c r="Z1374" i="169"/>
  <c r="Z269" i="169"/>
  <c r="Q25" i="173" a="1"/>
  <c r="Z735" i="169"/>
  <c r="Z1240" i="169"/>
  <c r="P21" i="173" a="1"/>
  <c r="AJ81" i="171" a="1"/>
  <c r="L49" i="173" a="1"/>
  <c r="Z729" i="169"/>
  <c r="P17" i="171" a="1"/>
  <c r="Q49" i="171" a="1"/>
  <c r="H2" i="171" a="1"/>
  <c r="AJ82" i="171" a="1"/>
  <c r="P42" i="171" a="1"/>
  <c r="G51" i="171" a="1"/>
  <c r="C17" i="171" a="1"/>
  <c r="P18" i="173" a="1"/>
  <c r="E51" i="173" a="1"/>
  <c r="N35" i="171" a="1"/>
  <c r="J4" i="171" a="1"/>
  <c r="I51" i="173" a="1"/>
  <c r="D44" i="171" a="1"/>
  <c r="J33" i="171" a="1"/>
  <c r="AP142" i="173" a="1"/>
  <c r="E9" i="171" a="1"/>
  <c r="Z204" i="168"/>
  <c r="Z270" i="169"/>
  <c r="Z531" i="169"/>
  <c r="P26" i="171" a="1"/>
  <c r="M30" i="173" a="1"/>
  <c r="Z1505" i="169"/>
  <c r="C9" i="173" a="1"/>
  <c r="Z12" i="171"/>
  <c r="N34" i="171" a="1"/>
  <c r="I6" i="171" a="1"/>
  <c r="K14" i="171" a="1"/>
  <c r="Z273" i="166"/>
  <c r="Z1507" i="169"/>
  <c r="AL10" i="173" a="1"/>
  <c r="N24" i="173" a="1"/>
  <c r="F28" i="173" a="1"/>
  <c r="M12" i="173" a="1"/>
  <c r="AJ75" i="173" a="1"/>
  <c r="D33" i="173" a="1"/>
  <c r="H26" i="173" a="1"/>
  <c r="H48" i="173" a="1"/>
  <c r="C2" i="171" a="1"/>
  <c r="J51" i="173" a="1"/>
  <c r="G2" i="173" a="1"/>
  <c r="M23" i="171" a="1"/>
  <c r="E17" i="171" a="1"/>
  <c r="C42" i="171" a="1"/>
  <c r="Q21" i="171" a="1"/>
  <c r="J31" i="171" a="1"/>
  <c r="Z203" i="166"/>
  <c r="E46" i="173" a="1"/>
  <c r="P30" i="171" a="1"/>
  <c r="J21" i="171" a="1"/>
  <c r="H3" i="171" a="1"/>
  <c r="L49" i="171" a="1"/>
  <c r="Q13" i="171" a="1"/>
  <c r="F3" i="173" a="1"/>
  <c r="Z2222" i="169"/>
  <c r="AJ147" i="173" a="1"/>
  <c r="L18" i="173" a="1"/>
  <c r="AQ76" i="173" a="1"/>
  <c r="L3" i="173" a="1"/>
  <c r="H6" i="171" a="1"/>
  <c r="I44" i="173" a="1"/>
  <c r="H36" i="173" a="1"/>
  <c r="Z2087" i="169"/>
  <c r="AL213" i="173" a="1"/>
  <c r="H16" i="173" a="1"/>
  <c r="C46" i="171" a="1"/>
  <c r="Q22" i="171" a="1"/>
  <c r="E45" i="173" a="1"/>
  <c r="Z2159" i="169"/>
  <c r="F33" i="173" a="1"/>
  <c r="Z1969" i="169"/>
  <c r="M27" i="171" a="1"/>
  <c r="E43" i="173" a="1"/>
  <c r="E37" i="171" a="1"/>
  <c r="Z1965" i="169"/>
  <c r="D32" i="171" a="1"/>
  <c r="Z1518" i="169"/>
  <c r="Z1767" i="169"/>
  <c r="Z852" i="169"/>
  <c r="AL7" i="173" a="1"/>
  <c r="C47" i="171" a="1"/>
  <c r="L41" i="173" a="1"/>
  <c r="N31" i="171" a="1"/>
  <c r="Z1570" i="169"/>
  <c r="P12" i="171" a="1"/>
  <c r="G46" i="171" a="1"/>
  <c r="AL205" i="173" a="1"/>
  <c r="L15" i="171" a="1"/>
  <c r="F12" i="173" a="1"/>
  <c r="P42" i="173" a="1"/>
  <c r="E33" i="173" a="1"/>
  <c r="Z1827" i="169"/>
  <c r="Z272" i="166"/>
  <c r="Z5" i="167"/>
  <c r="Z395" i="166"/>
  <c r="Z79" i="168"/>
  <c r="Z135" i="166"/>
  <c r="N33" i="171" a="1"/>
  <c r="F18" i="171" a="1"/>
  <c r="Z1506" i="169"/>
  <c r="C14" i="173" a="1"/>
  <c r="Z212" i="169"/>
  <c r="I42" i="173" a="1"/>
  <c r="P23" i="171" a="1"/>
  <c r="AR9" i="173" a="1"/>
  <c r="AO145" i="173" a="1"/>
  <c r="H30" i="171" a="1"/>
  <c r="Z1376" i="169"/>
  <c r="H23" i="171" a="1"/>
  <c r="K25" i="173" a="1"/>
  <c r="Z789" i="169"/>
  <c r="Z1512" i="169"/>
  <c r="Z1241" i="169"/>
  <c r="Z739" i="169"/>
  <c r="Z140" i="168"/>
  <c r="J3" i="173" l="1"/>
  <c r="L42" i="171"/>
  <c r="D38" i="173"/>
  <c r="M11" i="173"/>
  <c r="C10" i="173"/>
  <c r="M33" i="173"/>
  <c r="AO12" i="173"/>
  <c r="L11" i="171"/>
  <c r="Q37" i="171"/>
  <c r="L20" i="171"/>
  <c r="I29" i="171"/>
  <c r="L21" i="173"/>
  <c r="H18" i="171"/>
  <c r="G48" i="171"/>
  <c r="N13" i="171"/>
  <c r="N20" i="171"/>
  <c r="C29" i="171"/>
  <c r="M23" i="173"/>
  <c r="I22" i="171"/>
  <c r="K10" i="171"/>
  <c r="N23" i="171"/>
  <c r="J7" i="171"/>
  <c r="K7" i="173"/>
  <c r="L29" i="173"/>
  <c r="H50" i="171"/>
  <c r="AP149" i="173"/>
  <c r="F13" i="171"/>
  <c r="P23" i="171"/>
  <c r="G15" i="171"/>
  <c r="E32" i="171"/>
  <c r="G11" i="173"/>
  <c r="N17" i="171"/>
  <c r="I2" i="173"/>
  <c r="D15" i="173"/>
  <c r="Q15" i="171"/>
  <c r="C42" i="171"/>
  <c r="AL73" i="173"/>
  <c r="AM73" i="173" s="1"/>
  <c r="I8" i="173"/>
  <c r="C3" i="171"/>
  <c r="J26" i="173"/>
  <c r="E9" i="171"/>
  <c r="C24" i="173"/>
  <c r="Q39" i="171"/>
  <c r="AJ10" i="171"/>
  <c r="AK10" i="171" s="1"/>
  <c r="N29" i="173"/>
  <c r="N14" i="171"/>
  <c r="K28" i="171"/>
  <c r="I24" i="171"/>
  <c r="Q29" i="171"/>
  <c r="P18" i="171"/>
  <c r="I4" i="171"/>
  <c r="F4" i="171"/>
  <c r="J35" i="173"/>
  <c r="L24" i="173"/>
  <c r="I17" i="173"/>
  <c r="K22" i="173"/>
  <c r="J5" i="173"/>
  <c r="Q7" i="171"/>
  <c r="D23" i="173"/>
  <c r="Q18" i="171"/>
  <c r="L30" i="171"/>
  <c r="J35" i="171"/>
  <c r="AJ8" i="173"/>
  <c r="AK8" i="173" s="1"/>
  <c r="C50" i="173"/>
  <c r="K36" i="171"/>
  <c r="K29" i="173"/>
  <c r="F35" i="173"/>
  <c r="AJ6" i="171"/>
  <c r="AK6" i="171" s="1"/>
  <c r="M29" i="171"/>
  <c r="I10" i="173"/>
  <c r="G35" i="173"/>
  <c r="K11" i="173"/>
  <c r="AL9" i="173"/>
  <c r="AM9" i="173" s="1"/>
  <c r="E24" i="171"/>
  <c r="C23" i="173"/>
  <c r="N11" i="171"/>
  <c r="D29" i="171"/>
  <c r="E33" i="171"/>
  <c r="H13" i="173"/>
  <c r="AP74" i="173"/>
  <c r="C20" i="173"/>
  <c r="M31" i="171"/>
  <c r="AL214" i="173"/>
  <c r="AM214" i="173" s="1"/>
  <c r="E7" i="173"/>
  <c r="Q50" i="173"/>
  <c r="I33" i="171"/>
  <c r="L6" i="171"/>
  <c r="AR7" i="173"/>
  <c r="I36" i="171"/>
  <c r="E33" i="173"/>
  <c r="Q17" i="171"/>
  <c r="H44" i="173"/>
  <c r="AR137" i="173"/>
  <c r="AR135" i="173"/>
  <c r="AR72" i="173"/>
  <c r="E25" i="171"/>
  <c r="AJ146" i="173"/>
  <c r="AK146" i="173" s="1"/>
  <c r="L28" i="171"/>
  <c r="G40" i="173"/>
  <c r="L21" i="171"/>
  <c r="L9" i="173"/>
  <c r="N47" i="171"/>
  <c r="D32" i="173"/>
  <c r="J18" i="173"/>
  <c r="H32" i="171"/>
  <c r="AR138" i="173"/>
  <c r="G27" i="173"/>
  <c r="M40" i="173"/>
  <c r="N21" i="171"/>
  <c r="P19" i="173"/>
  <c r="D5" i="173"/>
  <c r="H28" i="173"/>
  <c r="AP145" i="173"/>
  <c r="E35" i="171"/>
  <c r="E29" i="171"/>
  <c r="AQ7" i="173"/>
  <c r="M30" i="171"/>
  <c r="AL141" i="173"/>
  <c r="AM141" i="173" s="1"/>
  <c r="J46" i="173"/>
  <c r="AP75" i="173"/>
  <c r="Q9" i="171"/>
  <c r="G45" i="171"/>
  <c r="F33" i="171"/>
  <c r="K12" i="171"/>
  <c r="AL75" i="173"/>
  <c r="AM75" i="173" s="1"/>
  <c r="E15" i="173"/>
  <c r="H42" i="171"/>
  <c r="D5" i="171"/>
  <c r="J9" i="171"/>
  <c r="E47" i="173"/>
  <c r="P9" i="171"/>
  <c r="N42" i="171"/>
  <c r="J20" i="171"/>
  <c r="N47" i="173"/>
  <c r="D43" i="173"/>
  <c r="L36" i="171"/>
  <c r="G50" i="173"/>
  <c r="M43" i="173"/>
  <c r="D11" i="171"/>
  <c r="AI76" i="171"/>
  <c r="AH76" i="171"/>
  <c r="G21" i="171"/>
  <c r="C30" i="171"/>
  <c r="K20" i="171"/>
  <c r="N28" i="171"/>
  <c r="AO10" i="173"/>
  <c r="L38" i="173"/>
  <c r="G44" i="171"/>
  <c r="P42" i="173"/>
  <c r="G24" i="171"/>
  <c r="D48" i="171"/>
  <c r="H35" i="173"/>
  <c r="M37" i="171"/>
  <c r="AJ140" i="173"/>
  <c r="AK140" i="173" s="1"/>
  <c r="G6" i="171"/>
  <c r="G49" i="173"/>
  <c r="AP142" i="173"/>
  <c r="D12" i="173"/>
  <c r="AL139" i="173"/>
  <c r="AM139" i="173" s="1"/>
  <c r="AR70" i="173"/>
  <c r="D28" i="171"/>
  <c r="N38" i="171"/>
  <c r="D4" i="171"/>
  <c r="AL136" i="173"/>
  <c r="AM136" i="173" s="1"/>
  <c r="J42" i="171"/>
  <c r="G39" i="173"/>
  <c r="K27" i="171"/>
  <c r="J40" i="171"/>
  <c r="N51" i="173"/>
  <c r="D17" i="171"/>
  <c r="I45" i="173"/>
  <c r="P2" i="173"/>
  <c r="N18" i="171"/>
  <c r="F48" i="173"/>
  <c r="E30" i="173"/>
  <c r="J22" i="171"/>
  <c r="K49" i="173"/>
  <c r="L30" i="173"/>
  <c r="G32" i="171"/>
  <c r="E40" i="173"/>
  <c r="E6" i="173"/>
  <c r="K23" i="171"/>
  <c r="E28" i="173"/>
  <c r="I21" i="173"/>
  <c r="F50" i="171"/>
  <c r="F37" i="171"/>
  <c r="AL210" i="173"/>
  <c r="AM210" i="173" s="1"/>
  <c r="M40" i="171"/>
  <c r="P30" i="173"/>
  <c r="G11" i="171"/>
  <c r="H25" i="171"/>
  <c r="J27" i="173"/>
  <c r="H20" i="171"/>
  <c r="AO145" i="173"/>
  <c r="M6" i="173"/>
  <c r="AJ11" i="173"/>
  <c r="AK11" i="173" s="1"/>
  <c r="H7" i="171"/>
  <c r="L37" i="173"/>
  <c r="N26" i="173"/>
  <c r="M2" i="171"/>
  <c r="J41" i="173"/>
  <c r="F9" i="171"/>
  <c r="Q47" i="173"/>
  <c r="F12" i="173"/>
  <c r="G33" i="171"/>
  <c r="L50" i="171"/>
  <c r="E8" i="171"/>
  <c r="L44" i="171"/>
  <c r="M20" i="171"/>
  <c r="G30" i="171"/>
  <c r="C21" i="171"/>
  <c r="I11" i="173"/>
  <c r="I9" i="171"/>
  <c r="I30" i="173"/>
  <c r="C4" i="173"/>
  <c r="I22" i="173"/>
  <c r="G31" i="171"/>
  <c r="F23" i="173"/>
  <c r="I15" i="171"/>
  <c r="I46" i="173"/>
  <c r="AJ12" i="171"/>
  <c r="AK12" i="171" s="1"/>
  <c r="H44" i="171"/>
  <c r="P38" i="171"/>
  <c r="K15" i="173"/>
  <c r="L48" i="173"/>
  <c r="C46" i="173"/>
  <c r="D2" i="171"/>
  <c r="D39" i="173"/>
  <c r="D29" i="173"/>
  <c r="AL149" i="173"/>
  <c r="AM149" i="173" s="1"/>
  <c r="C31" i="171"/>
  <c r="D24" i="173"/>
  <c r="K26" i="171"/>
  <c r="P3" i="173"/>
  <c r="AJ9" i="173"/>
  <c r="AK9" i="173" s="1"/>
  <c r="C44" i="171"/>
  <c r="N38" i="173"/>
  <c r="M41" i="173"/>
  <c r="I38" i="171"/>
  <c r="G40" i="171"/>
  <c r="H38" i="171"/>
  <c r="D10" i="171"/>
  <c r="F47" i="171"/>
  <c r="J13" i="173"/>
  <c r="E28" i="171"/>
  <c r="K46" i="171"/>
  <c r="C38" i="173"/>
  <c r="K31" i="173"/>
  <c r="N24" i="173"/>
  <c r="C39" i="171"/>
  <c r="I28" i="171"/>
  <c r="AL148" i="173"/>
  <c r="AM148" i="173" s="1"/>
  <c r="K14" i="171"/>
  <c r="AL140" i="173"/>
  <c r="AM140" i="173" s="1"/>
  <c r="AP135" i="173"/>
  <c r="D33" i="173"/>
  <c r="P41" i="173"/>
  <c r="AL5" i="173"/>
  <c r="AM5" i="173" s="1"/>
  <c r="H4" i="173"/>
  <c r="G34" i="173"/>
  <c r="L15" i="171"/>
  <c r="I26" i="173"/>
  <c r="E17" i="171"/>
  <c r="AJ71" i="171"/>
  <c r="AK71" i="171" s="1"/>
  <c r="M38" i="173"/>
  <c r="E5" i="171"/>
  <c r="K29" i="171"/>
  <c r="J33" i="171"/>
  <c r="AQ136" i="173"/>
  <c r="D49" i="171"/>
  <c r="E3" i="171"/>
  <c r="P22" i="171"/>
  <c r="D46" i="173"/>
  <c r="D26" i="171"/>
  <c r="L42" i="173"/>
  <c r="P46" i="171"/>
  <c r="F5" i="173"/>
  <c r="K16" i="171"/>
  <c r="Q35" i="173"/>
  <c r="AQ146" i="173"/>
  <c r="F29" i="171"/>
  <c r="N23" i="173"/>
  <c r="F18" i="171"/>
  <c r="J7" i="173"/>
  <c r="Q22" i="173"/>
  <c r="K30" i="173"/>
  <c r="D19" i="171"/>
  <c r="G16" i="171"/>
  <c r="Q38" i="171"/>
  <c r="D14" i="171"/>
  <c r="L33" i="173"/>
  <c r="AI10" i="171"/>
  <c r="AH10" i="171"/>
  <c r="AL137" i="173"/>
  <c r="AM137" i="173" s="1"/>
  <c r="P26" i="173"/>
  <c r="M25" i="173"/>
  <c r="I42" i="171"/>
  <c r="I43" i="171"/>
  <c r="N22" i="173"/>
  <c r="AQ12" i="171"/>
  <c r="M18" i="171"/>
  <c r="C37" i="173"/>
  <c r="M2" i="173"/>
  <c r="F7" i="171"/>
  <c r="C15" i="173"/>
  <c r="C33" i="173"/>
  <c r="AJ72" i="173"/>
  <c r="AK72" i="173" s="1"/>
  <c r="Q34" i="171"/>
  <c r="L17" i="173"/>
  <c r="P46" i="173"/>
  <c r="L31" i="171"/>
  <c r="F27" i="171"/>
  <c r="P28" i="173"/>
  <c r="AR139" i="173"/>
  <c r="AL205" i="173"/>
  <c r="AM205" i="173" s="1"/>
  <c r="J31" i="171"/>
  <c r="H27" i="171"/>
  <c r="AJ75" i="171"/>
  <c r="AK75" i="171" s="1"/>
  <c r="H34" i="171"/>
  <c r="F10" i="171"/>
  <c r="AP141" i="173"/>
  <c r="N11" i="173"/>
  <c r="F51" i="173"/>
  <c r="E23" i="173"/>
  <c r="L47" i="171"/>
  <c r="I11" i="171"/>
  <c r="I48" i="173"/>
  <c r="AJ8" i="171"/>
  <c r="AK8" i="171" s="1"/>
  <c r="F50" i="173"/>
  <c r="C4" i="171"/>
  <c r="M26" i="173"/>
  <c r="F48" i="171"/>
  <c r="P33" i="171"/>
  <c r="P43" i="171"/>
  <c r="Q27" i="173"/>
  <c r="AP5" i="173"/>
  <c r="E39" i="171"/>
  <c r="I20" i="171"/>
  <c r="K8" i="171"/>
  <c r="E6" i="171"/>
  <c r="L27" i="171"/>
  <c r="L31" i="173"/>
  <c r="C32" i="173"/>
  <c r="L17" i="171"/>
  <c r="I5" i="171"/>
  <c r="E36" i="171"/>
  <c r="AL215" i="173"/>
  <c r="AM215" i="173" s="1"/>
  <c r="G10" i="171"/>
  <c r="M44" i="171"/>
  <c r="D33" i="171"/>
  <c r="K43" i="171"/>
  <c r="I13" i="173"/>
  <c r="AJ79" i="171"/>
  <c r="AK79" i="171" s="1"/>
  <c r="L7" i="173"/>
  <c r="H5" i="171"/>
  <c r="AO9" i="173"/>
  <c r="J25" i="173"/>
  <c r="Q34" i="173"/>
  <c r="K35" i="173"/>
  <c r="AR143" i="173"/>
  <c r="H14" i="173"/>
  <c r="G27" i="171"/>
  <c r="Q26" i="171"/>
  <c r="M4" i="171"/>
  <c r="M45" i="173"/>
  <c r="H17" i="171"/>
  <c r="G37" i="173"/>
  <c r="Q50" i="171"/>
  <c r="AJ73" i="171"/>
  <c r="AK73" i="171" s="1"/>
  <c r="AO11" i="173"/>
  <c r="N48" i="173"/>
  <c r="M7" i="173"/>
  <c r="J24" i="171"/>
  <c r="E46" i="171"/>
  <c r="G46" i="171"/>
  <c r="K5" i="173"/>
  <c r="F14" i="173"/>
  <c r="D23" i="171"/>
  <c r="H22" i="173"/>
  <c r="C20" i="171"/>
  <c r="E35" i="173"/>
  <c r="D44" i="171"/>
  <c r="C25" i="173"/>
  <c r="M38" i="171"/>
  <c r="P13" i="171"/>
  <c r="H36" i="171"/>
  <c r="M19" i="171"/>
  <c r="AO146" i="173"/>
  <c r="C17" i="173"/>
  <c r="G34" i="171"/>
  <c r="C22" i="171"/>
  <c r="N8" i="173"/>
  <c r="K41" i="171"/>
  <c r="N4" i="171"/>
  <c r="AO143" i="173"/>
  <c r="M32" i="171"/>
  <c r="Q16" i="173"/>
  <c r="I33" i="173"/>
  <c r="K45" i="173"/>
  <c r="F34" i="171"/>
  <c r="K17" i="171"/>
  <c r="H25" i="173"/>
  <c r="H39" i="173"/>
  <c r="M33" i="171"/>
  <c r="C16" i="173"/>
  <c r="P6" i="171"/>
  <c r="F11" i="173"/>
  <c r="K31" i="171"/>
  <c r="F8" i="171"/>
  <c r="G25" i="173"/>
  <c r="AR149" i="173"/>
  <c r="F31" i="173"/>
  <c r="K19" i="171"/>
  <c r="E50" i="173"/>
  <c r="F24" i="173"/>
  <c r="C21" i="173"/>
  <c r="AJ136" i="173"/>
  <c r="AK136" i="173" s="1"/>
  <c r="AP146" i="173"/>
  <c r="P24" i="169"/>
  <c r="F13" i="173"/>
  <c r="I6" i="171"/>
  <c r="AO139" i="173"/>
  <c r="AQ70" i="173"/>
  <c r="L9" i="171"/>
  <c r="AL145" i="173"/>
  <c r="AM145" i="173" s="1"/>
  <c r="H13" i="171"/>
  <c r="F2" i="171"/>
  <c r="K9" i="171"/>
  <c r="P12" i="171"/>
  <c r="M51" i="171"/>
  <c r="F39" i="173"/>
  <c r="H6" i="173"/>
  <c r="C14" i="171"/>
  <c r="P7" i="173"/>
  <c r="D6" i="171"/>
  <c r="E10" i="171"/>
  <c r="N49" i="171"/>
  <c r="G20" i="171"/>
  <c r="G31" i="173"/>
  <c r="L47" i="173"/>
  <c r="H49" i="171"/>
  <c r="AQ11" i="173"/>
  <c r="J27" i="171"/>
  <c r="J46" i="171"/>
  <c r="N5" i="171"/>
  <c r="E48" i="171"/>
  <c r="AQ12" i="173"/>
  <c r="I36" i="173"/>
  <c r="AJ70" i="173"/>
  <c r="AK70" i="173" s="1"/>
  <c r="N33" i="171"/>
  <c r="AR148" i="173"/>
  <c r="L12" i="171"/>
  <c r="I23" i="173"/>
  <c r="M10" i="171"/>
  <c r="P49" i="173"/>
  <c r="N45" i="173"/>
  <c r="L45" i="171"/>
  <c r="F32" i="171"/>
  <c r="Q36" i="173"/>
  <c r="AO8" i="173"/>
  <c r="E34" i="171"/>
  <c r="K4" i="173"/>
  <c r="AJ11" i="171"/>
  <c r="AK11" i="171" s="1"/>
  <c r="AQ9" i="171"/>
  <c r="F20" i="171"/>
  <c r="E30" i="171"/>
  <c r="P28" i="171"/>
  <c r="I25" i="171"/>
  <c r="C49" i="171"/>
  <c r="H10" i="173"/>
  <c r="L26" i="173"/>
  <c r="N22" i="171"/>
  <c r="P43" i="173"/>
  <c r="L40" i="173"/>
  <c r="J6" i="171"/>
  <c r="F15" i="171"/>
  <c r="D9" i="173"/>
  <c r="AL147" i="173"/>
  <c r="AM147" i="173" s="1"/>
  <c r="AJ73" i="173"/>
  <c r="AK73" i="173" s="1"/>
  <c r="G25" i="171"/>
  <c r="H5" i="173"/>
  <c r="H29" i="173"/>
  <c r="H22" i="171"/>
  <c r="J41" i="171"/>
  <c r="D31" i="171"/>
  <c r="AL6" i="173"/>
  <c r="AM6" i="173" s="1"/>
  <c r="M23" i="171"/>
  <c r="M28" i="171"/>
  <c r="D16" i="173"/>
  <c r="J32" i="173"/>
  <c r="AR74" i="173"/>
  <c r="AQ144" i="173"/>
  <c r="I51" i="173"/>
  <c r="I20" i="173"/>
  <c r="F45" i="171"/>
  <c r="E49" i="173"/>
  <c r="AL72" i="173"/>
  <c r="AM72" i="173" s="1"/>
  <c r="F25" i="173"/>
  <c r="I49" i="171"/>
  <c r="AL135" i="173"/>
  <c r="AM135" i="173" s="1"/>
  <c r="G42" i="173"/>
  <c r="AJ145" i="173"/>
  <c r="AK145" i="173" s="1"/>
  <c r="N40" i="171"/>
  <c r="N41" i="173"/>
  <c r="AQ71" i="173"/>
  <c r="F37" i="173"/>
  <c r="AL201" i="173"/>
  <c r="AM201" i="173" s="1"/>
  <c r="AL11" i="173"/>
  <c r="AM11" i="173" s="1"/>
  <c r="E43" i="171"/>
  <c r="P45" i="171"/>
  <c r="D12" i="171"/>
  <c r="AL144" i="173"/>
  <c r="AM144" i="173" s="1"/>
  <c r="D27" i="173"/>
  <c r="Q8" i="171"/>
  <c r="H18" i="173"/>
  <c r="D17" i="173"/>
  <c r="G19" i="173"/>
  <c r="H29" i="171"/>
  <c r="Q24" i="173"/>
  <c r="AO136" i="173"/>
  <c r="H7" i="173"/>
  <c r="P45" i="173"/>
  <c r="N33" i="173"/>
  <c r="F47" i="173"/>
  <c r="J10" i="173"/>
  <c r="AP6" i="173"/>
  <c r="J2" i="171"/>
  <c r="D25" i="173"/>
  <c r="AI78" i="171"/>
  <c r="AH78" i="171"/>
  <c r="I34" i="173"/>
  <c r="L10" i="173"/>
  <c r="C28" i="173"/>
  <c r="K32" i="173"/>
  <c r="D24" i="171"/>
  <c r="P10" i="173"/>
  <c r="AP139" i="173"/>
  <c r="I48" i="171"/>
  <c r="Q48" i="171"/>
  <c r="K23" i="173"/>
  <c r="H19" i="173"/>
  <c r="N31" i="171"/>
  <c r="AP140" i="173"/>
  <c r="C15" i="171"/>
  <c r="F42" i="173"/>
  <c r="C32" i="171"/>
  <c r="C13" i="173"/>
  <c r="J4" i="171"/>
  <c r="D25" i="171"/>
  <c r="L25" i="173"/>
  <c r="Q23" i="173"/>
  <c r="H30" i="173"/>
  <c r="AR136" i="173"/>
  <c r="E12" i="173"/>
  <c r="Q28" i="171"/>
  <c r="P39" i="173"/>
  <c r="K39" i="173"/>
  <c r="E8" i="173"/>
  <c r="L22" i="171"/>
  <c r="J26" i="171"/>
  <c r="C29" i="173"/>
  <c r="K33" i="171"/>
  <c r="N15" i="171"/>
  <c r="I45" i="171"/>
  <c r="I50" i="173"/>
  <c r="H12" i="173"/>
  <c r="K35" i="171"/>
  <c r="C41" i="173"/>
  <c r="G42" i="171"/>
  <c r="G26" i="173"/>
  <c r="C40" i="171"/>
  <c r="Q32" i="173"/>
  <c r="C48" i="171"/>
  <c r="G45" i="173"/>
  <c r="N43" i="173"/>
  <c r="H26" i="173"/>
  <c r="K42" i="173"/>
  <c r="N14" i="173"/>
  <c r="I7" i="173"/>
  <c r="F43" i="173"/>
  <c r="E11" i="173"/>
  <c r="M6" i="171"/>
  <c r="F41" i="173"/>
  <c r="N7" i="173"/>
  <c r="J24" i="173"/>
  <c r="I2" i="171"/>
  <c r="C10" i="171"/>
  <c r="AR141" i="173"/>
  <c r="L34" i="171"/>
  <c r="H49" i="173"/>
  <c r="J33" i="173"/>
  <c r="H43" i="171"/>
  <c r="H10" i="171"/>
  <c r="L41" i="173"/>
  <c r="M5" i="171"/>
  <c r="G35" i="171"/>
  <c r="C27" i="173"/>
  <c r="Q30" i="173"/>
  <c r="I14" i="171"/>
  <c r="N35" i="171"/>
  <c r="E16" i="173"/>
  <c r="D11" i="173"/>
  <c r="N37" i="171"/>
  <c r="D42" i="171"/>
  <c r="M8" i="171"/>
  <c r="F20" i="173"/>
  <c r="K18" i="171"/>
  <c r="K40" i="173"/>
  <c r="E13" i="173"/>
  <c r="M22" i="171"/>
  <c r="K48" i="171"/>
  <c r="J17" i="171"/>
  <c r="E25" i="173"/>
  <c r="N50" i="173"/>
  <c r="M30" i="173"/>
  <c r="J31" i="173"/>
  <c r="AL74" i="173"/>
  <c r="AM74" i="173" s="1"/>
  <c r="C44" i="173"/>
  <c r="AQ137" i="173"/>
  <c r="AL70" i="173"/>
  <c r="AM70" i="173" s="1"/>
  <c r="L43" i="171"/>
  <c r="E13" i="171"/>
  <c r="L3" i="171"/>
  <c r="N30" i="171"/>
  <c r="AQ8" i="173"/>
  <c r="C5" i="171"/>
  <c r="I43" i="173"/>
  <c r="L38" i="171"/>
  <c r="N6" i="173"/>
  <c r="I21" i="171"/>
  <c r="P41" i="171"/>
  <c r="AL8" i="173"/>
  <c r="AM8" i="173" s="1"/>
  <c r="H43" i="173"/>
  <c r="P11" i="173"/>
  <c r="F29" i="173"/>
  <c r="N16" i="173"/>
  <c r="E20" i="173"/>
  <c r="F6" i="173"/>
  <c r="Q40" i="171"/>
  <c r="AJ10" i="173"/>
  <c r="AK10" i="173" s="1"/>
  <c r="C26" i="173"/>
  <c r="N42" i="173"/>
  <c r="I31" i="171"/>
  <c r="I42" i="173"/>
  <c r="F46" i="171"/>
  <c r="E19" i="173"/>
  <c r="AL200" i="173"/>
  <c r="AM200" i="173" s="1"/>
  <c r="F40" i="171"/>
  <c r="Q4" i="171"/>
  <c r="AL138" i="173"/>
  <c r="AM138" i="173" s="1"/>
  <c r="C47" i="171"/>
  <c r="M48" i="171"/>
  <c r="AQ142" i="173"/>
  <c r="N21" i="173"/>
  <c r="P51" i="171"/>
  <c r="L13" i="173"/>
  <c r="E51" i="173"/>
  <c r="AO70" i="173"/>
  <c r="AO73" i="173"/>
  <c r="L45" i="173"/>
  <c r="M3" i="171"/>
  <c r="I7" i="171"/>
  <c r="F3" i="171"/>
  <c r="D4" i="173"/>
  <c r="C23" i="171"/>
  <c r="D21" i="173"/>
  <c r="G33" i="173"/>
  <c r="AO140" i="173"/>
  <c r="AR11" i="173"/>
  <c r="AL217" i="173"/>
  <c r="AM217" i="173" s="1"/>
  <c r="Q21" i="171"/>
  <c r="P26" i="171"/>
  <c r="J3" i="171"/>
  <c r="AR9" i="173"/>
  <c r="N48" i="171"/>
  <c r="K21" i="173"/>
  <c r="M39" i="171"/>
  <c r="AQ10" i="171"/>
  <c r="I16" i="173"/>
  <c r="G19" i="171"/>
  <c r="J47" i="171"/>
  <c r="C34" i="173"/>
  <c r="F25" i="171"/>
  <c r="AP148" i="173"/>
  <c r="N2" i="171"/>
  <c r="H42" i="173"/>
  <c r="K33" i="173"/>
  <c r="J38" i="171"/>
  <c r="AH73" i="171"/>
  <c r="AI73" i="171"/>
  <c r="K17" i="173"/>
  <c r="L14" i="171"/>
  <c r="Q41" i="171"/>
  <c r="H37" i="171"/>
  <c r="M34" i="173"/>
  <c r="P35" i="171"/>
  <c r="N27" i="173"/>
  <c r="L43" i="173"/>
  <c r="P15" i="171"/>
  <c r="AJ75" i="173"/>
  <c r="AK75" i="173" s="1"/>
  <c r="N46" i="173"/>
  <c r="AQ74" i="173"/>
  <c r="D30" i="173"/>
  <c r="F24" i="171"/>
  <c r="AL7" i="173"/>
  <c r="AM7" i="173" s="1"/>
  <c r="H26" i="171"/>
  <c r="G2" i="173"/>
  <c r="P17" i="173"/>
  <c r="G41" i="171"/>
  <c r="K5" i="171"/>
  <c r="AP12" i="173"/>
  <c r="AJ77" i="171"/>
  <c r="AK77" i="171" s="1"/>
  <c r="P18" i="173"/>
  <c r="G39" i="171"/>
  <c r="E2" i="171"/>
  <c r="AJ72" i="171"/>
  <c r="AK72" i="171" s="1"/>
  <c r="Q25" i="171"/>
  <c r="N46" i="171"/>
  <c r="D28" i="173"/>
  <c r="M24" i="173"/>
  <c r="AJ5" i="173"/>
  <c r="AK5" i="173" s="1"/>
  <c r="AL143" i="173"/>
  <c r="AM143" i="173" s="1"/>
  <c r="AO144" i="173"/>
  <c r="C37" i="171"/>
  <c r="G47" i="173"/>
  <c r="E19" i="171"/>
  <c r="L5" i="173"/>
  <c r="E20" i="171"/>
  <c r="J38" i="173"/>
  <c r="J34" i="171"/>
  <c r="H41" i="173"/>
  <c r="AJ5" i="171"/>
  <c r="AK5" i="171" s="1"/>
  <c r="I10" i="171"/>
  <c r="F49" i="173"/>
  <c r="F44" i="173"/>
  <c r="E39" i="173"/>
  <c r="L35" i="171"/>
  <c r="AH13" i="171"/>
  <c r="AI13" i="171"/>
  <c r="D7" i="173"/>
  <c r="Q42" i="173"/>
  <c r="C50" i="171"/>
  <c r="N29" i="171"/>
  <c r="C7" i="171"/>
  <c r="Q35" i="171"/>
  <c r="N3" i="173"/>
  <c r="AJ74" i="171"/>
  <c r="AK74" i="171" s="1"/>
  <c r="G36" i="173"/>
  <c r="M51" i="173"/>
  <c r="Q48" i="173"/>
  <c r="H15" i="171"/>
  <c r="I37" i="171"/>
  <c r="L51" i="171"/>
  <c r="C33" i="171"/>
  <c r="E45" i="171"/>
  <c r="E15" i="171"/>
  <c r="D3" i="171"/>
  <c r="D34" i="171"/>
  <c r="K4" i="171"/>
  <c r="I34" i="171"/>
  <c r="D22" i="171"/>
  <c r="G50" i="171"/>
  <c r="G36" i="171"/>
  <c r="AR5" i="173"/>
  <c r="C17" i="171"/>
  <c r="M21" i="171"/>
  <c r="D35" i="171"/>
  <c r="E29" i="173"/>
  <c r="J36" i="171"/>
  <c r="J14" i="171"/>
  <c r="AJ135" i="173"/>
  <c r="AK135" i="173" s="1"/>
  <c r="AL204" i="173"/>
  <c r="AM204" i="173" s="1"/>
  <c r="H6" i="171"/>
  <c r="N5" i="173"/>
  <c r="AQ8" i="171"/>
  <c r="P36" i="173"/>
  <c r="M17" i="171"/>
  <c r="E27" i="171"/>
  <c r="Q40" i="173"/>
  <c r="C9" i="171"/>
  <c r="L18" i="171"/>
  <c r="I27" i="171"/>
  <c r="AL10" i="173"/>
  <c r="AM10" i="173" s="1"/>
  <c r="E49" i="171"/>
  <c r="AR146" i="173"/>
  <c r="L2" i="171"/>
  <c r="J15" i="171"/>
  <c r="L16" i="173"/>
  <c r="P25" i="171"/>
  <c r="AJ143" i="173"/>
  <c r="AK143" i="173" s="1"/>
  <c r="P29" i="173"/>
  <c r="M7" i="171"/>
  <c r="H19" i="171"/>
  <c r="G5" i="171"/>
  <c r="J30" i="171"/>
  <c r="J22" i="173"/>
  <c r="N6" i="171"/>
  <c r="K13" i="171"/>
  <c r="AH5" i="171"/>
  <c r="AI5" i="171"/>
  <c r="M46" i="171"/>
  <c r="Q27" i="171"/>
  <c r="P39" i="171"/>
  <c r="H15" i="173"/>
  <c r="L36" i="173"/>
  <c r="K28" i="173"/>
  <c r="K26" i="173"/>
  <c r="Q29" i="173"/>
  <c r="P23" i="173"/>
  <c r="N34" i="171"/>
  <c r="C2" i="173"/>
  <c r="AJ70" i="171"/>
  <c r="AK70" i="171" s="1"/>
  <c r="M15" i="171"/>
  <c r="G13" i="173"/>
  <c r="N13" i="173"/>
  <c r="J19" i="173"/>
  <c r="H51" i="171"/>
  <c r="L29" i="171"/>
  <c r="J39" i="173"/>
  <c r="F10" i="173"/>
  <c r="AR144" i="173"/>
  <c r="L40" i="171"/>
  <c r="F5" i="171"/>
  <c r="G51" i="171"/>
  <c r="N30" i="173"/>
  <c r="G24" i="173"/>
  <c r="F16" i="173"/>
  <c r="L33" i="171"/>
  <c r="Q39" i="173"/>
  <c r="AJ74" i="173"/>
  <c r="AK74" i="173" s="1"/>
  <c r="K25" i="173"/>
  <c r="C28" i="171"/>
  <c r="H33" i="171"/>
  <c r="D37" i="171"/>
  <c r="AJ148" i="173"/>
  <c r="AK148" i="173" s="1"/>
  <c r="N32" i="173"/>
  <c r="L3" i="173"/>
  <c r="N9" i="171"/>
  <c r="C12" i="171"/>
  <c r="M47" i="173"/>
  <c r="E23" i="171"/>
  <c r="AL211" i="173"/>
  <c r="AM211" i="173" s="1"/>
  <c r="L46" i="173"/>
  <c r="J6" i="173"/>
  <c r="I32" i="173"/>
  <c r="Q37" i="173"/>
  <c r="Q44" i="173"/>
  <c r="I19" i="173"/>
  <c r="L11" i="173"/>
  <c r="K24" i="171"/>
  <c r="K49" i="171"/>
  <c r="G7" i="171"/>
  <c r="N19" i="171"/>
  <c r="Q20" i="171"/>
  <c r="E2" i="173"/>
  <c r="I44" i="171"/>
  <c r="F39" i="171"/>
  <c r="Q51" i="173"/>
  <c r="E21" i="171"/>
  <c r="I41" i="171"/>
  <c r="K7" i="171"/>
  <c r="G43" i="173"/>
  <c r="K2" i="173"/>
  <c r="N39" i="171"/>
  <c r="K47" i="171"/>
  <c r="P6" i="173"/>
  <c r="J51" i="171"/>
  <c r="I26" i="171"/>
  <c r="L6" i="173"/>
  <c r="I47" i="171"/>
  <c r="AR10" i="173"/>
  <c r="G26" i="171"/>
  <c r="AL146" i="173"/>
  <c r="AM146" i="173" s="1"/>
  <c r="F16" i="171"/>
  <c r="N4" i="173"/>
  <c r="P42" i="171"/>
  <c r="H38" i="173"/>
  <c r="L19" i="171"/>
  <c r="H40" i="171"/>
  <c r="F36" i="173"/>
  <c r="L44" i="173"/>
  <c r="G4" i="171"/>
  <c r="J37" i="173"/>
  <c r="M50" i="173"/>
  <c r="H17" i="173"/>
  <c r="AP144" i="173"/>
  <c r="H27" i="173"/>
  <c r="G48" i="173"/>
  <c r="N36" i="173"/>
  <c r="D44" i="173"/>
  <c r="AP147" i="173"/>
  <c r="AR147" i="173"/>
  <c r="L4" i="171"/>
  <c r="F11" i="171"/>
  <c r="AQ76" i="173"/>
  <c r="I51" i="171"/>
  <c r="M47" i="171"/>
  <c r="E31" i="173"/>
  <c r="I30" i="171"/>
  <c r="AP136" i="173"/>
  <c r="D13" i="173"/>
  <c r="Q23" i="171"/>
  <c r="L20" i="173"/>
  <c r="F18" i="173"/>
  <c r="C5" i="173"/>
  <c r="D42" i="173"/>
  <c r="E3" i="173"/>
  <c r="Q36" i="171"/>
  <c r="C35" i="171"/>
  <c r="G23" i="173"/>
  <c r="C19" i="171"/>
  <c r="G23" i="171"/>
  <c r="E4" i="171"/>
  <c r="Q2" i="173"/>
  <c r="K45" i="171"/>
  <c r="AO72" i="173"/>
  <c r="D41" i="173"/>
  <c r="L2" i="173"/>
  <c r="P4" i="173"/>
  <c r="D32" i="171"/>
  <c r="G17" i="171"/>
  <c r="J51" i="173"/>
  <c r="M13" i="173"/>
  <c r="K51" i="171"/>
  <c r="H9" i="173"/>
  <c r="L39" i="173"/>
  <c r="M32" i="173"/>
  <c r="AJ82" i="171"/>
  <c r="AK82" i="171" s="1"/>
  <c r="K11" i="171"/>
  <c r="F43" i="171"/>
  <c r="J49" i="173"/>
  <c r="L34" i="173"/>
  <c r="L46" i="171"/>
  <c r="AP76" i="173"/>
  <c r="P44" i="171"/>
  <c r="P11" i="171"/>
  <c r="D30" i="171"/>
  <c r="AR12" i="173"/>
  <c r="AL12" i="173"/>
  <c r="AM12" i="173" s="1"/>
  <c r="K44" i="171"/>
  <c r="C6" i="171"/>
  <c r="P37" i="173"/>
  <c r="F44" i="171"/>
  <c r="G15" i="173"/>
  <c r="Q5" i="171"/>
  <c r="E14" i="171"/>
  <c r="M20" i="173"/>
  <c r="AJ139" i="173"/>
  <c r="AK139" i="173" s="1"/>
  <c r="Q46" i="171"/>
  <c r="Q19" i="173"/>
  <c r="C30" i="173"/>
  <c r="N32" i="171"/>
  <c r="M9" i="171"/>
  <c r="AL142" i="173"/>
  <c r="AM142" i="173" s="1"/>
  <c r="G18" i="173"/>
  <c r="AO6" i="173"/>
  <c r="G28" i="171"/>
  <c r="K9" i="173"/>
  <c r="F26" i="171"/>
  <c r="P34" i="173"/>
  <c r="AJ12" i="173"/>
  <c r="AK12" i="173" s="1"/>
  <c r="AQ143" i="173"/>
  <c r="AJ80" i="171"/>
  <c r="AK80" i="171" s="1"/>
  <c r="AQ7" i="171"/>
  <c r="H45" i="171"/>
  <c r="F36" i="171"/>
  <c r="M14" i="171"/>
  <c r="N44" i="171"/>
  <c r="N18" i="173"/>
  <c r="D50" i="173"/>
  <c r="L16" i="171"/>
  <c r="E10" i="173"/>
  <c r="K18" i="173"/>
  <c r="Q46" i="173"/>
  <c r="AL71" i="173"/>
  <c r="AM71" i="173" s="1"/>
  <c r="E41" i="171"/>
  <c r="N15" i="173"/>
  <c r="G29" i="171"/>
  <c r="J47" i="173"/>
  <c r="L4" i="173"/>
  <c r="J39" i="171"/>
  <c r="L18" i="173"/>
  <c r="I6" i="173"/>
  <c r="F38" i="171"/>
  <c r="Q12" i="171"/>
  <c r="P3" i="171"/>
  <c r="E47" i="171"/>
  <c r="M11" i="171"/>
  <c r="H2" i="171"/>
  <c r="J43" i="171"/>
  <c r="K38" i="173"/>
  <c r="AR142" i="173"/>
  <c r="K48" i="173"/>
  <c r="P40" i="173"/>
  <c r="P44" i="173"/>
  <c r="E4" i="173"/>
  <c r="H8" i="173"/>
  <c r="M39" i="173"/>
  <c r="F51" i="171"/>
  <c r="E7" i="171"/>
  <c r="L26" i="171"/>
  <c r="F32" i="173"/>
  <c r="D51" i="173"/>
  <c r="E38" i="173"/>
  <c r="P47" i="171"/>
  <c r="C36" i="173"/>
  <c r="N9" i="173"/>
  <c r="E37" i="173"/>
  <c r="P31" i="173"/>
  <c r="H16" i="171"/>
  <c r="P19" i="171"/>
  <c r="C39" i="173"/>
  <c r="AQ135" i="173"/>
  <c r="N26" i="171"/>
  <c r="K38" i="171"/>
  <c r="D40" i="171"/>
  <c r="C43" i="173"/>
  <c r="F22" i="171"/>
  <c r="H37" i="173"/>
  <c r="Q43" i="171"/>
  <c r="I35" i="171"/>
  <c r="I38" i="173"/>
  <c r="AJ149" i="173"/>
  <c r="AK149" i="173" s="1"/>
  <c r="D20" i="173"/>
  <c r="F9" i="173"/>
  <c r="J17" i="173"/>
  <c r="AQ141" i="173"/>
  <c r="N10" i="173"/>
  <c r="L10" i="171"/>
  <c r="L25" i="171"/>
  <c r="E5" i="173"/>
  <c r="AP137" i="173"/>
  <c r="J45" i="171"/>
  <c r="H11" i="173"/>
  <c r="AJ9" i="171"/>
  <c r="AK9" i="171" s="1"/>
  <c r="L32" i="173"/>
  <c r="E37" i="171"/>
  <c r="E26" i="173"/>
  <c r="P37" i="171"/>
  <c r="N40" i="173"/>
  <c r="L27" i="173"/>
  <c r="Q49" i="171"/>
  <c r="M45" i="171"/>
  <c r="K8" i="173"/>
  <c r="M16" i="171"/>
  <c r="D6" i="173"/>
  <c r="Q51" i="171"/>
  <c r="E11" i="171"/>
  <c r="D13" i="171"/>
  <c r="J37" i="171"/>
  <c r="AJ147" i="173"/>
  <c r="AK147" i="173" s="1"/>
  <c r="K40" i="171"/>
  <c r="P49" i="171"/>
  <c r="C35" i="173"/>
  <c r="I16" i="171"/>
  <c r="D15" i="171"/>
  <c r="AQ13" i="171"/>
  <c r="Q3" i="171"/>
  <c r="N7" i="171"/>
  <c r="Q14" i="171"/>
  <c r="G47" i="171"/>
  <c r="P32" i="173"/>
  <c r="AL76" i="173"/>
  <c r="AM76" i="173" s="1"/>
  <c r="G38" i="171"/>
  <c r="K34" i="173"/>
  <c r="P48" i="171"/>
  <c r="P2" i="171"/>
  <c r="I8" i="171"/>
  <c r="F23" i="171"/>
  <c r="K30" i="171"/>
  <c r="Q11" i="171"/>
  <c r="K12" i="173"/>
  <c r="J5" i="171"/>
  <c r="I19" i="171"/>
  <c r="N50" i="171"/>
  <c r="AJ144" i="173"/>
  <c r="AK144" i="173" s="1"/>
  <c r="F35" i="171"/>
  <c r="I15" i="173"/>
  <c r="P35" i="173"/>
  <c r="D27" i="171"/>
  <c r="I47" i="173"/>
  <c r="AP72" i="173"/>
  <c r="I40" i="173"/>
  <c r="G12" i="173"/>
  <c r="AL206" i="173"/>
  <c r="AM206" i="173" s="1"/>
  <c r="P7" i="171"/>
  <c r="H30" i="171"/>
  <c r="C24" i="171"/>
  <c r="G22" i="171"/>
  <c r="M41" i="171"/>
  <c r="L28" i="173"/>
  <c r="E43" i="173"/>
  <c r="P24" i="173"/>
  <c r="F31" i="171"/>
  <c r="H24" i="173"/>
  <c r="P16" i="171"/>
  <c r="D18" i="173"/>
  <c r="H3" i="173"/>
  <c r="P17" i="171"/>
  <c r="P32" i="171"/>
  <c r="G8" i="173"/>
  <c r="L24" i="171"/>
  <c r="I28" i="173"/>
  <c r="AH70" i="171"/>
  <c r="AI70" i="171"/>
  <c r="G46" i="173"/>
  <c r="C49" i="173"/>
  <c r="G3" i="171"/>
  <c r="Q45" i="171"/>
  <c r="D48" i="173"/>
  <c r="I35" i="173"/>
  <c r="F2" i="173"/>
  <c r="AP70" i="173"/>
  <c r="L48" i="171"/>
  <c r="K16" i="173"/>
  <c r="P5" i="173"/>
  <c r="K50" i="171"/>
  <c r="N17" i="173"/>
  <c r="H51" i="173"/>
  <c r="D47" i="173"/>
  <c r="AQ5" i="171"/>
  <c r="I50" i="171"/>
  <c r="P8" i="173"/>
  <c r="C45" i="171"/>
  <c r="N12" i="173"/>
  <c r="Q31" i="173"/>
  <c r="D34" i="173"/>
  <c r="J44" i="171"/>
  <c r="AJ13" i="171"/>
  <c r="AK13" i="171" s="1"/>
  <c r="D46" i="171"/>
  <c r="J19" i="171"/>
  <c r="AQ149" i="173"/>
  <c r="Q6" i="171"/>
  <c r="J21" i="173"/>
  <c r="C18" i="171"/>
  <c r="H40" i="173"/>
  <c r="G14" i="173"/>
  <c r="K37" i="173"/>
  <c r="M5" i="173"/>
  <c r="Q10" i="171"/>
  <c r="F38" i="173"/>
  <c r="M12" i="171"/>
  <c r="M12" i="173"/>
  <c r="P15" i="173"/>
  <c r="AJ137" i="173"/>
  <c r="AK137" i="173" s="1"/>
  <c r="Q21" i="173"/>
  <c r="M27" i="171"/>
  <c r="AI82" i="171"/>
  <c r="AH82" i="171"/>
  <c r="C2" i="171"/>
  <c r="N45" i="171"/>
  <c r="N41" i="171"/>
  <c r="K42" i="171"/>
  <c r="D36" i="171"/>
  <c r="F46" i="173"/>
  <c r="AO148" i="173"/>
  <c r="I5" i="173"/>
  <c r="I29" i="173"/>
  <c r="M31" i="173"/>
  <c r="I12" i="171"/>
  <c r="E22" i="171"/>
  <c r="F17" i="171"/>
  <c r="Q42" i="171"/>
  <c r="J9" i="173"/>
  <c r="K10" i="173"/>
  <c r="M36" i="173"/>
  <c r="C19" i="173"/>
  <c r="N51" i="171"/>
  <c r="J11" i="173"/>
  <c r="E24" i="173"/>
  <c r="G29" i="173"/>
  <c r="AJ138" i="173"/>
  <c r="AK138" i="173" s="1"/>
  <c r="F41" i="171"/>
  <c r="F19" i="173"/>
  <c r="L39" i="171"/>
  <c r="P27" i="171"/>
  <c r="C8" i="171"/>
  <c r="AO74" i="173"/>
  <c r="C7" i="173"/>
  <c r="J40" i="173"/>
  <c r="E48" i="173"/>
  <c r="F4" i="173"/>
  <c r="AO149" i="173"/>
  <c r="J14" i="173"/>
  <c r="F7" i="173"/>
  <c r="C6" i="173"/>
  <c r="J28" i="173"/>
  <c r="D31" i="173"/>
  <c r="AQ145" i="173"/>
  <c r="C27" i="171"/>
  <c r="I41" i="173"/>
  <c r="D8" i="173"/>
  <c r="D35" i="173"/>
  <c r="F3" i="173"/>
  <c r="Q47" i="171"/>
  <c r="D37" i="173"/>
  <c r="G38" i="173"/>
  <c r="H39" i="171"/>
  <c r="L49" i="173"/>
  <c r="N3" i="171"/>
  <c r="Q45" i="173"/>
  <c r="AL202" i="173"/>
  <c r="AM202" i="173" s="1"/>
  <c r="H31" i="171"/>
  <c r="H24" i="171"/>
  <c r="I23" i="171"/>
  <c r="AR73" i="173"/>
  <c r="F6" i="171"/>
  <c r="AO137" i="173"/>
  <c r="AJ71" i="173"/>
  <c r="AK71" i="173" s="1"/>
  <c r="E22" i="173"/>
  <c r="AI74" i="171"/>
  <c r="AH74" i="171"/>
  <c r="E18" i="171"/>
  <c r="F26" i="173"/>
  <c r="AR6" i="173"/>
  <c r="F27" i="173"/>
  <c r="AQ6" i="173"/>
  <c r="P40" i="171"/>
  <c r="M50" i="171"/>
  <c r="I37" i="173"/>
  <c r="G8" i="171"/>
  <c r="E38" i="171"/>
  <c r="N35" i="173"/>
  <c r="G28" i="173"/>
  <c r="H47" i="173"/>
  <c r="I4" i="173"/>
  <c r="P14" i="173"/>
  <c r="D7" i="171"/>
  <c r="I24" i="173"/>
  <c r="N27" i="171"/>
  <c r="N24" i="171"/>
  <c r="C12" i="173"/>
  <c r="AH72" i="171"/>
  <c r="AI72" i="171"/>
  <c r="H45" i="173"/>
  <c r="F33" i="173"/>
  <c r="M3" i="173"/>
  <c r="N28" i="173"/>
  <c r="F40" i="173"/>
  <c r="G22" i="173"/>
  <c r="P4" i="171"/>
  <c r="AJ6" i="173"/>
  <c r="AK6" i="173" s="1"/>
  <c r="AJ81" i="171"/>
  <c r="AK81" i="171" s="1"/>
  <c r="M17" i="173"/>
  <c r="Q28" i="173"/>
  <c r="J15" i="173"/>
  <c r="Q41" i="173"/>
  <c r="Q13" i="171"/>
  <c r="L8" i="173"/>
  <c r="H9" i="171"/>
  <c r="L15" i="173"/>
  <c r="H32" i="173"/>
  <c r="K19" i="173"/>
  <c r="AQ10" i="173"/>
  <c r="H12" i="171"/>
  <c r="M22" i="173"/>
  <c r="J49" i="171"/>
  <c r="C22" i="173"/>
  <c r="P36" i="171"/>
  <c r="AO7" i="173"/>
  <c r="F12" i="171"/>
  <c r="H41" i="171"/>
  <c r="C8" i="173"/>
  <c r="F8" i="173"/>
  <c r="AO5" i="173"/>
  <c r="K25" i="171"/>
  <c r="J10" i="171"/>
  <c r="K27" i="173"/>
  <c r="M25" i="171"/>
  <c r="J36" i="173"/>
  <c r="D8" i="171"/>
  <c r="K37" i="171"/>
  <c r="AR140" i="173"/>
  <c r="M10" i="173"/>
  <c r="J32" i="171"/>
  <c r="P8" i="171"/>
  <c r="AI12" i="171"/>
  <c r="AH12" i="171"/>
  <c r="M16" i="173"/>
  <c r="L51" i="173"/>
  <c r="AP143" i="173"/>
  <c r="AL216" i="173"/>
  <c r="AM216" i="173" s="1"/>
  <c r="M14" i="173"/>
  <c r="C3" i="173"/>
  <c r="I46" i="171"/>
  <c r="K43" i="173"/>
  <c r="P21" i="173"/>
  <c r="H46" i="173"/>
  <c r="AQ140" i="173"/>
  <c r="D22" i="173"/>
  <c r="N19" i="173"/>
  <c r="AJ76" i="173"/>
  <c r="AK76" i="173" s="1"/>
  <c r="AJ142" i="173"/>
  <c r="AK142" i="173" s="1"/>
  <c r="AH71" i="171"/>
  <c r="AI71" i="171"/>
  <c r="C34" i="171"/>
  <c r="Q49" i="173"/>
  <c r="J12" i="173"/>
  <c r="E34" i="173"/>
  <c r="E16" i="171"/>
  <c r="H23" i="171"/>
  <c r="D39" i="171"/>
  <c r="G10" i="173"/>
  <c r="P20" i="171"/>
  <c r="P9" i="173"/>
  <c r="Q20" i="173"/>
  <c r="L49" i="171"/>
  <c r="J43" i="173"/>
  <c r="E36" i="173"/>
  <c r="G4" i="173"/>
  <c r="I25" i="173"/>
  <c r="E42" i="173"/>
  <c r="P16" i="173"/>
  <c r="G14" i="171"/>
  <c r="F28" i="171"/>
  <c r="AI81" i="171"/>
  <c r="AH81" i="171"/>
  <c r="M35" i="171"/>
  <c r="I17" i="171"/>
  <c r="M49" i="171"/>
  <c r="K2" i="171"/>
  <c r="M42" i="173"/>
  <c r="J23" i="173"/>
  <c r="D45" i="173"/>
  <c r="H47" i="171"/>
  <c r="D26" i="173"/>
  <c r="N39" i="173"/>
  <c r="AO7" i="171"/>
  <c r="AQ6" i="171"/>
  <c r="E45" i="173"/>
  <c r="K3" i="173"/>
  <c r="H48" i="173"/>
  <c r="AP7" i="173"/>
  <c r="I14" i="173"/>
  <c r="F17" i="173"/>
  <c r="AQ139" i="173"/>
  <c r="G41" i="173"/>
  <c r="J8" i="171"/>
  <c r="P12" i="173"/>
  <c r="C31" i="173"/>
  <c r="E18" i="173"/>
  <c r="M43" i="171"/>
  <c r="L41" i="171"/>
  <c r="P51" i="173"/>
  <c r="N49" i="173"/>
  <c r="P24" i="171"/>
  <c r="C45" i="173"/>
  <c r="L37" i="171"/>
  <c r="Q26" i="173"/>
  <c r="Q33" i="171"/>
  <c r="E31" i="171"/>
  <c r="AH75" i="171"/>
  <c r="AI75" i="171"/>
  <c r="M44" i="173"/>
  <c r="AI9" i="171"/>
  <c r="AH9" i="171"/>
  <c r="J16" i="171"/>
  <c r="G2" i="171"/>
  <c r="F30" i="171"/>
  <c r="F21" i="173"/>
  <c r="I18" i="173"/>
  <c r="N34" i="173"/>
  <c r="D40" i="173"/>
  <c r="J4" i="173"/>
  <c r="K44" i="173"/>
  <c r="K24" i="173"/>
  <c r="H28" i="171"/>
  <c r="E32" i="173"/>
  <c r="AQ73" i="173"/>
  <c r="Q30" i="171"/>
  <c r="N20" i="173"/>
  <c r="E50" i="171"/>
  <c r="E12" i="171"/>
  <c r="P48" i="173"/>
  <c r="Q22" i="171"/>
  <c r="E14" i="173"/>
  <c r="M49" i="173"/>
  <c r="J13" i="171"/>
  <c r="H3" i="171"/>
  <c r="N8" i="171"/>
  <c r="K39" i="171"/>
  <c r="E27" i="173"/>
  <c r="H33" i="173"/>
  <c r="AR71" i="173"/>
  <c r="AI80" i="171"/>
  <c r="AH80" i="171"/>
  <c r="AO76" i="173"/>
  <c r="K47" i="173"/>
  <c r="J48" i="173"/>
  <c r="M36" i="171"/>
  <c r="M48" i="173"/>
  <c r="M21" i="173"/>
  <c r="J29" i="171"/>
  <c r="AJ78" i="171"/>
  <c r="AK78" i="171" s="1"/>
  <c r="D50" i="171"/>
  <c r="M34" i="171"/>
  <c r="G6" i="173"/>
  <c r="D45" i="171"/>
  <c r="L19" i="173"/>
  <c r="I40" i="171"/>
  <c r="G18" i="171"/>
  <c r="N36" i="171"/>
  <c r="AH8" i="171"/>
  <c r="AI8" i="171"/>
  <c r="N10" i="171"/>
  <c r="N12" i="171"/>
  <c r="G37" i="171"/>
  <c r="I39" i="171"/>
  <c r="AP10" i="173"/>
  <c r="AP73" i="173"/>
  <c r="C13" i="171"/>
  <c r="AR76" i="173"/>
  <c r="P47" i="173"/>
  <c r="H21" i="173"/>
  <c r="C14" i="173"/>
  <c r="P20" i="173"/>
  <c r="D43" i="171"/>
  <c r="P14" i="171"/>
  <c r="J30" i="173"/>
  <c r="M8" i="173"/>
  <c r="C46" i="171"/>
  <c r="D10" i="173"/>
  <c r="AQ147" i="173"/>
  <c r="J18" i="171"/>
  <c r="AR145" i="173"/>
  <c r="Q25" i="173"/>
  <c r="P50" i="171"/>
  <c r="J12" i="171"/>
  <c r="E44" i="173"/>
  <c r="J8" i="173"/>
  <c r="H20" i="173"/>
  <c r="K6" i="171"/>
  <c r="AQ72" i="173"/>
  <c r="J23" i="171"/>
  <c r="H46" i="171"/>
  <c r="G9" i="171"/>
  <c r="L50" i="173"/>
  <c r="AR8" i="173"/>
  <c r="Q38" i="173"/>
  <c r="K6" i="173"/>
  <c r="H11" i="171"/>
  <c r="N25" i="171"/>
  <c r="I3" i="171"/>
  <c r="P5" i="171"/>
  <c r="C48" i="173"/>
  <c r="F30" i="173"/>
  <c r="M13" i="171"/>
  <c r="AP71" i="173"/>
  <c r="J25" i="171"/>
  <c r="D41" i="171"/>
  <c r="G3" i="173"/>
  <c r="M28" i="173"/>
  <c r="L8" i="171"/>
  <c r="K46" i="173"/>
  <c r="M42" i="171"/>
  <c r="E41" i="173"/>
  <c r="G21" i="173"/>
  <c r="L32" i="171"/>
  <c r="AL209" i="173"/>
  <c r="AM209" i="173" s="1"/>
  <c r="N25" i="173"/>
  <c r="AL207" i="173"/>
  <c r="AM207" i="173" s="1"/>
  <c r="J20" i="173"/>
  <c r="J21" i="171"/>
  <c r="K3" i="171"/>
  <c r="M18" i="173"/>
  <c r="AI79" i="171"/>
  <c r="AH79" i="171"/>
  <c r="G7" i="173"/>
  <c r="H16" i="173"/>
  <c r="F34" i="173"/>
  <c r="M4" i="173"/>
  <c r="AH77" i="171"/>
  <c r="AI77" i="171"/>
  <c r="G16" i="173"/>
  <c r="F15" i="173"/>
  <c r="I27" i="173"/>
  <c r="AP138" i="173"/>
  <c r="M15" i="173"/>
  <c r="L5" i="171"/>
  <c r="AO147" i="173"/>
  <c r="F45" i="173"/>
  <c r="J11" i="171"/>
  <c r="AP9" i="173"/>
  <c r="D16" i="171"/>
  <c r="AQ5" i="173"/>
  <c r="E42" i="171"/>
  <c r="AP8" i="173"/>
  <c r="J29" i="173"/>
  <c r="G5" i="173"/>
  <c r="Q32" i="171"/>
  <c r="H48" i="171"/>
  <c r="AJ7" i="173"/>
  <c r="AK7" i="173" s="1"/>
  <c r="P50" i="173"/>
  <c r="E40" i="171"/>
  <c r="AQ75" i="173"/>
  <c r="AO141" i="173"/>
  <c r="E17" i="173"/>
  <c r="C47" i="173"/>
  <c r="Q33" i="173"/>
  <c r="H34" i="173"/>
  <c r="M19" i="173"/>
  <c r="I9" i="173"/>
  <c r="F28" i="173"/>
  <c r="D20" i="171"/>
  <c r="H14" i="171"/>
  <c r="AL213" i="173"/>
  <c r="AM213" i="173" s="1"/>
  <c r="I18" i="171"/>
  <c r="P22" i="173"/>
  <c r="L7" i="171"/>
  <c r="P31" i="171"/>
  <c r="N37" i="173"/>
  <c r="M35" i="173"/>
  <c r="H35" i="171"/>
  <c r="AL218" i="173"/>
  <c r="AM218" i="173" s="1"/>
  <c r="P30" i="171"/>
  <c r="AO138" i="173"/>
  <c r="F22" i="173"/>
  <c r="N44" i="173"/>
  <c r="I12" i="173"/>
  <c r="M46" i="173"/>
  <c r="AQ138" i="173"/>
  <c r="K15" i="171"/>
  <c r="N2" i="173"/>
  <c r="L22" i="173"/>
  <c r="H8" i="171"/>
  <c r="D49" i="173"/>
  <c r="F42" i="171"/>
  <c r="P13" i="173"/>
  <c r="H31" i="173"/>
  <c r="AO135" i="173"/>
  <c r="I31" i="173"/>
  <c r="M26" i="171"/>
  <c r="J48" i="171"/>
  <c r="J34" i="173"/>
  <c r="AJ76" i="171"/>
  <c r="AK76" i="171" s="1"/>
  <c r="H23" i="173"/>
  <c r="D18" i="171"/>
  <c r="G44" i="173"/>
  <c r="H4" i="171"/>
  <c r="K20" i="173"/>
  <c r="F14" i="171"/>
  <c r="C43" i="171"/>
  <c r="E26" i="171"/>
  <c r="L23" i="173"/>
  <c r="AJ7" i="171"/>
  <c r="AK7" i="171" s="1"/>
  <c r="K13" i="173"/>
  <c r="J50" i="173"/>
  <c r="AP11" i="173"/>
  <c r="H50" i="173"/>
  <c r="AL203" i="173"/>
  <c r="AM203" i="173" s="1"/>
  <c r="Q31" i="171"/>
  <c r="P29" i="171"/>
  <c r="M24" i="171"/>
  <c r="K41" i="173"/>
  <c r="J28" i="171"/>
  <c r="M37" i="173"/>
  <c r="G32" i="173"/>
  <c r="D51" i="171"/>
  <c r="C36" i="171"/>
  <c r="F19" i="171"/>
  <c r="F21" i="171"/>
  <c r="J2" i="173"/>
  <c r="N16" i="171"/>
  <c r="P21" i="171"/>
  <c r="C40" i="173"/>
  <c r="E44" i="171"/>
  <c r="I32" i="171"/>
  <c r="K21" i="171"/>
  <c r="D36" i="173"/>
  <c r="Q44" i="171"/>
  <c r="J45" i="173"/>
  <c r="D21" i="171"/>
  <c r="I39" i="173"/>
  <c r="AL212" i="173"/>
  <c r="AM212" i="173" s="1"/>
  <c r="Q17" i="173"/>
  <c r="Q16" i="171"/>
  <c r="J16" i="173"/>
  <c r="G51" i="173"/>
  <c r="AR75" i="173"/>
  <c r="G43" i="171"/>
  <c r="D47" i="171"/>
  <c r="C18" i="173"/>
  <c r="G17" i="173"/>
  <c r="C42" i="173"/>
  <c r="L13" i="171"/>
  <c r="L23" i="171"/>
  <c r="D38" i="171"/>
  <c r="L12" i="173"/>
  <c r="C9" i="173"/>
  <c r="C11" i="173"/>
  <c r="J42" i="173"/>
  <c r="M9" i="173"/>
  <c r="M27" i="173"/>
  <c r="K51" i="173"/>
  <c r="H36" i="173"/>
  <c r="K32" i="171"/>
  <c r="C38" i="171"/>
  <c r="AQ9" i="173"/>
  <c r="P38" i="173"/>
  <c r="G12" i="171"/>
  <c r="C26" i="171"/>
  <c r="C51" i="173"/>
  <c r="AO71" i="173"/>
  <c r="G13" i="171"/>
  <c r="G30" i="173"/>
  <c r="Q19" i="171"/>
  <c r="P10" i="171"/>
  <c r="C51" i="171"/>
  <c r="D19" i="173"/>
  <c r="H2" i="173"/>
  <c r="P27" i="173"/>
  <c r="N43" i="171"/>
  <c r="D3" i="173"/>
  <c r="AO142" i="173"/>
  <c r="J44" i="173"/>
  <c r="E51" i="171"/>
  <c r="F49" i="171"/>
  <c r="K50" i="173"/>
  <c r="E46" i="173"/>
  <c r="C41" i="171"/>
  <c r="C25" i="171"/>
  <c r="P25" i="173"/>
  <c r="AJ141" i="173"/>
  <c r="AK141" i="173" s="1"/>
  <c r="M29" i="173"/>
  <c r="C16" i="171"/>
  <c r="D9" i="171"/>
  <c r="AI6" i="171"/>
  <c r="AH6" i="171"/>
  <c r="I49" i="173"/>
  <c r="K14" i="173"/>
  <c r="G9" i="173"/>
  <c r="E21" i="173"/>
  <c r="H21" i="171"/>
  <c r="G49" i="171"/>
  <c r="L35" i="173"/>
  <c r="P34" i="171"/>
  <c r="I44" i="173"/>
  <c r="Q24" i="171"/>
  <c r="Q43" i="173"/>
  <c r="AQ148" i="173"/>
  <c r="C11" i="171"/>
  <c r="P33" i="173"/>
  <c r="K36" i="173"/>
  <c r="Q18" i="173"/>
  <c r="AO75" i="173"/>
  <c r="AI11" i="171"/>
  <c r="AH11" i="171"/>
  <c r="K34" i="171"/>
  <c r="I3" i="173"/>
  <c r="N31" i="173"/>
  <c r="AI7" i="171"/>
  <c r="AH7" i="171"/>
  <c r="G20" i="173"/>
  <c r="I13" i="171"/>
  <c r="D2" i="173"/>
  <c r="D14" i="173"/>
  <c r="AL208" i="173"/>
  <c r="AM208" i="173" s="1"/>
  <c r="L14" i="173"/>
  <c r="K22" i="171"/>
  <c r="J50" i="171"/>
  <c r="T26" i="169"/>
  <c r="T1976" i="169"/>
  <c r="T1456" i="169"/>
  <c r="T936" i="169"/>
  <c r="T416" i="169"/>
  <c r="T2041" i="169"/>
  <c r="T1521" i="169"/>
  <c r="T1001" i="169"/>
  <c r="T481" i="169"/>
  <c r="T2106" i="169"/>
  <c r="T1586" i="169"/>
  <c r="T1066" i="169"/>
  <c r="T546" i="169"/>
  <c r="T2171" i="169"/>
  <c r="T1651" i="169"/>
  <c r="T1131" i="169"/>
  <c r="T611" i="169"/>
  <c r="T91" i="169"/>
  <c r="T221" i="169"/>
  <c r="T2236" i="169"/>
  <c r="T1716" i="169"/>
  <c r="T1196" i="169"/>
  <c r="T676" i="169"/>
  <c r="T156" i="169"/>
  <c r="T1781" i="169"/>
  <c r="T1261" i="169"/>
  <c r="T741" i="169"/>
  <c r="T1846" i="169"/>
  <c r="T1326" i="169"/>
  <c r="T806" i="169"/>
  <c r="T286" i="169"/>
  <c r="T1911" i="169"/>
  <c r="T1391" i="169"/>
  <c r="T871" i="169"/>
  <c r="T351" i="169"/>
  <c r="S1" i="169"/>
  <c r="O51" i="169"/>
  <c r="S326" i="168"/>
  <c r="U328" i="168" s="1"/>
  <c r="S261" i="168"/>
  <c r="U263" i="168" s="1"/>
  <c r="S196" i="168"/>
  <c r="U198" i="168" s="1"/>
  <c r="S131" i="168"/>
  <c r="S66" i="168"/>
  <c r="U68" i="168" s="1"/>
  <c r="S1" i="168"/>
  <c r="O38" i="168"/>
  <c r="O35" i="168"/>
  <c r="O46" i="168"/>
  <c r="O3" i="168"/>
  <c r="O2" i="168"/>
  <c r="O4" i="168"/>
  <c r="O43" i="168"/>
  <c r="O51" i="168"/>
  <c r="O6" i="168"/>
  <c r="O8" i="168"/>
  <c r="O10" i="168"/>
  <c r="O12" i="168"/>
  <c r="O15" i="168"/>
  <c r="O42" i="168"/>
  <c r="O50" i="168"/>
  <c r="O18" i="168"/>
  <c r="O39" i="168"/>
  <c r="O47" i="168"/>
  <c r="O7" i="168"/>
  <c r="O9" i="168"/>
  <c r="O11" i="168"/>
  <c r="O13" i="168"/>
  <c r="O28" i="168"/>
  <c r="O21" i="168"/>
  <c r="O22" i="168"/>
  <c r="O23" i="168"/>
  <c r="O24" i="168"/>
  <c r="O25" i="168"/>
  <c r="O26" i="168"/>
  <c r="O27" i="168"/>
  <c r="O33" i="168"/>
  <c r="O14" i="168"/>
  <c r="O19" i="168"/>
  <c r="O20" i="168"/>
  <c r="O36" i="168"/>
  <c r="O40" i="168"/>
  <c r="O44" i="168"/>
  <c r="O48" i="168"/>
  <c r="O17" i="168"/>
  <c r="O30" i="168"/>
  <c r="O31" i="168"/>
  <c r="O32" i="168"/>
  <c r="O37" i="168"/>
  <c r="O41" i="168"/>
  <c r="O45" i="168"/>
  <c r="O49" i="168"/>
  <c r="O16" i="168"/>
  <c r="O29" i="168"/>
  <c r="O34" i="168"/>
  <c r="S1" i="167"/>
  <c r="O2" i="167"/>
  <c r="O6" i="167"/>
  <c r="O8" i="167"/>
  <c r="O10" i="167"/>
  <c r="O20" i="167"/>
  <c r="O12" i="167"/>
  <c r="O4" i="167"/>
  <c r="O28" i="167"/>
  <c r="O3" i="167"/>
  <c r="O7" i="167"/>
  <c r="O9" i="167"/>
  <c r="O11" i="167"/>
  <c r="O13" i="167"/>
  <c r="O5" i="167"/>
  <c r="O14" i="167"/>
  <c r="O32" i="167"/>
  <c r="O18" i="167"/>
  <c r="O19" i="167"/>
  <c r="O30" i="167"/>
  <c r="O21" i="167"/>
  <c r="O22" i="167"/>
  <c r="O23" i="167"/>
  <c r="O24" i="167"/>
  <c r="O25" i="167"/>
  <c r="O26" i="167"/>
  <c r="O27" i="167"/>
  <c r="O33" i="167"/>
  <c r="O34" i="167"/>
  <c r="O38" i="167"/>
  <c r="O42" i="167"/>
  <c r="O46" i="167"/>
  <c r="O50" i="167"/>
  <c r="O37" i="167"/>
  <c r="O41" i="167"/>
  <c r="O45" i="167"/>
  <c r="O49" i="167"/>
  <c r="O17" i="167"/>
  <c r="O31" i="167"/>
  <c r="O16" i="167"/>
  <c r="O36" i="167"/>
  <c r="O40" i="167"/>
  <c r="O44" i="167"/>
  <c r="O48" i="167"/>
  <c r="O15" i="167"/>
  <c r="O35" i="167"/>
  <c r="O39" i="167"/>
  <c r="O43" i="167"/>
  <c r="O47" i="167"/>
  <c r="O51" i="167"/>
  <c r="O29" i="167"/>
  <c r="S131" i="166"/>
  <c r="S196" i="166"/>
  <c r="U198" i="166" s="1"/>
  <c r="S391" i="166"/>
  <c r="U393" i="166" s="1"/>
  <c r="S326" i="166"/>
  <c r="S261" i="166"/>
  <c r="U263" i="166" s="1"/>
  <c r="S456" i="166"/>
  <c r="S521" i="166"/>
  <c r="U523" i="166" s="1"/>
  <c r="S66" i="166"/>
  <c r="U68" i="166" s="1"/>
  <c r="AG14" i="166"/>
  <c r="AG13" i="166"/>
  <c r="S64" i="166"/>
  <c r="S63" i="166"/>
  <c r="S62" i="166"/>
  <c r="S61" i="166"/>
  <c r="S60" i="166"/>
  <c r="S59" i="166"/>
  <c r="S58" i="166"/>
  <c r="S57" i="166"/>
  <c r="S56" i="166"/>
  <c r="S55" i="166"/>
  <c r="S54" i="166"/>
  <c r="S53" i="166"/>
  <c r="S52" i="166"/>
  <c r="S51" i="166"/>
  <c r="B51" i="166"/>
  <c r="S50" i="166"/>
  <c r="B50" i="166"/>
  <c r="S49" i="166"/>
  <c r="B49" i="166"/>
  <c r="S48" i="166"/>
  <c r="B48" i="166"/>
  <c r="S47" i="166"/>
  <c r="B47" i="166"/>
  <c r="S46" i="166"/>
  <c r="B46" i="166"/>
  <c r="S45" i="166"/>
  <c r="B45" i="166"/>
  <c r="S44" i="166"/>
  <c r="B44" i="166"/>
  <c r="S43" i="166"/>
  <c r="B43" i="166"/>
  <c r="S42" i="166"/>
  <c r="B42" i="166"/>
  <c r="S41" i="166"/>
  <c r="B41" i="166"/>
  <c r="S40" i="166"/>
  <c r="B40" i="166"/>
  <c r="S39" i="166"/>
  <c r="B39" i="166"/>
  <c r="S38" i="166"/>
  <c r="B38" i="166"/>
  <c r="S37" i="166"/>
  <c r="B37" i="166"/>
  <c r="S36" i="166"/>
  <c r="B36" i="166"/>
  <c r="S35" i="166"/>
  <c r="B35" i="166"/>
  <c r="T34" i="166"/>
  <c r="B34" i="166"/>
  <c r="B33" i="166"/>
  <c r="T32" i="166"/>
  <c r="B32" i="166"/>
  <c r="B31" i="166"/>
  <c r="B30" i="166"/>
  <c r="B29" i="166"/>
  <c r="B28" i="166"/>
  <c r="B27" i="166"/>
  <c r="B26" i="166"/>
  <c r="T25" i="166"/>
  <c r="B25" i="166"/>
  <c r="T24" i="166"/>
  <c r="B24" i="166"/>
  <c r="T23" i="166"/>
  <c r="B23" i="166"/>
  <c r="T22" i="166"/>
  <c r="B22" i="166"/>
  <c r="T21" i="166"/>
  <c r="B21" i="166"/>
  <c r="B20" i="166"/>
  <c r="T31" i="166"/>
  <c r="B19" i="166"/>
  <c r="B18" i="166"/>
  <c r="B17" i="166"/>
  <c r="B16" i="166"/>
  <c r="B15" i="166"/>
  <c r="B14" i="166"/>
  <c r="B13" i="166"/>
  <c r="AG12" i="166"/>
  <c r="B12" i="166"/>
  <c r="AG11" i="166"/>
  <c r="B11" i="166"/>
  <c r="AG10" i="166"/>
  <c r="B10" i="166"/>
  <c r="AG9" i="166"/>
  <c r="B9" i="166"/>
  <c r="AG8" i="166"/>
  <c r="B8" i="166"/>
  <c r="AG7" i="166"/>
  <c r="B7" i="166"/>
  <c r="AG6" i="166"/>
  <c r="B6" i="166"/>
  <c r="B5" i="166"/>
  <c r="AR4" i="166"/>
  <c r="AQ4" i="166"/>
  <c r="AP4" i="166"/>
  <c r="AO4" i="166"/>
  <c r="AN4" i="166"/>
  <c r="B4" i="166"/>
  <c r="DR3" i="166"/>
  <c r="DQ3" i="166"/>
  <c r="DP3" i="166"/>
  <c r="DO3" i="166"/>
  <c r="DN3" i="166"/>
  <c r="B3" i="166"/>
  <c r="DT2" i="166"/>
  <c r="T26" i="166" s="1"/>
  <c r="DR2" i="166"/>
  <c r="DQ2" i="166"/>
  <c r="DP2" i="166"/>
  <c r="DO2" i="166"/>
  <c r="DN2" i="166"/>
  <c r="DM2" i="166"/>
  <c r="V2" i="166"/>
  <c r="B2" i="166"/>
  <c r="Y1" i="166"/>
  <c r="U75" i="173"/>
  <c r="U73" i="173"/>
  <c r="U72" i="173"/>
  <c r="U149" i="173"/>
  <c r="U70" i="173"/>
  <c r="U11" i="173"/>
  <c r="U7" i="173"/>
  <c r="U145" i="173"/>
  <c r="U6" i="173"/>
  <c r="U135" i="173"/>
  <c r="U142" i="173"/>
  <c r="U144" i="173"/>
  <c r="U140" i="173"/>
  <c r="U74" i="173"/>
  <c r="U8" i="173"/>
  <c r="U139" i="173"/>
  <c r="U136" i="173"/>
  <c r="U137" i="173"/>
  <c r="U147" i="173"/>
  <c r="U71" i="173"/>
  <c r="U12" i="173"/>
  <c r="U76" i="173"/>
  <c r="U143" i="173"/>
  <c r="U10" i="173"/>
  <c r="U9" i="173"/>
  <c r="U138" i="173"/>
  <c r="U146" i="173"/>
  <c r="U5" i="173"/>
  <c r="U141" i="173"/>
  <c r="U148" i="173"/>
  <c r="Z9" i="166"/>
  <c r="Z12" i="166"/>
  <c r="Z5" i="166"/>
  <c r="Z6" i="166"/>
  <c r="Z10" i="166"/>
  <c r="Z11" i="166"/>
  <c r="Z13" i="166"/>
  <c r="Z7" i="166"/>
  <c r="Z14" i="166"/>
  <c r="Z8" i="166"/>
  <c r="T95" i="173" l="1"/>
  <c r="T160" i="173"/>
  <c r="T30" i="173"/>
  <c r="U3" i="169"/>
  <c r="U3" i="168"/>
  <c r="U3" i="167"/>
  <c r="U458" i="166"/>
  <c r="U328" i="166"/>
  <c r="O46" i="166" a="1"/>
  <c r="O15" i="166" a="1"/>
  <c r="O41" i="166" a="1"/>
  <c r="O28" i="166" a="1"/>
  <c r="O13" i="166" a="1"/>
  <c r="O22" i="166" a="1"/>
  <c r="AB392" i="166"/>
  <c r="O40" i="166" a="1"/>
  <c r="O14" i="166" a="1"/>
  <c r="O48" i="166" a="1"/>
  <c r="O39" i="166" a="1"/>
  <c r="O21" i="166" a="1"/>
  <c r="O11" i="166" a="1"/>
  <c r="O24" i="166" a="1"/>
  <c r="O17" i="166" a="1"/>
  <c r="AB522" i="166"/>
  <c r="AB262" i="166"/>
  <c r="O36" i="166" a="1"/>
  <c r="AB327" i="168"/>
  <c r="O49" i="166" a="1"/>
  <c r="O16" i="166" a="1"/>
  <c r="O38" i="166" a="1"/>
  <c r="O43" i="166" a="1"/>
  <c r="O23" i="166" a="1"/>
  <c r="AB327" i="166"/>
  <c r="AB2" i="168"/>
  <c r="O34" i="166" a="1"/>
  <c r="O18" i="166" a="1"/>
  <c r="O35" i="166" a="1"/>
  <c r="O27" i="166" a="1"/>
  <c r="S1" i="166" a="1"/>
  <c r="AB2" i="169"/>
  <c r="AB67" i="168"/>
  <c r="O33" i="166" a="1"/>
  <c r="O20" i="166" a="1"/>
  <c r="O26" i="166" a="1"/>
  <c r="O19" i="166" a="1"/>
  <c r="O42" i="166" a="1"/>
  <c r="O12" i="166" a="1"/>
  <c r="AB2" i="167"/>
  <c r="O25" i="166" a="1"/>
  <c r="O45" i="166" a="1"/>
  <c r="O29" i="166" a="1"/>
  <c r="O50" i="166" a="1"/>
  <c r="O37" i="166" a="1"/>
  <c r="O32" i="166" a="1"/>
  <c r="O30" i="166" a="1"/>
  <c r="O47" i="166" a="1"/>
  <c r="AB262" i="168"/>
  <c r="O44" i="166" a="1"/>
  <c r="O31" i="166" a="1"/>
  <c r="O51" i="166" a="1"/>
  <c r="AB457" i="166"/>
  <c r="AN12" i="166"/>
  <c r="AN5" i="166"/>
  <c r="AN13" i="166"/>
  <c r="AN14" i="166"/>
  <c r="AN11" i="166"/>
  <c r="AN8" i="166"/>
  <c r="AN9" i="166"/>
  <c r="AN6" i="166"/>
  <c r="AN10" i="166"/>
  <c r="AN7" i="166"/>
  <c r="O43" i="166" l="1"/>
  <c r="O44" i="166"/>
  <c r="O22" i="166"/>
  <c r="O45" i="166"/>
  <c r="O16" i="166"/>
  <c r="O14" i="166"/>
  <c r="O11" i="166"/>
  <c r="S1" i="166"/>
  <c r="U3" i="166" s="1"/>
  <c r="O21" i="166"/>
  <c r="O17" i="166"/>
  <c r="O24" i="166"/>
  <c r="O23" i="166"/>
  <c r="O15" i="166"/>
  <c r="O50" i="166"/>
  <c r="O49" i="166"/>
  <c r="O18" i="166"/>
  <c r="O40" i="166"/>
  <c r="O34" i="166"/>
  <c r="O13" i="166"/>
  <c r="O19" i="166"/>
  <c r="O20" i="166"/>
  <c r="O39" i="166"/>
  <c r="O48" i="166"/>
  <c r="O42" i="166"/>
  <c r="O28" i="166"/>
  <c r="O26" i="166"/>
  <c r="O37" i="166"/>
  <c r="O38" i="166"/>
  <c r="O33" i="166"/>
  <c r="O51" i="166"/>
  <c r="O27" i="166"/>
  <c r="O25" i="166"/>
  <c r="O36" i="166"/>
  <c r="O31" i="166"/>
  <c r="O32" i="166"/>
  <c r="O12" i="166"/>
  <c r="O29" i="166"/>
  <c r="O35" i="166"/>
  <c r="O30" i="166"/>
  <c r="O46" i="166"/>
  <c r="O47" i="166"/>
  <c r="O41" i="166"/>
  <c r="U133" i="166"/>
  <c r="U133" i="168"/>
  <c r="AB67" i="166"/>
  <c r="AB197" i="168"/>
  <c r="AB132" i="168"/>
  <c r="AB197" i="166"/>
  <c r="AB132" i="166"/>
  <c r="AI210" i="169" l="1"/>
  <c r="AH210" i="169"/>
  <c r="AH595" i="169"/>
  <c r="AI595" i="169"/>
  <c r="AH594" i="169"/>
  <c r="AI594" i="169"/>
  <c r="AH1695" i="169"/>
  <c r="AI1695" i="169"/>
  <c r="AI1970" i="169"/>
  <c r="AH1970" i="169"/>
  <c r="AI659" i="169"/>
  <c r="AH659" i="169"/>
  <c r="AH731" i="169"/>
  <c r="AI731" i="169"/>
  <c r="AH78" i="169"/>
  <c r="AI78" i="169"/>
  <c r="AH1177" i="169"/>
  <c r="AI1177" i="169"/>
  <c r="AI1440" i="169"/>
  <c r="AH1440" i="169"/>
  <c r="AH11" i="169"/>
  <c r="AI11" i="169"/>
  <c r="AI471" i="169"/>
  <c r="AH471" i="169"/>
  <c r="AH590" i="169"/>
  <c r="AI590" i="169"/>
  <c r="AH850" i="169"/>
  <c r="AI850" i="169"/>
  <c r="AI527" i="169"/>
  <c r="AH527" i="169"/>
  <c r="AH77" i="169"/>
  <c r="AI77" i="169"/>
  <c r="AH209" i="169"/>
  <c r="AI209" i="169"/>
  <c r="AI1565" i="169"/>
  <c r="AH1565" i="169"/>
  <c r="AH1962" i="169"/>
  <c r="AI1962" i="169"/>
  <c r="AH1505" i="169"/>
  <c r="AI1505" i="169"/>
  <c r="AH737" i="169"/>
  <c r="AI737" i="169"/>
  <c r="AH344" i="169"/>
  <c r="AI344" i="169"/>
  <c r="AI1247" i="169"/>
  <c r="AH1247" i="169"/>
  <c r="AI1061" i="169"/>
  <c r="AH1061" i="169"/>
  <c r="AI981" i="169"/>
  <c r="AH981" i="169"/>
  <c r="AH1703" i="169"/>
  <c r="AI1703" i="169"/>
  <c r="AH867" i="169"/>
  <c r="AI867" i="169"/>
  <c r="AI1186" i="169"/>
  <c r="AH1186" i="169"/>
  <c r="AH205" i="169"/>
  <c r="AI205" i="169"/>
  <c r="AH140" i="169"/>
  <c r="AI140" i="169"/>
  <c r="AI462" i="169"/>
  <c r="AH462" i="169"/>
  <c r="AH2023" i="169"/>
  <c r="AI2023" i="169"/>
  <c r="AI533" i="169"/>
  <c r="AH533" i="169"/>
  <c r="AH1965" i="169"/>
  <c r="AI1965" i="169"/>
  <c r="AI1515" i="169"/>
  <c r="AH1515" i="169"/>
  <c r="AH596" i="169"/>
  <c r="AI596" i="169"/>
  <c r="AI208" i="169"/>
  <c r="AH208" i="169"/>
  <c r="AH8" i="169"/>
  <c r="AI8" i="169"/>
  <c r="AI1060" i="169"/>
  <c r="AH1060" i="169"/>
  <c r="AI464" i="169"/>
  <c r="AH464" i="169"/>
  <c r="AH1052" i="169"/>
  <c r="AI1052" i="169"/>
  <c r="AH333" i="169"/>
  <c r="AI333" i="169"/>
  <c r="AH1436" i="169"/>
  <c r="AI1436" i="169"/>
  <c r="AH206" i="169"/>
  <c r="AI206" i="169"/>
  <c r="AI331" i="169"/>
  <c r="AH331" i="169"/>
  <c r="AH7" i="169"/>
  <c r="AI7" i="169"/>
  <c r="AH915" i="169"/>
  <c r="AI915" i="169"/>
  <c r="AH1761" i="169"/>
  <c r="AI1761" i="169"/>
  <c r="AI2158" i="169"/>
  <c r="AH2158" i="169"/>
  <c r="AH864" i="169"/>
  <c r="AI864" i="169"/>
  <c r="AI335" i="169"/>
  <c r="AH335" i="169"/>
  <c r="AH202" i="169"/>
  <c r="AI202" i="169"/>
  <c r="AI269" i="169"/>
  <c r="AH269" i="169"/>
  <c r="AI983" i="169"/>
  <c r="AH983" i="169"/>
  <c r="AH2099" i="169"/>
  <c r="AI2099" i="169"/>
  <c r="AH461" i="169"/>
  <c r="AI461" i="169"/>
  <c r="AI1370" i="169"/>
  <c r="AH1370" i="169"/>
  <c r="AH273" i="169"/>
  <c r="AI273" i="169"/>
  <c r="AI1187" i="169"/>
  <c r="AH1187" i="169"/>
  <c r="AI859" i="169"/>
  <c r="AH859" i="169"/>
  <c r="AI74" i="169"/>
  <c r="AH74" i="169"/>
  <c r="AH1571" i="169"/>
  <c r="AI1571" i="169"/>
  <c r="AH332" i="169"/>
  <c r="AI332" i="169"/>
  <c r="AH1960" i="169"/>
  <c r="AI1960" i="169"/>
  <c r="AI1054" i="169"/>
  <c r="AH1054" i="169"/>
  <c r="AI727" i="169"/>
  <c r="AH727" i="169"/>
  <c r="AH793" i="169"/>
  <c r="AI793" i="169"/>
  <c r="AI1900" i="169"/>
  <c r="AH1900" i="169"/>
  <c r="AI1056" i="169"/>
  <c r="AH1056" i="169"/>
  <c r="AI73" i="169"/>
  <c r="AH73" i="169"/>
  <c r="AI272" i="169"/>
  <c r="AH272" i="169"/>
  <c r="AI211" i="169"/>
  <c r="AH211" i="169"/>
  <c r="AH1699" i="169"/>
  <c r="AI1699" i="169"/>
  <c r="AH1633" i="169"/>
  <c r="AI1633" i="169"/>
  <c r="AH1894" i="169"/>
  <c r="AI1894" i="169"/>
  <c r="AH1438" i="169"/>
  <c r="AI1438" i="169"/>
  <c r="AH1047" i="169"/>
  <c r="AI1047" i="169"/>
  <c r="AI1055" i="169"/>
  <c r="AH1055" i="169"/>
  <c r="AH790" i="169"/>
  <c r="AI790" i="169"/>
  <c r="AH474" i="169"/>
  <c r="AI474" i="169"/>
  <c r="AH1968" i="169"/>
  <c r="AI1968" i="169"/>
  <c r="AI862" i="169"/>
  <c r="AH862" i="169"/>
  <c r="AH1704" i="169"/>
  <c r="AI1704" i="169"/>
  <c r="AH720" i="169"/>
  <c r="AI720" i="169"/>
  <c r="AH982" i="169"/>
  <c r="AI982" i="169"/>
  <c r="AI1376" i="169"/>
  <c r="AH1376" i="169"/>
  <c r="AH984" i="169"/>
  <c r="AI984" i="169"/>
  <c r="AI730" i="169"/>
  <c r="AH730" i="169"/>
  <c r="AH2222" i="169"/>
  <c r="AI2222" i="169"/>
  <c r="AH1566" i="169"/>
  <c r="AI1566" i="169"/>
  <c r="AI460" i="169"/>
  <c r="AH460" i="169"/>
  <c r="AH201" i="169"/>
  <c r="AI201" i="169"/>
  <c r="AI1964" i="169"/>
  <c r="AH1964" i="169"/>
  <c r="AH1827" i="169"/>
  <c r="AI1827" i="169"/>
  <c r="AI990" i="169"/>
  <c r="AH990" i="169"/>
  <c r="AH1890" i="169"/>
  <c r="AI1890" i="169"/>
  <c r="AI742" i="169"/>
  <c r="AH742" i="169"/>
  <c r="AI799" i="169"/>
  <c r="AH799" i="169"/>
  <c r="AH1770" i="169"/>
  <c r="AI1770" i="169"/>
  <c r="AH732" i="169"/>
  <c r="AI732" i="169"/>
  <c r="AI13" i="169"/>
  <c r="AH13" i="169"/>
  <c r="AH274" i="169"/>
  <c r="AI274" i="169"/>
  <c r="AH1181" i="169"/>
  <c r="AI1181" i="169"/>
  <c r="AI861" i="169"/>
  <c r="AH861" i="169"/>
  <c r="AH203" i="169"/>
  <c r="AI203" i="169"/>
  <c r="AI1246" i="169"/>
  <c r="AH1246" i="169"/>
  <c r="AI2155" i="169"/>
  <c r="AH2155" i="169"/>
  <c r="AI2089" i="169"/>
  <c r="AH2089" i="169"/>
  <c r="AI1961" i="169"/>
  <c r="AH1961" i="169"/>
  <c r="AI535" i="169"/>
  <c r="AH535" i="169"/>
  <c r="AH339" i="169"/>
  <c r="AI339" i="169"/>
  <c r="AH872" i="169"/>
  <c r="AI872" i="169"/>
  <c r="AI1372" i="169"/>
  <c r="AH1372" i="169"/>
  <c r="AI2098" i="169"/>
  <c r="AH2098" i="169"/>
  <c r="AH6" i="169"/>
  <c r="AI6" i="169"/>
  <c r="AH1640" i="169"/>
  <c r="AI1640" i="169"/>
  <c r="AI338" i="169"/>
  <c r="AH338" i="169"/>
  <c r="AI470" i="169"/>
  <c r="AH470" i="169"/>
  <c r="AH1503" i="169"/>
  <c r="AI1503" i="169"/>
  <c r="AI271" i="169"/>
  <c r="AH271" i="169"/>
  <c r="AH526" i="169"/>
  <c r="AI526" i="169"/>
  <c r="AI858" i="169"/>
  <c r="AH858" i="169"/>
  <c r="AH10" i="169"/>
  <c r="AI10" i="169"/>
  <c r="AI1707" i="169"/>
  <c r="AH1707" i="169"/>
  <c r="AH265" i="169"/>
  <c r="AI265" i="169"/>
  <c r="AH396" i="169"/>
  <c r="AI396" i="169"/>
  <c r="AI655" i="169"/>
  <c r="AH655" i="169"/>
  <c r="AH1193" i="169"/>
  <c r="AI1193" i="169"/>
  <c r="AH796" i="169"/>
  <c r="AI796" i="169"/>
  <c r="AH1966" i="169"/>
  <c r="AI1966" i="169"/>
  <c r="AH1112" i="169"/>
  <c r="AI1112" i="169"/>
  <c r="AI534" i="169"/>
  <c r="AH534" i="169"/>
  <c r="AH1048" i="169"/>
  <c r="AI1048" i="169"/>
  <c r="AI870" i="169"/>
  <c r="AH870" i="169"/>
  <c r="AH2097" i="169"/>
  <c r="AI2097" i="169"/>
  <c r="AH991" i="169"/>
  <c r="AI991" i="169"/>
  <c r="AI2100" i="169"/>
  <c r="AH2100" i="169"/>
  <c r="AI2219" i="169"/>
  <c r="AH2219" i="169"/>
  <c r="AH525" i="169"/>
  <c r="AI525" i="169"/>
  <c r="AH2152" i="169"/>
  <c r="AI2152" i="169"/>
  <c r="AI1634" i="169"/>
  <c r="AH1634" i="169"/>
  <c r="AH1062" i="169"/>
  <c r="AI1062" i="169"/>
  <c r="AH207" i="169"/>
  <c r="AI207" i="169"/>
  <c r="AI342" i="169"/>
  <c r="AH342" i="169"/>
  <c r="AH1378" i="169"/>
  <c r="AI1378" i="169"/>
  <c r="AH785" i="169"/>
  <c r="AI785" i="169"/>
  <c r="AH789" i="169"/>
  <c r="AI789" i="169"/>
  <c r="AI137" i="169"/>
  <c r="AH137" i="169"/>
  <c r="AH395" i="169"/>
  <c r="AI395" i="169"/>
  <c r="AH1373" i="169"/>
  <c r="AI1373" i="169"/>
  <c r="AI9" i="169"/>
  <c r="AH9" i="169"/>
  <c r="AH1507" i="169"/>
  <c r="AI1507" i="169"/>
  <c r="AH724" i="169"/>
  <c r="AI724" i="169"/>
  <c r="AI1437" i="169"/>
  <c r="AH1437" i="169"/>
  <c r="AH71" i="169"/>
  <c r="AI71" i="169"/>
  <c r="AI472" i="169"/>
  <c r="AH472" i="169"/>
  <c r="AI136" i="169"/>
  <c r="AH136" i="169"/>
  <c r="AI657" i="169"/>
  <c r="AH657" i="169"/>
  <c r="AI1053" i="169"/>
  <c r="AH1053" i="169"/>
  <c r="AI2221" i="169"/>
  <c r="AH2221" i="169"/>
  <c r="AH1896" i="169"/>
  <c r="AI1896" i="169"/>
  <c r="AH1371" i="169"/>
  <c r="AI1371" i="169"/>
  <c r="AH916" i="169"/>
  <c r="AI916" i="169"/>
  <c r="AI1183" i="169"/>
  <c r="AH1183" i="169"/>
  <c r="AI1517" i="169"/>
  <c r="AH1517" i="169"/>
  <c r="AI2093" i="169"/>
  <c r="AH2093" i="169"/>
  <c r="AI1179" i="169"/>
  <c r="AH1179" i="169"/>
  <c r="AI856" i="169"/>
  <c r="AH856" i="169"/>
  <c r="AH138" i="169"/>
  <c r="AI138" i="169"/>
  <c r="AI1774" i="169"/>
  <c r="AH1774" i="169"/>
  <c r="AH1897" i="169"/>
  <c r="AI1897" i="169"/>
  <c r="AI1189" i="169"/>
  <c r="AH1189" i="169"/>
  <c r="AH722" i="169"/>
  <c r="AI722" i="169"/>
  <c r="AI337" i="169"/>
  <c r="AH337" i="169"/>
  <c r="AI2024" i="169"/>
  <c r="AH2024" i="169"/>
  <c r="AI1700" i="169"/>
  <c r="AH1700" i="169"/>
  <c r="AH591" i="169"/>
  <c r="AI591" i="169"/>
  <c r="AH266" i="169"/>
  <c r="AI266" i="169"/>
  <c r="AH1114" i="169"/>
  <c r="AI1114" i="169"/>
  <c r="AH736" i="169"/>
  <c r="AI736" i="169"/>
  <c r="AH1638" i="169"/>
  <c r="AI1638" i="169"/>
  <c r="AH334" i="169"/>
  <c r="AI334" i="169"/>
  <c r="AH212" i="169"/>
  <c r="AI212" i="169"/>
  <c r="AI1903" i="169"/>
  <c r="AH1903" i="169"/>
  <c r="AH1706" i="169"/>
  <c r="AI1706" i="169"/>
  <c r="AH1307" i="169"/>
  <c r="AI1307" i="169"/>
  <c r="AH532" i="169"/>
  <c r="AI532" i="169"/>
  <c r="AH72" i="169"/>
  <c r="AI72" i="169"/>
  <c r="AH1309" i="169"/>
  <c r="AI1309" i="169"/>
  <c r="AH1514" i="169"/>
  <c r="AI1514" i="169"/>
  <c r="AH1050" i="169"/>
  <c r="AI1050" i="169"/>
  <c r="AI2025" i="169"/>
  <c r="AH2025" i="169"/>
  <c r="AH468" i="169"/>
  <c r="AI468" i="169"/>
  <c r="AI1046" i="169"/>
  <c r="AH1046" i="169"/>
  <c r="AI1063" i="169"/>
  <c r="AH1063" i="169"/>
  <c r="AI1045" i="169"/>
  <c r="AH1045" i="169"/>
  <c r="AH1956" i="169"/>
  <c r="AI1956" i="169"/>
  <c r="AI1500" i="169"/>
  <c r="AH1500" i="169"/>
  <c r="AH12" i="169"/>
  <c r="AI12" i="169"/>
  <c r="AI2026" i="169"/>
  <c r="AH2026" i="169"/>
  <c r="AH592" i="169"/>
  <c r="AI592" i="169"/>
  <c r="AH1766" i="169"/>
  <c r="AI1766" i="169"/>
  <c r="AH1568" i="169"/>
  <c r="AI1568" i="169"/>
  <c r="AH726" i="169"/>
  <c r="AI726" i="169"/>
  <c r="AI871" i="169"/>
  <c r="AH871" i="169"/>
  <c r="AI1311" i="169"/>
  <c r="AH1311" i="169"/>
  <c r="AI794" i="169"/>
  <c r="AH794" i="169"/>
  <c r="AI528" i="169"/>
  <c r="AH528" i="169"/>
  <c r="AI79" i="169"/>
  <c r="AH79" i="169"/>
  <c r="AH2218" i="169"/>
  <c r="AI2218" i="169"/>
  <c r="AI1314" i="169"/>
  <c r="AH1314" i="169"/>
  <c r="AI398" i="169"/>
  <c r="AH398" i="169"/>
  <c r="AH1245" i="169"/>
  <c r="AI1245" i="169"/>
  <c r="AI1969" i="169"/>
  <c r="AH1969" i="169"/>
  <c r="AI989" i="169"/>
  <c r="AH989" i="169"/>
  <c r="AH2101" i="169"/>
  <c r="AI2101" i="169"/>
  <c r="AH852" i="169"/>
  <c r="AI852" i="169"/>
  <c r="AI1308" i="169"/>
  <c r="AH1308" i="169"/>
  <c r="AH2156" i="169"/>
  <c r="AI2156" i="169"/>
  <c r="AI738" i="169"/>
  <c r="AH738" i="169"/>
  <c r="AI1575" i="169"/>
  <c r="AH1575" i="169"/>
  <c r="AH1905" i="169"/>
  <c r="AI1905" i="169"/>
  <c r="AI1176" i="169"/>
  <c r="AH1176" i="169"/>
  <c r="AH267" i="169"/>
  <c r="AI267" i="169"/>
  <c r="AI1379" i="169"/>
  <c r="AH1379" i="169"/>
  <c r="AH397" i="169"/>
  <c r="AI397" i="169"/>
  <c r="AH1312" i="169"/>
  <c r="AI1312" i="169"/>
  <c r="AH1899" i="169"/>
  <c r="AI1899" i="169"/>
  <c r="AH918" i="169"/>
  <c r="AI918" i="169"/>
  <c r="AI739" i="169"/>
  <c r="AH739" i="169"/>
  <c r="AI1635" i="169"/>
  <c r="AH1635" i="169"/>
  <c r="AH141" i="169"/>
  <c r="AI141" i="169"/>
  <c r="AH857" i="169"/>
  <c r="AI857" i="169"/>
  <c r="AI723" i="169"/>
  <c r="AH723" i="169"/>
  <c r="AI865" i="169"/>
  <c r="AH865" i="169"/>
  <c r="AH1192" i="169"/>
  <c r="AI1192" i="169"/>
  <c r="AI463" i="169"/>
  <c r="AH463" i="169"/>
  <c r="AH466" i="169"/>
  <c r="AI466" i="169"/>
  <c r="AH1772" i="169"/>
  <c r="AI1772" i="169"/>
  <c r="AH1113" i="169"/>
  <c r="AI1113" i="169"/>
  <c r="AH851" i="169"/>
  <c r="AI851" i="169"/>
  <c r="AH1306" i="169"/>
  <c r="AI1306" i="169"/>
  <c r="AH1773" i="169"/>
  <c r="AI1773" i="169"/>
  <c r="AI992" i="169"/>
  <c r="AH992" i="169"/>
  <c r="AI135" i="169"/>
  <c r="AH135" i="169"/>
  <c r="AH341" i="169"/>
  <c r="AI341" i="169"/>
  <c r="AH866" i="169"/>
  <c r="AI866" i="169"/>
  <c r="AH5" i="169"/>
  <c r="AI5" i="169"/>
  <c r="AI1892" i="169"/>
  <c r="AH1892" i="169"/>
  <c r="AI1049" i="169"/>
  <c r="AH1049" i="169"/>
  <c r="AH860" i="169"/>
  <c r="AI860" i="169"/>
  <c r="AH660" i="169"/>
  <c r="AI660" i="169"/>
  <c r="AI536" i="169"/>
  <c r="AH536" i="169"/>
  <c r="AH469" i="169"/>
  <c r="AI469" i="169"/>
  <c r="AI1512" i="169"/>
  <c r="AH1512" i="169"/>
  <c r="AH1639" i="169"/>
  <c r="AI1639" i="169"/>
  <c r="AI868" i="169"/>
  <c r="AH868" i="169"/>
  <c r="AH1760" i="169"/>
  <c r="AI1760" i="169"/>
  <c r="AH2085" i="169"/>
  <c r="AI2085" i="169"/>
  <c r="AH1636" i="169"/>
  <c r="AI1636" i="169"/>
  <c r="AI1637" i="169"/>
  <c r="AH1637" i="169"/>
  <c r="AH1631" i="169"/>
  <c r="AI1631" i="169"/>
  <c r="AI1375" i="169"/>
  <c r="AH1375" i="169"/>
  <c r="AH728" i="169"/>
  <c r="AI728" i="169"/>
  <c r="AI336" i="169"/>
  <c r="AH336" i="169"/>
  <c r="AH1768" i="169"/>
  <c r="AI1768" i="169"/>
  <c r="AI1762" i="169"/>
  <c r="AH1762" i="169"/>
  <c r="AI465" i="169"/>
  <c r="AH465" i="169"/>
  <c r="AI2215" i="169"/>
  <c r="AH2215" i="169"/>
  <c r="AH1963" i="169"/>
  <c r="AI1963" i="169"/>
  <c r="AI529" i="169"/>
  <c r="AH529" i="169"/>
  <c r="AI2216" i="169"/>
  <c r="AH2216" i="169"/>
  <c r="AH2090" i="169"/>
  <c r="AI2090" i="169"/>
  <c r="AH2092" i="169"/>
  <c r="AI2092" i="169"/>
  <c r="AI725" i="169"/>
  <c r="AH725" i="169"/>
  <c r="AI735" i="169"/>
  <c r="AH735" i="169"/>
  <c r="AH1175" i="169"/>
  <c r="AI1175" i="169"/>
  <c r="AI2094" i="169"/>
  <c r="AH2094" i="169"/>
  <c r="AH787" i="169"/>
  <c r="AI787" i="169"/>
  <c r="AI988" i="169"/>
  <c r="AH988" i="169"/>
  <c r="AH1959" i="169"/>
  <c r="AI1959" i="169"/>
  <c r="AH863" i="169"/>
  <c r="AI863" i="169"/>
  <c r="AH855" i="169"/>
  <c r="AI855" i="169"/>
  <c r="AI2157" i="169"/>
  <c r="AH2157" i="169"/>
  <c r="AI985" i="169"/>
  <c r="AH985" i="169"/>
  <c r="AH869" i="169"/>
  <c r="AI869" i="169"/>
  <c r="AH987" i="169"/>
  <c r="AI987" i="169"/>
  <c r="AH1111" i="169"/>
  <c r="AI1111" i="169"/>
  <c r="AI1377" i="169"/>
  <c r="AH1377" i="169"/>
  <c r="AH593" i="169"/>
  <c r="AI593" i="169"/>
  <c r="AH1829" i="169"/>
  <c r="AI1829" i="169"/>
  <c r="AH1573" i="169"/>
  <c r="AI1573" i="169"/>
  <c r="AH2153" i="169"/>
  <c r="AI2153" i="169"/>
  <c r="AI1313" i="169"/>
  <c r="AH1313" i="169"/>
  <c r="AI792" i="169"/>
  <c r="AH792" i="169"/>
  <c r="AI1572" i="169"/>
  <c r="AH1572" i="169"/>
  <c r="AH2086" i="169"/>
  <c r="AI2086" i="169"/>
  <c r="AI1504" i="169"/>
  <c r="AH1504" i="169"/>
  <c r="AI1902" i="169"/>
  <c r="AH1902" i="169"/>
  <c r="AH1051" i="169"/>
  <c r="AI1051" i="169"/>
  <c r="AI980" i="169"/>
  <c r="AH980" i="169"/>
  <c r="AI1509" i="169"/>
  <c r="AH1509" i="169"/>
  <c r="AI741" i="169"/>
  <c r="AH741" i="169"/>
  <c r="AI1904" i="169"/>
  <c r="AH1904" i="169"/>
  <c r="AH75" i="169"/>
  <c r="AI75" i="169"/>
  <c r="AH791" i="169"/>
  <c r="AI791" i="169"/>
  <c r="AI343" i="169"/>
  <c r="AH343" i="169"/>
  <c r="AI1701" i="169"/>
  <c r="AH1701" i="169"/>
  <c r="AI1893" i="169"/>
  <c r="AH1893" i="169"/>
  <c r="AH1967" i="169"/>
  <c r="AI1967" i="169"/>
  <c r="AI661" i="169"/>
  <c r="AH661" i="169"/>
  <c r="AH2088" i="169"/>
  <c r="AI2088" i="169"/>
  <c r="AI2022" i="169"/>
  <c r="AH2022" i="169"/>
  <c r="AI2159" i="169"/>
  <c r="AH2159" i="169"/>
  <c r="AH786" i="169"/>
  <c r="AI786" i="169"/>
  <c r="AI2217" i="169"/>
  <c r="AH2217" i="169"/>
  <c r="AH1110" i="169"/>
  <c r="AI1110" i="169"/>
  <c r="AH795" i="169"/>
  <c r="AI795" i="169"/>
  <c r="AH2021" i="169"/>
  <c r="AI2021" i="169"/>
  <c r="AH1439" i="169"/>
  <c r="AI1439" i="169"/>
  <c r="AH2220" i="169"/>
  <c r="AI2220" i="169"/>
  <c r="AH1767" i="169"/>
  <c r="AI1767" i="169"/>
  <c r="AH467" i="169"/>
  <c r="AI467" i="169"/>
  <c r="AI1243" i="169"/>
  <c r="AH1243" i="169"/>
  <c r="AH917" i="169"/>
  <c r="AI917" i="169"/>
  <c r="AI919" i="169"/>
  <c r="AH919" i="169"/>
  <c r="AI1698" i="169"/>
  <c r="AH1698" i="169"/>
  <c r="AI1244" i="169"/>
  <c r="AH1244" i="169"/>
  <c r="AI1763" i="169"/>
  <c r="AH1763" i="169"/>
  <c r="AH330" i="169"/>
  <c r="AI330" i="169"/>
  <c r="AH1057" i="169"/>
  <c r="AI1057" i="169"/>
  <c r="AH1506" i="169"/>
  <c r="AI1506" i="169"/>
  <c r="AH1702" i="169"/>
  <c r="AI1702" i="169"/>
  <c r="AI1182" i="169"/>
  <c r="AH1182" i="169"/>
  <c r="AH2150" i="169"/>
  <c r="AI2150" i="169"/>
  <c r="AH1764" i="169"/>
  <c r="AI1764" i="169"/>
  <c r="AH2095" i="169"/>
  <c r="AI2095" i="169"/>
  <c r="AH1697" i="169"/>
  <c r="AI1697" i="169"/>
  <c r="AI1696" i="169"/>
  <c r="AH1696" i="169"/>
  <c r="AI204" i="169"/>
  <c r="AH204" i="169"/>
  <c r="AH1380" i="169"/>
  <c r="AI1380" i="169"/>
  <c r="AH1374" i="169"/>
  <c r="AI1374" i="169"/>
  <c r="AI1769" i="169"/>
  <c r="AH1769" i="169"/>
  <c r="AH1178" i="169"/>
  <c r="AI1178" i="169"/>
  <c r="AI733" i="169"/>
  <c r="AH733" i="169"/>
  <c r="AH1570" i="169"/>
  <c r="AI1570" i="169"/>
  <c r="AH1826" i="169"/>
  <c r="AI1826" i="169"/>
  <c r="AH70" i="169"/>
  <c r="AI70" i="169"/>
  <c r="AH1059" i="169"/>
  <c r="AI1059" i="169"/>
  <c r="AI721" i="169"/>
  <c r="AH721" i="169"/>
  <c r="AH1958" i="169"/>
  <c r="AI1958" i="169"/>
  <c r="AI658" i="169"/>
  <c r="AH658" i="169"/>
  <c r="AH1771" i="169"/>
  <c r="AI1771" i="169"/>
  <c r="AI1516" i="169"/>
  <c r="AH1516" i="169"/>
  <c r="AI1567" i="169"/>
  <c r="AH1567" i="169"/>
  <c r="AH1501" i="169"/>
  <c r="AI1501" i="169"/>
  <c r="AH200" i="169"/>
  <c r="AI200" i="169"/>
  <c r="AI1241" i="169"/>
  <c r="AH1241" i="169"/>
  <c r="AH1828" i="169"/>
  <c r="AI1828" i="169"/>
  <c r="AH2102" i="169"/>
  <c r="AI2102" i="169"/>
  <c r="AI853" i="169"/>
  <c r="AH853" i="169"/>
  <c r="AH1830" i="169"/>
  <c r="AI1830" i="169"/>
  <c r="AI729" i="169"/>
  <c r="AH729" i="169"/>
  <c r="AI2091" i="169"/>
  <c r="AH2091" i="169"/>
  <c r="AH1188" i="169"/>
  <c r="AI1188" i="169"/>
  <c r="AH1240" i="169"/>
  <c r="AI1240" i="169"/>
  <c r="AI1513" i="169"/>
  <c r="AH1513" i="169"/>
  <c r="AH2020" i="169"/>
  <c r="AI2020" i="169"/>
  <c r="AH656" i="169"/>
  <c r="AI656" i="169"/>
  <c r="AH1180" i="169"/>
  <c r="AI1180" i="169"/>
  <c r="AH1508" i="169"/>
  <c r="AI1508" i="169"/>
  <c r="AH473" i="169"/>
  <c r="AI473" i="169"/>
  <c r="AI1901" i="169"/>
  <c r="AH1901" i="169"/>
  <c r="AH1518" i="169"/>
  <c r="AI1518" i="169"/>
  <c r="AI598" i="169"/>
  <c r="AH598" i="169"/>
  <c r="AH531" i="169"/>
  <c r="AI531" i="169"/>
  <c r="AI1305" i="169"/>
  <c r="AH1305" i="169"/>
  <c r="AI2154" i="169"/>
  <c r="AH2154" i="169"/>
  <c r="AI1825" i="169"/>
  <c r="AH1825" i="169"/>
  <c r="AI797" i="169"/>
  <c r="AH797" i="169"/>
  <c r="AH1190" i="169"/>
  <c r="AI1190" i="169"/>
  <c r="AI1435" i="169"/>
  <c r="AH1435" i="169"/>
  <c r="AH1058" i="169"/>
  <c r="AI1058" i="169"/>
  <c r="AI2151" i="169"/>
  <c r="AH2151" i="169"/>
  <c r="AH854" i="169"/>
  <c r="AI854" i="169"/>
  <c r="AH1441" i="169"/>
  <c r="AI1441" i="169"/>
  <c r="AH2096" i="169"/>
  <c r="AI2096" i="169"/>
  <c r="AH788" i="169"/>
  <c r="AI788" i="169"/>
  <c r="AH340" i="169"/>
  <c r="AI340" i="169"/>
  <c r="AH76" i="169"/>
  <c r="AI76" i="169"/>
  <c r="AI1574" i="169"/>
  <c r="AH1574" i="169"/>
  <c r="AI1569" i="169"/>
  <c r="AH1569" i="169"/>
  <c r="AH80" i="169"/>
  <c r="AI80" i="169"/>
  <c r="AI268" i="169"/>
  <c r="AH268" i="169"/>
  <c r="AI1898" i="169"/>
  <c r="AH1898" i="169"/>
  <c r="AI1632" i="169"/>
  <c r="AH1632" i="169"/>
  <c r="AI2160" i="169"/>
  <c r="AH2160" i="169"/>
  <c r="AH2087" i="169"/>
  <c r="AI2087" i="169"/>
  <c r="AI740" i="169"/>
  <c r="AH740" i="169"/>
  <c r="AH1895" i="169"/>
  <c r="AI1895" i="169"/>
  <c r="AH139" i="169"/>
  <c r="AI139" i="169"/>
  <c r="AH1242" i="169"/>
  <c r="AI1242" i="169"/>
  <c r="AH530" i="169"/>
  <c r="AI530" i="169"/>
  <c r="AH1955" i="169"/>
  <c r="AI1955" i="169"/>
  <c r="AI734" i="169"/>
  <c r="AH734" i="169"/>
  <c r="AI1184" i="169"/>
  <c r="AH1184" i="169"/>
  <c r="AH1511" i="169"/>
  <c r="AI1511" i="169"/>
  <c r="AH1502" i="169"/>
  <c r="AI1502" i="169"/>
  <c r="AH1957" i="169"/>
  <c r="AI1957" i="169"/>
  <c r="AI597" i="169"/>
  <c r="AH597" i="169"/>
  <c r="AI1510" i="169"/>
  <c r="AH1510" i="169"/>
  <c r="AH270" i="169"/>
  <c r="AI270" i="169"/>
  <c r="AI798" i="169"/>
  <c r="AH798" i="169"/>
  <c r="AH1765" i="169"/>
  <c r="AI1765" i="169"/>
  <c r="AH1310" i="169"/>
  <c r="AI1310" i="169"/>
  <c r="AH399" i="169"/>
  <c r="AI399" i="169"/>
  <c r="AI1630" i="169"/>
  <c r="AH1630" i="169"/>
  <c r="AI986" i="169"/>
  <c r="AH986" i="169"/>
  <c r="AI1315" i="169"/>
  <c r="AH1315" i="169"/>
  <c r="AI1191" i="169"/>
  <c r="AH1191" i="169"/>
  <c r="AI1185" i="169"/>
  <c r="AH1185" i="169"/>
  <c r="AH1891" i="169"/>
  <c r="AI1891" i="169"/>
  <c r="AI1971" i="169"/>
  <c r="AH1971" i="169"/>
  <c r="AI1705" i="169"/>
  <c r="AH1705" i="169"/>
  <c r="S64" i="165"/>
  <c r="S63" i="165"/>
  <c r="S62" i="165"/>
  <c r="S61" i="165"/>
  <c r="S60" i="165"/>
  <c r="S59" i="165"/>
  <c r="S58" i="165"/>
  <c r="S57" i="165"/>
  <c r="S56" i="165"/>
  <c r="S55" i="165"/>
  <c r="S54" i="165"/>
  <c r="S53" i="165"/>
  <c r="S52" i="165"/>
  <c r="S51" i="165"/>
  <c r="B51" i="165"/>
  <c r="S50" i="165"/>
  <c r="B50" i="165"/>
  <c r="S49" i="165"/>
  <c r="B49" i="165"/>
  <c r="S48" i="165"/>
  <c r="B48" i="165"/>
  <c r="S47" i="165"/>
  <c r="B47" i="165"/>
  <c r="S46" i="165"/>
  <c r="B46" i="165"/>
  <c r="S45" i="165"/>
  <c r="B45" i="165"/>
  <c r="S44" i="165"/>
  <c r="B44" i="165"/>
  <c r="S43" i="165"/>
  <c r="B43" i="165"/>
  <c r="S42" i="165"/>
  <c r="B42" i="165"/>
  <c r="S41" i="165"/>
  <c r="B41" i="165"/>
  <c r="S40" i="165"/>
  <c r="B40" i="165"/>
  <c r="S39" i="165"/>
  <c r="B39" i="165"/>
  <c r="S38" i="165"/>
  <c r="B38" i="165"/>
  <c r="S37" i="165"/>
  <c r="B37" i="165"/>
  <c r="S36" i="165"/>
  <c r="B36" i="165"/>
  <c r="S35" i="165"/>
  <c r="B35" i="165"/>
  <c r="T34" i="165"/>
  <c r="B34" i="165"/>
  <c r="B33" i="165"/>
  <c r="T32" i="165"/>
  <c r="B32" i="165"/>
  <c r="B31" i="165"/>
  <c r="B30" i="165"/>
  <c r="B29" i="165"/>
  <c r="B28" i="165"/>
  <c r="B27" i="165"/>
  <c r="B26" i="165"/>
  <c r="T25" i="165"/>
  <c r="B25" i="165"/>
  <c r="T24" i="165"/>
  <c r="B24" i="165"/>
  <c r="T23" i="165"/>
  <c r="B23" i="165"/>
  <c r="T22" i="165"/>
  <c r="B22" i="165"/>
  <c r="T21" i="165"/>
  <c r="B21" i="165"/>
  <c r="B20" i="165"/>
  <c r="B19" i="165"/>
  <c r="B18" i="165"/>
  <c r="B17" i="165"/>
  <c r="B16" i="165"/>
  <c r="B15" i="165"/>
  <c r="B14" i="165"/>
  <c r="AG13" i="165"/>
  <c r="B13" i="165"/>
  <c r="AG12" i="165"/>
  <c r="B12" i="165"/>
  <c r="AG11" i="165"/>
  <c r="B11" i="165"/>
  <c r="AG10" i="165"/>
  <c r="B10" i="165"/>
  <c r="AG9" i="165"/>
  <c r="B9" i="165"/>
  <c r="AG8" i="165"/>
  <c r="B8" i="165"/>
  <c r="AG7" i="165"/>
  <c r="B7" i="165"/>
  <c r="AG6" i="165"/>
  <c r="B6" i="165"/>
  <c r="B5" i="165"/>
  <c r="AR4" i="165"/>
  <c r="AQ4" i="165"/>
  <c r="AP4" i="165"/>
  <c r="AO4" i="165"/>
  <c r="AN4" i="165"/>
  <c r="B4" i="165"/>
  <c r="DR3" i="165"/>
  <c r="DQ3" i="165"/>
  <c r="DP3" i="165"/>
  <c r="DO3" i="165"/>
  <c r="DN3" i="165"/>
  <c r="B3" i="165"/>
  <c r="DT2" i="165"/>
  <c r="T26" i="165" s="1"/>
  <c r="DR2" i="165"/>
  <c r="DQ2" i="165"/>
  <c r="DP2" i="165"/>
  <c r="DO2" i="165"/>
  <c r="DN2" i="165"/>
  <c r="DM2" i="165"/>
  <c r="V2" i="165"/>
  <c r="B2" i="165"/>
  <c r="Y1" i="165"/>
  <c r="AG14" i="164"/>
  <c r="S64" i="164"/>
  <c r="S63" i="164"/>
  <c r="S62" i="164"/>
  <c r="S61" i="164"/>
  <c r="S60" i="164"/>
  <c r="S59" i="164"/>
  <c r="S58" i="164"/>
  <c r="S57" i="164"/>
  <c r="S56" i="164"/>
  <c r="S55" i="164"/>
  <c r="S54" i="164"/>
  <c r="S53" i="164"/>
  <c r="S52" i="164"/>
  <c r="S51" i="164"/>
  <c r="B51" i="164"/>
  <c r="S50" i="164"/>
  <c r="B50" i="164"/>
  <c r="S49" i="164"/>
  <c r="B49" i="164"/>
  <c r="S48" i="164"/>
  <c r="B48" i="164"/>
  <c r="S47" i="164"/>
  <c r="B47" i="164"/>
  <c r="S46" i="164"/>
  <c r="B46" i="164"/>
  <c r="S45" i="164"/>
  <c r="B45" i="164"/>
  <c r="S44" i="164"/>
  <c r="B44" i="164"/>
  <c r="S43" i="164"/>
  <c r="B43" i="164"/>
  <c r="S42" i="164"/>
  <c r="B42" i="164"/>
  <c r="S41" i="164"/>
  <c r="B41" i="164"/>
  <c r="S40" i="164"/>
  <c r="B40" i="164"/>
  <c r="S39" i="164"/>
  <c r="B39" i="164"/>
  <c r="S38" i="164"/>
  <c r="B38" i="164"/>
  <c r="S37" i="164"/>
  <c r="B37" i="164"/>
  <c r="S36" i="164"/>
  <c r="B36" i="164"/>
  <c r="S35" i="164"/>
  <c r="B35" i="164"/>
  <c r="T34" i="164"/>
  <c r="B34" i="164"/>
  <c r="B33" i="164"/>
  <c r="T32" i="164"/>
  <c r="B32" i="164"/>
  <c r="B31" i="164"/>
  <c r="B30" i="164"/>
  <c r="B29" i="164"/>
  <c r="B28" i="164"/>
  <c r="B27" i="164"/>
  <c r="B26" i="164"/>
  <c r="T25" i="164"/>
  <c r="B25" i="164"/>
  <c r="T24" i="164"/>
  <c r="B24" i="164"/>
  <c r="T23" i="164"/>
  <c r="B23" i="164"/>
  <c r="T22" i="164"/>
  <c r="B22" i="164"/>
  <c r="T21" i="164"/>
  <c r="B21" i="164"/>
  <c r="B20" i="164"/>
  <c r="T31" i="164"/>
  <c r="B19" i="164"/>
  <c r="B18" i="164"/>
  <c r="B17" i="164"/>
  <c r="B16" i="164"/>
  <c r="B15" i="164"/>
  <c r="B14" i="164"/>
  <c r="AG13" i="164"/>
  <c r="B13" i="164"/>
  <c r="AG12" i="164"/>
  <c r="B12" i="164"/>
  <c r="AG11" i="164"/>
  <c r="B11" i="164"/>
  <c r="AG10" i="164"/>
  <c r="B10" i="164"/>
  <c r="AG9" i="164"/>
  <c r="B9" i="164"/>
  <c r="AG8" i="164"/>
  <c r="B8" i="164"/>
  <c r="AG7" i="164"/>
  <c r="B7" i="164"/>
  <c r="AG6" i="164"/>
  <c r="B6" i="164"/>
  <c r="B5" i="164"/>
  <c r="AR4" i="164"/>
  <c r="AQ4" i="164"/>
  <c r="AP4" i="164"/>
  <c r="AO4" i="164"/>
  <c r="AN4" i="164"/>
  <c r="B4" i="164"/>
  <c r="DR3" i="164"/>
  <c r="DQ3" i="164"/>
  <c r="DP3" i="164"/>
  <c r="DO3" i="164"/>
  <c r="DN3" i="164"/>
  <c r="B3" i="164"/>
  <c r="DT2" i="164"/>
  <c r="DR2" i="164"/>
  <c r="DQ2" i="164"/>
  <c r="DP2" i="164"/>
  <c r="DO2" i="164"/>
  <c r="DN2" i="164"/>
  <c r="DM2" i="164"/>
  <c r="V2" i="164"/>
  <c r="B2" i="164"/>
  <c r="Y1" i="164"/>
  <c r="S324" i="163"/>
  <c r="S323" i="163"/>
  <c r="S322" i="163"/>
  <c r="S321" i="163"/>
  <c r="S320" i="163"/>
  <c r="S319" i="163"/>
  <c r="S318" i="163"/>
  <c r="S317" i="163"/>
  <c r="S316" i="163"/>
  <c r="S315" i="163"/>
  <c r="S314" i="163"/>
  <c r="S313" i="163"/>
  <c r="S312" i="163"/>
  <c r="S311" i="163"/>
  <c r="S310" i="163"/>
  <c r="S309" i="163"/>
  <c r="S308" i="163"/>
  <c r="S307" i="163"/>
  <c r="S306" i="163"/>
  <c r="S305" i="163"/>
  <c r="S304" i="163"/>
  <c r="S303" i="163"/>
  <c r="S302" i="163"/>
  <c r="S301" i="163"/>
  <c r="S300" i="163"/>
  <c r="S299" i="163"/>
  <c r="S298" i="163"/>
  <c r="S297" i="163"/>
  <c r="S296" i="163"/>
  <c r="S295" i="163"/>
  <c r="T294" i="163"/>
  <c r="T292" i="163"/>
  <c r="T286" i="163"/>
  <c r="T285" i="163"/>
  <c r="T284" i="163"/>
  <c r="T283" i="163"/>
  <c r="T282" i="163"/>
  <c r="T281" i="163"/>
  <c r="T291" i="163"/>
  <c r="AG273" i="163"/>
  <c r="AG272" i="163"/>
  <c r="AG271" i="163"/>
  <c r="AG270" i="163"/>
  <c r="AG269" i="163"/>
  <c r="AG268" i="163"/>
  <c r="AG267" i="163"/>
  <c r="AG266" i="163"/>
  <c r="AR264" i="163"/>
  <c r="AQ264" i="163"/>
  <c r="AP264" i="163"/>
  <c r="AO264" i="163"/>
  <c r="AN264" i="163"/>
  <c r="V262" i="163"/>
  <c r="Y261" i="163"/>
  <c r="AB2" i="166"/>
  <c r="O35" i="165" a="1"/>
  <c r="O6" i="164" a="1"/>
  <c r="O10" i="164" a="1"/>
  <c r="O23" i="164" a="1"/>
  <c r="O22" i="165" a="1"/>
  <c r="O27" i="165" a="1"/>
  <c r="O8" i="165" a="1"/>
  <c r="O27" i="164" a="1"/>
  <c r="O29" i="165" a="1"/>
  <c r="O20" i="165" a="1"/>
  <c r="O4" i="164" a="1"/>
  <c r="O41" i="164" a="1"/>
  <c r="O45" i="165" a="1"/>
  <c r="O31" i="164" a="1"/>
  <c r="O21" i="165" a="1"/>
  <c r="O14" i="164" a="1"/>
  <c r="O43" i="164" a="1"/>
  <c r="O41" i="165" a="1"/>
  <c r="O19" i="165" a="1"/>
  <c r="O18" i="164" a="1"/>
  <c r="O19" i="164" a="1"/>
  <c r="O50" i="165" a="1"/>
  <c r="O24" i="164" a="1"/>
  <c r="O43" i="165" a="1"/>
  <c r="O40" i="165" a="1"/>
  <c r="O2" i="165" a="1"/>
  <c r="Z3" i="164" a="1"/>
  <c r="O30" i="165" a="1"/>
  <c r="O24" i="165" a="1"/>
  <c r="O32" i="165" a="1"/>
  <c r="O47" i="165" a="1"/>
  <c r="O5" i="164" a="1"/>
  <c r="O39" i="165" a="1"/>
  <c r="O15" i="165" a="1"/>
  <c r="O3" i="164" a="1"/>
  <c r="O48" i="165" a="1"/>
  <c r="O21" i="164" a="1"/>
  <c r="O14" i="165" a="1"/>
  <c r="O28" i="164" a="1"/>
  <c r="O37" i="165" a="1"/>
  <c r="O11" i="164" a="1"/>
  <c r="O2" i="164" a="1"/>
  <c r="O8" i="164" a="1"/>
  <c r="O34" i="165" a="1"/>
  <c r="Z3" i="165" a="1"/>
  <c r="O13" i="165" a="1"/>
  <c r="O6" i="165" a="1"/>
  <c r="O33" i="164" a="1"/>
  <c r="O17" i="164" a="1"/>
  <c r="O32" i="164" a="1"/>
  <c r="O36" i="164" a="1"/>
  <c r="O51" i="164" a="1"/>
  <c r="O10" i="165" a="1"/>
  <c r="O44" i="164" a="1"/>
  <c r="O7" i="164" a="1"/>
  <c r="S1" i="164" a="1"/>
  <c r="O35" i="164" a="1"/>
  <c r="O9" i="164" a="1"/>
  <c r="O48" i="164" a="1"/>
  <c r="O28" i="165" a="1"/>
  <c r="O12" i="165" a="1"/>
  <c r="O45" i="164" a="1"/>
  <c r="O20" i="164" a="1"/>
  <c r="O26" i="165" a="1"/>
  <c r="O38" i="164" a="1"/>
  <c r="O36" i="165" a="1"/>
  <c r="O25" i="165" a="1"/>
  <c r="O4" i="165" a="1"/>
  <c r="O34" i="164" a="1"/>
  <c r="O17" i="165" a="1"/>
  <c r="O33" i="165" a="1"/>
  <c r="O7" i="165" a="1"/>
  <c r="O3" i="165" a="1"/>
  <c r="S1" i="165" a="1"/>
  <c r="O51" i="165" a="1"/>
  <c r="O29" i="164" a="1"/>
  <c r="O25" i="164" a="1"/>
  <c r="O50" i="164" a="1"/>
  <c r="O13" i="164" a="1"/>
  <c r="S261" i="163" a="1"/>
  <c r="O23" i="165" a="1"/>
  <c r="O5" i="165" a="1"/>
  <c r="O9" i="165" a="1"/>
  <c r="O37" i="164" a="1"/>
  <c r="O12" i="164" a="1"/>
  <c r="O15" i="164" a="1"/>
  <c r="O44" i="165" a="1"/>
  <c r="O26" i="164" a="1"/>
  <c r="O39" i="164" a="1"/>
  <c r="O46" i="165" a="1"/>
  <c r="O47" i="164" a="1"/>
  <c r="O31" i="165" a="1"/>
  <c r="O49" i="164" a="1"/>
  <c r="O16" i="164" a="1"/>
  <c r="O22" i="164" a="1"/>
  <c r="O30" i="164" a="1"/>
  <c r="O42" i="165" a="1"/>
  <c r="O38" i="165" a="1"/>
  <c r="O11" i="165" a="1"/>
  <c r="O18" i="165" a="1"/>
  <c r="O46" i="164" a="1"/>
  <c r="O16" i="165" a="1"/>
  <c r="O42" i="164" a="1"/>
  <c r="O40" i="164" a="1"/>
  <c r="O49" i="165" a="1"/>
  <c r="AN6" i="164"/>
  <c r="AN267" i="163"/>
  <c r="AN266" i="163"/>
  <c r="AN8" i="165"/>
  <c r="AN270" i="163"/>
  <c r="AN5" i="165"/>
  <c r="AN12" i="165"/>
  <c r="AN11" i="165"/>
  <c r="AN272" i="163"/>
  <c r="AN9" i="165"/>
  <c r="AN11" i="164"/>
  <c r="AN6" i="165"/>
  <c r="AN5" i="164"/>
  <c r="AN269" i="163"/>
  <c r="AN10" i="164"/>
  <c r="AN12" i="164"/>
  <c r="AN271" i="163"/>
  <c r="AN9" i="164"/>
  <c r="AN13" i="165"/>
  <c r="AN273" i="163"/>
  <c r="AN268" i="163"/>
  <c r="AN265" i="163"/>
  <c r="AN13" i="164"/>
  <c r="AN8" i="164"/>
  <c r="AN10" i="165"/>
  <c r="AN7" i="164"/>
  <c r="AN7" i="165"/>
  <c r="AN14" i="164"/>
  <c r="AP140" i="169"/>
  <c r="AJ77" i="169"/>
  <c r="L18" i="169" a="1"/>
  <c r="AP721" i="169"/>
  <c r="AJ988" i="169"/>
  <c r="AJ395" i="169"/>
  <c r="F18" i="169" a="1"/>
  <c r="AR1956" i="169"/>
  <c r="AO338" i="169"/>
  <c r="AQ206" i="169"/>
  <c r="M18" i="169" a="1"/>
  <c r="AR1245" i="169"/>
  <c r="M42" i="169" a="1"/>
  <c r="J23" i="169" a="1"/>
  <c r="C39" i="169" a="1"/>
  <c r="AP916" i="169"/>
  <c r="AO81" i="171" a="1"/>
  <c r="AJ78" i="169"/>
  <c r="D33" i="169" a="1"/>
  <c r="AP272" i="169"/>
  <c r="AP1513" i="169"/>
  <c r="AJ1060" i="169"/>
  <c r="N2" i="169" a="1"/>
  <c r="AO2089" i="169"/>
  <c r="AJ1773" i="169"/>
  <c r="M48" i="169" a="1"/>
  <c r="Q4" i="169" a="1"/>
  <c r="AP338" i="169"/>
  <c r="AR1514" i="169"/>
  <c r="AR1565" i="169"/>
  <c r="I10" i="169" a="1"/>
  <c r="AQ1506" i="169"/>
  <c r="H34" i="169" a="1"/>
  <c r="AL2150" i="169"/>
  <c r="AL1057" i="169"/>
  <c r="AR335" i="169"/>
  <c r="AL1640" i="169"/>
  <c r="AQ10" i="169"/>
  <c r="I44" i="169" a="1"/>
  <c r="AL1051" i="169"/>
  <c r="AR82" i="171" a="1"/>
  <c r="AR395" i="169"/>
  <c r="AO1192" i="169"/>
  <c r="AP397" i="169"/>
  <c r="AO1051" i="169"/>
  <c r="AO335" i="169"/>
  <c r="AJ1373" i="169"/>
  <c r="AL597" i="169"/>
  <c r="AO1305" i="169"/>
  <c r="AQ466" i="169"/>
  <c r="AL1773" i="169"/>
  <c r="AO137" i="169"/>
  <c r="AQ7" i="169"/>
  <c r="AO1961" i="169"/>
  <c r="AQ1438" i="169"/>
  <c r="AJ1437" i="169"/>
  <c r="AQ1697" i="169"/>
  <c r="AQ1701" i="169"/>
  <c r="Q35" i="169" a="1"/>
  <c r="AJ871" i="169"/>
  <c r="AR2091" i="169"/>
  <c r="AR871" i="169"/>
  <c r="AO721" i="169"/>
  <c r="P42" i="169" a="1"/>
  <c r="AQ1441" i="169"/>
  <c r="AJ465" i="169"/>
  <c r="AO70" i="171" a="1"/>
  <c r="AR655" i="169"/>
  <c r="J6" i="169" a="1"/>
  <c r="AJ721" i="169"/>
  <c r="AR205" i="169"/>
  <c r="I43" i="169" a="1"/>
  <c r="Q3" i="169" a="1"/>
  <c r="AO1966" i="169"/>
  <c r="AP596" i="169"/>
  <c r="AR851" i="169"/>
  <c r="AL1574" i="169"/>
  <c r="AR1697" i="169"/>
  <c r="AQ203" i="169"/>
  <c r="AR2101" i="169"/>
  <c r="P22" i="169" a="1"/>
  <c r="AQ1767" i="169"/>
  <c r="AL1506" i="169"/>
  <c r="AQ135" i="169"/>
  <c r="AL1897" i="169"/>
  <c r="AQ5" i="169"/>
  <c r="AQ13" i="169"/>
  <c r="AL1904" i="169"/>
  <c r="AL1058" i="169"/>
  <c r="C15" i="169" a="1"/>
  <c r="AO2088" i="169"/>
  <c r="AO798" i="169"/>
  <c r="AP982" i="169"/>
  <c r="AR470" i="169"/>
  <c r="AL1377" i="169"/>
  <c r="AL732" i="169"/>
  <c r="AO464" i="169"/>
  <c r="AL8" i="169"/>
  <c r="AL870" i="169"/>
  <c r="D34" i="169" a="1"/>
  <c r="AP2156" i="169"/>
  <c r="AQ725" i="169"/>
  <c r="AJ2022" i="169"/>
  <c r="AO1370" i="169"/>
  <c r="AO73" i="169"/>
  <c r="AJ73" i="169"/>
  <c r="AJ269" i="169"/>
  <c r="AL1763" i="169"/>
  <c r="AL660" i="169"/>
  <c r="AP727" i="169"/>
  <c r="AR798" i="169"/>
  <c r="AQ211" i="169"/>
  <c r="C49" i="169" a="1"/>
  <c r="Q38" i="169" a="1"/>
  <c r="AR740" i="169"/>
  <c r="AJ1898" i="169"/>
  <c r="AP342" i="169"/>
  <c r="AO1695" i="169"/>
  <c r="AO1895" i="169"/>
  <c r="AQ2153" i="169"/>
  <c r="AO1766" i="169"/>
  <c r="AO1053" i="169"/>
  <c r="AP464" i="169"/>
  <c r="AJ1698" i="169"/>
  <c r="AL1639" i="169"/>
  <c r="AO2216" i="169"/>
  <c r="AR74" i="171" a="1"/>
  <c r="AQ1638" i="169"/>
  <c r="AR789" i="169"/>
  <c r="M6" i="169" a="1"/>
  <c r="AO1565" i="169"/>
  <c r="AQ1046" i="169"/>
  <c r="AO734" i="169"/>
  <c r="AR1902" i="169"/>
  <c r="D32" i="169" a="1"/>
  <c r="AR1967" i="169"/>
  <c r="AR1051" i="169"/>
  <c r="AR1437" i="169"/>
  <c r="P47" i="169" a="1"/>
  <c r="AL1704" i="169"/>
  <c r="E23" i="169" a="1"/>
  <c r="AL1312" i="169"/>
  <c r="AO595" i="169"/>
  <c r="AO1768" i="169"/>
  <c r="AO1377" i="169"/>
  <c r="AQ2215" i="169"/>
  <c r="AP851" i="169"/>
  <c r="AQ1057" i="169"/>
  <c r="AL594" i="169"/>
  <c r="AO80" i="169"/>
  <c r="AL462" i="169"/>
  <c r="AL742" i="169"/>
  <c r="AQ525" i="169"/>
  <c r="G3" i="169" a="1"/>
  <c r="AP2086" i="169"/>
  <c r="AL729" i="169"/>
  <c r="Q50" i="169" a="1"/>
  <c r="C35" i="169" a="1"/>
  <c r="AP1769" i="169"/>
  <c r="AQ1504" i="169"/>
  <c r="AL740" i="169"/>
  <c r="I33" i="169" a="1"/>
  <c r="AO79" i="171" a="1"/>
  <c r="M17" i="169" a="1"/>
  <c r="J34" i="169" a="1"/>
  <c r="AR598" i="169"/>
  <c r="Q39" i="169" a="1"/>
  <c r="AP1762" i="169"/>
  <c r="I26" i="169" a="1"/>
  <c r="AJ1241" i="169"/>
  <c r="AR202" i="169"/>
  <c r="AQ1518" i="169"/>
  <c r="AO1770" i="169"/>
  <c r="AR2102" i="169"/>
  <c r="AL467" i="169"/>
  <c r="AP473" i="169"/>
  <c r="H43" i="169" a="1"/>
  <c r="N47" i="169" a="1"/>
  <c r="AO2152" i="169"/>
  <c r="AP1957" i="169"/>
  <c r="AJ1246" i="169"/>
  <c r="AO792" i="169"/>
  <c r="AJ2085" i="169"/>
  <c r="F44" i="169" a="1"/>
  <c r="N13" i="169" a="1"/>
  <c r="AO75" i="169"/>
  <c r="AQ1905" i="169"/>
  <c r="AO73" i="171" a="1"/>
  <c r="AJ2154" i="169"/>
  <c r="AP73" i="169"/>
  <c r="AJ1893" i="169"/>
  <c r="AR1705" i="169"/>
  <c r="AQ727" i="169"/>
  <c r="AP980" i="169"/>
  <c r="P39" i="169" a="1"/>
  <c r="AR1244" i="169"/>
  <c r="AJ534" i="169"/>
  <c r="AJ79" i="169"/>
  <c r="AR1057" i="169"/>
  <c r="AO460" i="169"/>
  <c r="C22" i="169" a="1"/>
  <c r="AL1053" i="169"/>
  <c r="AR536" i="169"/>
  <c r="AR985" i="169"/>
  <c r="AP1571" i="169"/>
  <c r="H33" i="169" a="1"/>
  <c r="AQ12" i="169"/>
  <c r="AJ799" i="169"/>
  <c r="AJ1705" i="169"/>
  <c r="AO1054" i="169"/>
  <c r="AP531" i="169"/>
  <c r="AJ1696" i="169"/>
  <c r="N33" i="169" a="1"/>
  <c r="AJ1061" i="169"/>
  <c r="AL2157" i="169"/>
  <c r="AJ2222" i="169"/>
  <c r="AJ137" i="169"/>
  <c r="AO272" i="169"/>
  <c r="AQ916" i="169"/>
  <c r="AL72" i="169"/>
  <c r="AO1307" i="169"/>
  <c r="AL1062" i="169"/>
  <c r="AQ1761" i="169"/>
  <c r="AL792" i="169"/>
  <c r="AJ984" i="169"/>
  <c r="AR1897" i="169"/>
  <c r="AR1631" i="169"/>
  <c r="AO1773" i="169"/>
  <c r="AO852" i="169"/>
  <c r="AO395" i="169"/>
  <c r="AP1963" i="169"/>
  <c r="AP1177" i="169"/>
  <c r="G2" i="169" a="1"/>
  <c r="AO725" i="169"/>
  <c r="AO2155" i="169"/>
  <c r="K40" i="169" a="1"/>
  <c r="AL6" i="171" a="1"/>
  <c r="AQ1247" i="169"/>
  <c r="E44" i="169" a="1"/>
  <c r="AQ1894" i="169"/>
  <c r="AQ1175" i="169"/>
  <c r="K10" i="169" a="1"/>
  <c r="AO791" i="169"/>
  <c r="E16" i="169" a="1"/>
  <c r="AP1505" i="169"/>
  <c r="AO10" i="171" a="1"/>
  <c r="AO1827" i="169"/>
  <c r="AO980" i="169"/>
  <c r="AQ1176" i="169"/>
  <c r="C38" i="169" a="1"/>
  <c r="AR81" i="171" a="1"/>
  <c r="F40" i="169" a="1"/>
  <c r="AJ1245" i="169"/>
  <c r="M34" i="169" a="1"/>
  <c r="AL592" i="169"/>
  <c r="AJ342" i="169"/>
  <c r="AJ268" i="169"/>
  <c r="AQ1899" i="169"/>
  <c r="AJ75" i="169"/>
  <c r="AR1636" i="169"/>
  <c r="AJ855" i="169"/>
  <c r="E20" i="169" a="1"/>
  <c r="AJ209" i="169"/>
  <c r="AP1567" i="169"/>
  <c r="AP730" i="169"/>
  <c r="AR1111" i="169"/>
  <c r="AL1517" i="169"/>
  <c r="AJ2219" i="169"/>
  <c r="AL1050" i="169"/>
  <c r="AO467" i="169"/>
  <c r="AL1890" i="169"/>
  <c r="AQ598" i="169"/>
  <c r="AJ1511" i="169"/>
  <c r="AJ1187" i="169"/>
  <c r="AP1700" i="169"/>
  <c r="AL1047" i="169"/>
  <c r="AQ986" i="169"/>
  <c r="AO6" i="171" a="1"/>
  <c r="AR1770" i="169"/>
  <c r="P36" i="169" a="1"/>
  <c r="F47" i="169" a="1"/>
  <c r="AQ991" i="169"/>
  <c r="AP339" i="169"/>
  <c r="AQ867" i="169"/>
  <c r="AQ2102" i="169"/>
  <c r="AJ1047" i="169"/>
  <c r="AO989" i="169"/>
  <c r="G14" i="169" a="1"/>
  <c r="AR1305" i="169"/>
  <c r="D2" i="169" a="1"/>
  <c r="AJ2088" i="169"/>
  <c r="AQ868" i="169"/>
  <c r="C19" i="169" a="1"/>
  <c r="AP919" i="169"/>
  <c r="AQ1179" i="169"/>
  <c r="AQ1706" i="169"/>
  <c r="AQ1890" i="169"/>
  <c r="K47" i="169" a="1"/>
  <c r="AO991" i="169"/>
  <c r="F8" i="169" a="1"/>
  <c r="G36" i="169" a="1"/>
  <c r="AR535" i="169"/>
  <c r="AO870" i="169"/>
  <c r="AP344" i="169"/>
  <c r="AO533" i="169"/>
  <c r="AJ2021" i="169"/>
  <c r="AL1190" i="169"/>
  <c r="J47" i="169" a="1"/>
  <c r="AQ1061" i="169"/>
  <c r="AL2152" i="169"/>
  <c r="N3" i="169" a="1"/>
  <c r="AL1376" i="169"/>
  <c r="AR1699" i="169"/>
  <c r="AR1767" i="169"/>
  <c r="K41" i="169" a="1"/>
  <c r="AO1049" i="169"/>
  <c r="AO661" i="169"/>
  <c r="AJ1181" i="169"/>
  <c r="AO1512" i="169"/>
  <c r="D5" i="169" a="1"/>
  <c r="AR799" i="169"/>
  <c r="AP872" i="169"/>
  <c r="N22" i="169" a="1"/>
  <c r="AL12" i="169"/>
  <c r="F5" i="169" a="1"/>
  <c r="AP1760" i="169"/>
  <c r="AL1706" i="169"/>
  <c r="AO1183" i="169"/>
  <c r="E42" i="169" a="1"/>
  <c r="I22" i="169" a="1"/>
  <c r="AR1190" i="169"/>
  <c r="AQ1896" i="169"/>
  <c r="AO598" i="169"/>
  <c r="AL2219" i="169"/>
  <c r="AL735" i="169"/>
  <c r="J46" i="169" a="1"/>
  <c r="AL850" i="169"/>
  <c r="AR1508" i="169"/>
  <c r="AJ1046" i="169"/>
  <c r="AJ1440" i="169"/>
  <c r="AJ2101" i="169"/>
  <c r="I45" i="169" a="1"/>
  <c r="Q25" i="169" a="1"/>
  <c r="AP1305" i="169"/>
  <c r="AL10" i="171" a="1"/>
  <c r="E5" i="169" a="1"/>
  <c r="AJ2152" i="169"/>
  <c r="AJ2159" i="169"/>
  <c r="AR1896" i="169"/>
  <c r="AP853" i="169"/>
  <c r="AP1631" i="169"/>
  <c r="AR141" i="169"/>
  <c r="AO75" i="171" a="1"/>
  <c r="AQ2151" i="169"/>
  <c r="M45" i="169" a="1"/>
  <c r="AR1960" i="169"/>
  <c r="AP1702" i="169"/>
  <c r="AR75" i="171" a="1"/>
  <c r="F26" i="169" a="1"/>
  <c r="AJ1963" i="169"/>
  <c r="AR1177" i="169"/>
  <c r="AO869" i="169"/>
  <c r="AR273" i="169"/>
  <c r="AQ2096" i="169"/>
  <c r="AR396" i="169"/>
  <c r="AQ1056" i="169"/>
  <c r="AO2217" i="169"/>
  <c r="AQ1502" i="169"/>
  <c r="AQ740" i="169"/>
  <c r="D6" i="169" a="1"/>
  <c r="D12" i="169" a="1"/>
  <c r="AP333" i="169"/>
  <c r="AP729" i="169"/>
  <c r="N42" i="169" a="1"/>
  <c r="N29" i="169" a="1"/>
  <c r="AP798" i="169"/>
  <c r="AO787" i="169"/>
  <c r="J45" i="169" a="1"/>
  <c r="M2" i="169" a="1"/>
  <c r="AL77" i="169"/>
  <c r="AQ793" i="169"/>
  <c r="AL858" i="169"/>
  <c r="AO1508" i="169"/>
  <c r="AQ2152" i="169"/>
  <c r="AJ210" i="169"/>
  <c r="J50" i="169" a="1"/>
  <c r="AJ343" i="169"/>
  <c r="Q33" i="169" a="1"/>
  <c r="AL982" i="169"/>
  <c r="J27" i="169" a="1"/>
  <c r="AL862" i="169"/>
  <c r="AL864" i="169"/>
  <c r="K26" i="169" a="1"/>
  <c r="AQ1372" i="169"/>
  <c r="D49" i="169" a="1"/>
  <c r="H27" i="169" a="1"/>
  <c r="AL205" i="169"/>
  <c r="AL1701" i="169"/>
  <c r="AO72" i="169"/>
  <c r="AJ1514" i="169"/>
  <c r="AJ798" i="169"/>
  <c r="AR5" i="171" a="1"/>
  <c r="AQ1185" i="169"/>
  <c r="P6" i="169" a="1"/>
  <c r="J10" i="169" a="1"/>
  <c r="AR2156" i="169"/>
  <c r="AQ1705" i="169"/>
  <c r="AO2095" i="169"/>
  <c r="AR274" i="169"/>
  <c r="AO1435" i="169"/>
  <c r="AP1517" i="169"/>
  <c r="AO1501" i="169"/>
  <c r="AO1631" i="169"/>
  <c r="AJ657" i="169"/>
  <c r="AQ733" i="169"/>
  <c r="AJ726" i="169"/>
  <c r="AO868" i="169"/>
  <c r="AO1774" i="169"/>
  <c r="AR7" i="171" a="1"/>
  <c r="AO917" i="169"/>
  <c r="AQ737" i="169"/>
  <c r="AR398" i="169"/>
  <c r="K28" i="169" a="1"/>
  <c r="AO735" i="169"/>
  <c r="AP656" i="169"/>
  <c r="K22" i="169" a="1"/>
  <c r="AR2089" i="169"/>
  <c r="AJ2100" i="169"/>
  <c r="AO1503" i="169"/>
  <c r="D36" i="169" a="1"/>
  <c r="AR594" i="169"/>
  <c r="AJ331" i="169"/>
  <c r="AP858" i="169"/>
  <c r="AQ201" i="169"/>
  <c r="AL1440" i="169"/>
  <c r="AR734" i="169"/>
  <c r="AO860" i="169"/>
  <c r="AQ984" i="169"/>
  <c r="AL919" i="169"/>
  <c r="AP1112" i="169"/>
  <c r="AP1063" i="169"/>
  <c r="AJ1704" i="169"/>
  <c r="AJ1700" i="169"/>
  <c r="AR2160" i="169"/>
  <c r="AJ1048" i="169"/>
  <c r="AL1961" i="169"/>
  <c r="AL1895" i="169"/>
  <c r="AL728" i="169"/>
  <c r="AL212" i="169"/>
  <c r="AP2091" i="169"/>
  <c r="AL1305" i="169"/>
  <c r="AJ140" i="169"/>
  <c r="AJ9" i="169"/>
  <c r="AL77" i="171" a="1"/>
  <c r="AP850" i="169"/>
  <c r="AR1768" i="169"/>
  <c r="AL80" i="169"/>
  <c r="AP78" i="169"/>
  <c r="L43" i="169" a="1"/>
  <c r="AR10" i="171" a="1"/>
  <c r="L6" i="169" a="1"/>
  <c r="AO1241" i="169"/>
  <c r="AP1314" i="169"/>
  <c r="K43" i="169" a="1"/>
  <c r="AJ1899" i="169"/>
  <c r="AO1699" i="169"/>
  <c r="E2" i="169" a="1"/>
  <c r="AO859" i="169"/>
  <c r="AJ1764" i="169"/>
  <c r="AR2217" i="169"/>
  <c r="AJ655" i="169"/>
  <c r="AP1370" i="169"/>
  <c r="AR1518" i="169"/>
  <c r="AQ798" i="169"/>
  <c r="AO1190" i="169"/>
  <c r="AQ1971" i="169"/>
  <c r="H26" i="169" a="1"/>
  <c r="AQ720" i="169"/>
  <c r="AO1706" i="169"/>
  <c r="AO723" i="169"/>
  <c r="AJ1501" i="169"/>
  <c r="K25" i="169" a="1"/>
  <c r="AJ788" i="169"/>
  <c r="G23" i="169" a="1"/>
  <c r="AO72" i="171" a="1"/>
  <c r="AQ2097" i="169"/>
  <c r="AJ857" i="169"/>
  <c r="AR1970" i="169"/>
  <c r="AJ11" i="169"/>
  <c r="AQ340" i="169"/>
  <c r="AP1374" i="169"/>
  <c r="AO1314" i="169"/>
  <c r="AJ1633" i="169"/>
  <c r="AP1898" i="169"/>
  <c r="AL81" i="171" a="1"/>
  <c r="AJ1968" i="169"/>
  <c r="AO274" i="169"/>
  <c r="AP12" i="169"/>
  <c r="AJ1504" i="169"/>
  <c r="AR463" i="169"/>
  <c r="AO1896" i="169"/>
  <c r="L2" i="169" a="1"/>
  <c r="AO11" i="171" a="1"/>
  <c r="L48" i="169" a="1"/>
  <c r="AR596" i="169"/>
  <c r="N16" i="169" a="1"/>
  <c r="AO2098" i="169"/>
  <c r="AR2021" i="169"/>
  <c r="AL73" i="171" a="1"/>
  <c r="AR989" i="169"/>
  <c r="AL1182" i="169"/>
  <c r="I28" i="169" a="1"/>
  <c r="AP1503" i="169"/>
  <c r="AJ1500" i="169"/>
  <c r="AP1311" i="169"/>
  <c r="AL74" i="171" a="1"/>
  <c r="AQ397" i="169"/>
  <c r="AR8" i="171" a="1"/>
  <c r="AJ2020" i="169"/>
  <c r="AJ399" i="169"/>
  <c r="AR5" i="169"/>
  <c r="AL986" i="169"/>
  <c r="I50" i="169" a="1"/>
  <c r="Z13" i="165"/>
  <c r="AP1175" i="169"/>
  <c r="AQ1045" i="169"/>
  <c r="M44" i="169" a="1"/>
  <c r="AJ661" i="169"/>
  <c r="AR1309" i="169"/>
  <c r="AR473" i="169"/>
  <c r="AO1309" i="169"/>
  <c r="E40" i="169" a="1"/>
  <c r="AQ1500" i="169"/>
  <c r="AP203" i="169"/>
  <c r="AQ735" i="169"/>
  <c r="AJ70" i="169"/>
  <c r="AP268" i="169"/>
  <c r="AQ1110" i="169"/>
  <c r="AO1060" i="169"/>
  <c r="AO1113" i="169"/>
  <c r="AO871" i="169"/>
  <c r="AQ1968" i="169"/>
  <c r="AQ138" i="169"/>
  <c r="AR793" i="169"/>
  <c r="AQ1309" i="169"/>
  <c r="AJ785" i="169"/>
  <c r="AR1308" i="169"/>
  <c r="AQ470" i="169"/>
  <c r="AJ1179" i="169"/>
  <c r="AR915" i="169"/>
  <c r="AO658" i="169"/>
  <c r="AJ1766" i="169"/>
  <c r="D28" i="169" a="1"/>
  <c r="K6" i="169" a="1"/>
  <c r="K35" i="169" a="1"/>
  <c r="AO1436" i="169"/>
  <c r="AO1891" i="169"/>
  <c r="AJ740" i="169"/>
  <c r="AR1112" i="169"/>
  <c r="AL78" i="169"/>
  <c r="AJ1307" i="169"/>
  <c r="AQ1054" i="169"/>
  <c r="Q5" i="169" a="1"/>
  <c r="AR268" i="169"/>
  <c r="N12" i="169" a="1"/>
  <c r="AL204" i="169"/>
  <c r="P20" i="169" a="1"/>
  <c r="Z8" i="165"/>
  <c r="AJ1045" i="169"/>
  <c r="D16" i="169" a="1"/>
  <c r="AQ72" i="169"/>
  <c r="AO6" i="169"/>
  <c r="AL335" i="169"/>
  <c r="AJ658" i="169"/>
  <c r="AL739" i="169"/>
  <c r="AO1637" i="169"/>
  <c r="AO210" i="169"/>
  <c r="AJ1572" i="169"/>
  <c r="AR1892" i="169"/>
  <c r="AL1571" i="169"/>
  <c r="AR272" i="169"/>
  <c r="AR723" i="169"/>
  <c r="AQ1178" i="169"/>
  <c r="AJ472" i="169"/>
  <c r="AL139" i="169"/>
  <c r="J49" i="169" a="1"/>
  <c r="AO1969" i="169"/>
  <c r="AJ787" i="169"/>
  <c r="AJ730" i="169"/>
  <c r="AR1504" i="169"/>
  <c r="L49" i="169" a="1"/>
  <c r="AQ1188" i="169"/>
  <c r="AQ861" i="169"/>
  <c r="AQ1191" i="169"/>
  <c r="AP852" i="169"/>
  <c r="AQ2217" i="169"/>
  <c r="AJ341" i="169"/>
  <c r="H35" i="169" a="1"/>
  <c r="I46" i="169" a="1"/>
  <c r="P7" i="169" a="1"/>
  <c r="E3" i="169" a="1"/>
  <c r="AP2022" i="169"/>
  <c r="AR1700" i="169"/>
  <c r="AO788" i="169"/>
  <c r="AP1829" i="169"/>
  <c r="AP655" i="169"/>
  <c r="AO981" i="169"/>
  <c r="J8" i="169" a="1"/>
  <c r="AQ140" i="169"/>
  <c r="AR1707" i="169"/>
  <c r="AR70" i="169"/>
  <c r="K37" i="169" a="1"/>
  <c r="M27" i="169" a="1"/>
  <c r="AR2026" i="169"/>
  <c r="AP206" i="169"/>
  <c r="AP1761" i="169"/>
  <c r="AP2098" i="169"/>
  <c r="AR788" i="169"/>
  <c r="AR136" i="169"/>
  <c r="F3" i="169" a="1"/>
  <c r="M33" i="169" a="1"/>
  <c r="AO268" i="169"/>
  <c r="K50" i="169" a="1"/>
  <c r="Q9" i="169" a="1"/>
  <c r="AO341" i="169"/>
  <c r="AP1114" i="169"/>
  <c r="AP1061" i="169"/>
  <c r="L39" i="169" a="1"/>
  <c r="AP1380" i="169"/>
  <c r="AP79" i="169"/>
  <c r="AP2087" i="169"/>
  <c r="K2" i="169" a="1"/>
  <c r="AJ1509" i="169"/>
  <c r="K7" i="169" a="1"/>
  <c r="AP2097" i="169"/>
  <c r="H18" i="169" a="1"/>
  <c r="AJ1309" i="169"/>
  <c r="AQ1380" i="169"/>
  <c r="AP660" i="169"/>
  <c r="K46" i="169" a="1"/>
  <c r="AP1053" i="169"/>
  <c r="AP462" i="169"/>
  <c r="AP2100" i="169"/>
  <c r="AQ741" i="169"/>
  <c r="AL1828" i="169"/>
  <c r="AQ2100" i="169"/>
  <c r="AQ2218" i="169"/>
  <c r="AR1509" i="169"/>
  <c r="AR1704" i="169"/>
  <c r="AO271" i="169"/>
  <c r="AQ73" i="171" a="1"/>
  <c r="I37" i="169" a="1"/>
  <c r="AL2220" i="169"/>
  <c r="L13" i="169" a="1"/>
  <c r="AJ741" i="169"/>
  <c r="N48" i="169" a="1"/>
  <c r="AL1901" i="169"/>
  <c r="AP1826" i="169"/>
  <c r="AP1635" i="169"/>
  <c r="AQ395" i="169"/>
  <c r="F45" i="169" a="1"/>
  <c r="AQ2088" i="169"/>
  <c r="AJ71" i="169"/>
  <c r="AP1903" i="169"/>
  <c r="AO2100" i="169"/>
  <c r="K12" i="169" a="1"/>
  <c r="AO461" i="169"/>
  <c r="AQ1958" i="169"/>
  <c r="M46" i="169" a="1"/>
  <c r="AP2085" i="169"/>
  <c r="AO990" i="169"/>
  <c r="AQ74" i="169"/>
  <c r="AQ1514" i="169"/>
  <c r="Q19" i="169" a="1"/>
  <c r="AP1054" i="169"/>
  <c r="AP72" i="171" a="1"/>
  <c r="AO204" i="169"/>
  <c r="AJ1312" i="169"/>
  <c r="P29" i="169" a="1"/>
  <c r="AP11" i="171" a="1"/>
  <c r="AQ11" i="169"/>
  <c r="AR1701" i="169"/>
  <c r="AJ850" i="169"/>
  <c r="AO1505" i="169"/>
  <c r="AP8" i="169"/>
  <c r="AJ468" i="169"/>
  <c r="AO1963" i="169"/>
  <c r="AQ461" i="169"/>
  <c r="AQ212" i="169"/>
  <c r="AQ469" i="169"/>
  <c r="N23" i="169" a="1"/>
  <c r="E30" i="169" a="1"/>
  <c r="AO200" i="169"/>
  <c r="L8" i="169" a="1"/>
  <c r="AJ529" i="169"/>
  <c r="AR207" i="169"/>
  <c r="AO1048" i="169"/>
  <c r="AO1176" i="169"/>
  <c r="AR1762" i="169"/>
  <c r="AQ853" i="169"/>
  <c r="AL1378" i="169"/>
  <c r="AQ1762" i="169"/>
  <c r="L9" i="169" a="1"/>
  <c r="K16" i="169" a="1"/>
  <c r="AP2096" i="169"/>
  <c r="AL1054" i="169"/>
  <c r="AO1567" i="169"/>
  <c r="AL1307" i="169"/>
  <c r="AJ1640" i="169"/>
  <c r="H22" i="169" a="1"/>
  <c r="AO1438" i="169"/>
  <c r="AL738" i="169"/>
  <c r="AO472" i="169"/>
  <c r="AJ2150" i="169"/>
  <c r="AQ1774" i="169"/>
  <c r="AR1181" i="169"/>
  <c r="AP11" i="169"/>
  <c r="AO1892" i="169"/>
  <c r="AQ1242" i="169"/>
  <c r="AO1504" i="169"/>
  <c r="AR592" i="169"/>
  <c r="AR1566" i="169"/>
  <c r="AP1765" i="169"/>
  <c r="I32" i="169" a="1"/>
  <c r="AR1501" i="169"/>
  <c r="AO70" i="169"/>
  <c r="G39" i="169" a="1"/>
  <c r="AO851" i="169"/>
  <c r="AQ473" i="169"/>
  <c r="AO1047" i="169"/>
  <c r="AR1186" i="169"/>
  <c r="AL1439" i="169"/>
  <c r="AP78" i="171" a="1"/>
  <c r="AR472" i="169"/>
  <c r="AQ1763" i="169"/>
  <c r="AL2020" i="169"/>
  <c r="AO1964" i="169"/>
  <c r="AQ1501" i="169"/>
  <c r="D22" i="169" a="1"/>
  <c r="P33" i="169" a="1"/>
  <c r="AR741" i="169"/>
  <c r="AJ727" i="169"/>
  <c r="AQ342" i="169"/>
  <c r="AO1518" i="169"/>
  <c r="M49" i="169" a="1"/>
  <c r="AJ1637" i="169"/>
  <c r="AO332" i="169"/>
  <c r="AL731" i="169"/>
  <c r="AP1566" i="169"/>
  <c r="AQ1052" i="169"/>
  <c r="AQ464" i="169"/>
  <c r="AL598" i="169"/>
  <c r="AP1182" i="169"/>
  <c r="AQ2092" i="169"/>
  <c r="G38" i="169" a="1"/>
  <c r="M7" i="169" a="1"/>
  <c r="AL273" i="169"/>
  <c r="AP735" i="169"/>
  <c r="AJ2102" i="169"/>
  <c r="AO984" i="169"/>
  <c r="J15" i="169" a="1"/>
  <c r="I12" i="169" a="1"/>
  <c r="K45" i="169" a="1"/>
  <c r="AJ1962" i="169"/>
  <c r="P30" i="169" a="1"/>
  <c r="D14" i="169" a="1"/>
  <c r="AP138" i="169"/>
  <c r="AO1901" i="169"/>
  <c r="D19" i="169" a="1"/>
  <c r="C36" i="169" a="1"/>
  <c r="AO1247" i="169"/>
  <c r="AJ1244" i="169"/>
  <c r="AO140" i="169"/>
  <c r="AQ658" i="169"/>
  <c r="AR2220" i="169"/>
  <c r="AP1565" i="169"/>
  <c r="AP2095" i="169"/>
  <c r="G4" i="169" a="1"/>
  <c r="AQ1702" i="169"/>
  <c r="P11" i="169" a="1"/>
  <c r="AR1058" i="169"/>
  <c r="E29" i="169" a="1"/>
  <c r="AO985" i="169"/>
  <c r="AR1891" i="169"/>
  <c r="AO463" i="169"/>
  <c r="AO1965" i="169"/>
  <c r="P16" i="169" a="1"/>
  <c r="AJ2086" i="169"/>
  <c r="AL866" i="169"/>
  <c r="AO8" i="171" a="1"/>
  <c r="G37" i="169" a="1"/>
  <c r="AO1513" i="169"/>
  <c r="AO2222" i="169"/>
  <c r="AP136" i="169"/>
  <c r="AJ1565" i="169"/>
  <c r="AP1971" i="169"/>
  <c r="AP82" i="171" a="1"/>
  <c r="P31" i="169" a="1"/>
  <c r="AQ864" i="169"/>
  <c r="AQ657" i="169"/>
  <c r="AO856" i="169"/>
  <c r="AR465" i="169"/>
  <c r="AJ981" i="169"/>
  <c r="AP2219" i="169"/>
  <c r="AQ1825" i="169"/>
  <c r="AO202" i="169"/>
  <c r="AL2158" i="169"/>
  <c r="AP1500" i="169"/>
  <c r="Q36" i="169" a="1"/>
  <c r="E19" i="169" a="1"/>
  <c r="AL1893" i="169"/>
  <c r="F15" i="169" a="1"/>
  <c r="AL211" i="169"/>
  <c r="AQ1439" i="169"/>
  <c r="AQ536" i="169"/>
  <c r="AR1311" i="169"/>
  <c r="AJ398" i="169"/>
  <c r="AJ528" i="169"/>
  <c r="N26" i="169" a="1"/>
  <c r="AQ1062" i="169"/>
  <c r="AJ1632" i="169"/>
  <c r="AO853" i="169"/>
  <c r="AO1632" i="169"/>
  <c r="AR1772" i="169"/>
  <c r="AO138" i="169"/>
  <c r="AR2215" i="169"/>
  <c r="AR863" i="169"/>
  <c r="N6" i="169" a="1"/>
  <c r="AR2155" i="169"/>
  <c r="AR732" i="169"/>
  <c r="AQ854" i="169"/>
  <c r="AQ1503" i="169"/>
  <c r="AO2021" i="169"/>
  <c r="AQ1184" i="169"/>
  <c r="E31" i="169" a="1"/>
  <c r="AQ79" i="171" a="1"/>
  <c r="Q7" i="169" a="1"/>
  <c r="AR71" i="169"/>
  <c r="AQ1310" i="169"/>
  <c r="AQ1063" i="169"/>
  <c r="AL12" i="171" a="1"/>
  <c r="AR1761" i="169"/>
  <c r="AQ915" i="169"/>
  <c r="AR10" i="169"/>
  <c r="AP797" i="169"/>
  <c r="AP1376" i="169"/>
  <c r="AJ1827" i="169"/>
  <c r="H31" i="169" a="1"/>
  <c r="AR344" i="169"/>
  <c r="AQ869" i="169"/>
  <c r="AJ1510" i="169"/>
  <c r="P21" i="169" a="1"/>
  <c r="AO1904" i="169"/>
  <c r="AO1052" i="169"/>
  <c r="AP2154" i="169"/>
  <c r="AQ1575" i="169"/>
  <c r="AR1573" i="169"/>
  <c r="AQ1957" i="169"/>
  <c r="AR1639" i="169"/>
  <c r="AJ74" i="169"/>
  <c r="AP862" i="169"/>
  <c r="C21" i="169" a="1"/>
  <c r="AR1312" i="169"/>
  <c r="AR983" i="169"/>
  <c r="L32" i="169" a="1"/>
  <c r="AO1440" i="169"/>
  <c r="AO9" i="171" a="1"/>
  <c r="AL655" i="169"/>
  <c r="AR1246" i="169"/>
  <c r="AJ1177" i="169"/>
  <c r="M30" i="169" a="1"/>
  <c r="AP1502" i="169"/>
  <c r="AP465" i="169"/>
  <c r="AL1965" i="169"/>
  <c r="D47" i="169" a="1"/>
  <c r="AJ1699" i="169"/>
  <c r="AP205" i="169"/>
  <c r="AO1177" i="169"/>
  <c r="AR139" i="169"/>
  <c r="AP474" i="169"/>
  <c r="AL461" i="169"/>
  <c r="AR1965" i="169"/>
  <c r="AO2101" i="169"/>
  <c r="H2" i="169" a="1"/>
  <c r="Z8" i="164"/>
  <c r="AJ333" i="169"/>
  <c r="J26" i="169" a="1"/>
  <c r="AP1059" i="169"/>
  <c r="AL1512" i="169"/>
  <c r="AJ1370" i="169"/>
  <c r="AJ2093" i="169"/>
  <c r="AQ467" i="169"/>
  <c r="AR1380" i="169"/>
  <c r="AJ1571" i="169"/>
  <c r="AR342" i="169"/>
  <c r="AJ868" i="169"/>
  <c r="AQ338" i="169"/>
  <c r="AP533" i="169"/>
  <c r="AJ1697" i="169"/>
  <c r="AQ210" i="169"/>
  <c r="D17" i="169" a="1"/>
  <c r="AP2157" i="169"/>
  <c r="AP859" i="169"/>
  <c r="H38" i="169" a="1"/>
  <c r="AP2093" i="169"/>
  <c r="AO333" i="169"/>
  <c r="AO1771" i="169"/>
  <c r="AQ980" i="169"/>
  <c r="F11" i="169" a="1"/>
  <c r="AR1695" i="169"/>
  <c r="AR78" i="171" a="1"/>
  <c r="AJ731" i="169"/>
  <c r="AR1515" i="169"/>
  <c r="AL984" i="169"/>
  <c r="AP1705" i="169"/>
  <c r="AR2218" i="169"/>
  <c r="G47" i="169" a="1"/>
  <c r="AR739" i="169"/>
  <c r="AL71" i="169"/>
  <c r="AQ334" i="169"/>
  <c r="AJ1502" i="169"/>
  <c r="Q46" i="169" a="1"/>
  <c r="AO1306" i="169"/>
  <c r="AP468" i="169"/>
  <c r="C12" i="169" a="1"/>
  <c r="AL472" i="169"/>
  <c r="AP1695" i="169"/>
  <c r="L20" i="169" a="1"/>
  <c r="AQ1516" i="169"/>
  <c r="AQ1893" i="169"/>
  <c r="AP336" i="169"/>
  <c r="AL208" i="169"/>
  <c r="AQ532" i="169"/>
  <c r="AL1184" i="169"/>
  <c r="AO797" i="169"/>
  <c r="M15" i="169" a="1"/>
  <c r="AQ2026" i="169"/>
  <c r="AP1047" i="169"/>
  <c r="Q48" i="169" a="1"/>
  <c r="AP9" i="171" a="1"/>
  <c r="AQ1769" i="169"/>
  <c r="AL1898" i="169"/>
  <c r="AL531" i="169"/>
  <c r="AJ1900" i="169"/>
  <c r="AJ1569" i="169"/>
  <c r="AJ337" i="169"/>
  <c r="AP1890" i="169"/>
  <c r="AQ1565" i="169"/>
  <c r="F23" i="169" a="1"/>
  <c r="AL11" i="171" a="1"/>
  <c r="Q32" i="169" a="1"/>
  <c r="C7" i="169" a="1"/>
  <c r="G32" i="169" a="1"/>
  <c r="AJ1895" i="169"/>
  <c r="AR340" i="169"/>
  <c r="AR72" i="169"/>
  <c r="AO76" i="169"/>
  <c r="AP2102" i="169"/>
  <c r="AO1112" i="169"/>
  <c r="AP790" i="169"/>
  <c r="AJ869" i="169"/>
  <c r="AQ791" i="169"/>
  <c r="AR870" i="169"/>
  <c r="AJ598" i="169"/>
  <c r="AR209" i="169"/>
  <c r="AP2088" i="169"/>
  <c r="AL1899" i="169"/>
  <c r="Q26" i="169" a="1"/>
  <c r="AP1896" i="169"/>
  <c r="AJ870" i="169"/>
  <c r="AP6" i="169"/>
  <c r="AQ273" i="169"/>
  <c r="AP2026" i="169"/>
  <c r="AJ723" i="169"/>
  <c r="AQ1632" i="169"/>
  <c r="AP863" i="169"/>
  <c r="AO397" i="169"/>
  <c r="L16" i="169" a="1"/>
  <c r="AR1959" i="169"/>
  <c r="AQ1246" i="169"/>
  <c r="AP1766" i="169"/>
  <c r="AO660" i="169"/>
  <c r="AJ1193" i="169"/>
  <c r="AR1574" i="169"/>
  <c r="AQ1314" i="169"/>
  <c r="AJ1891" i="169"/>
  <c r="AQ2090" i="169"/>
  <c r="G41" i="169" a="1"/>
  <c r="AR1516" i="169"/>
  <c r="M23" i="169" a="1"/>
  <c r="C13" i="169" a="1"/>
  <c r="AJ1762" i="169"/>
  <c r="AP1045" i="169"/>
  <c r="G40" i="169" a="1"/>
  <c r="AR1696" i="169"/>
  <c r="H36" i="169" a="1"/>
  <c r="AJ1311" i="169"/>
  <c r="AL726" i="169"/>
  <c r="AR1958" i="169"/>
  <c r="AQ857" i="169"/>
  <c r="AR138" i="169"/>
  <c r="AP1965" i="169"/>
  <c r="G17" i="169" a="1"/>
  <c r="AO1178" i="169"/>
  <c r="AO334" i="169"/>
  <c r="AQ9" i="169"/>
  <c r="AL1956" i="169"/>
  <c r="P35" i="169" a="1"/>
  <c r="AQ799" i="169"/>
  <c r="AL2100" i="169"/>
  <c r="AO1568" i="169"/>
  <c r="AJ592" i="169"/>
  <c r="AL1902" i="169"/>
  <c r="AO2025" i="169"/>
  <c r="AP915" i="169"/>
  <c r="AL206" i="169"/>
  <c r="AR9" i="169"/>
  <c r="AQ1956" i="169"/>
  <c r="AL991" i="169"/>
  <c r="AL1501" i="169"/>
  <c r="AL7" i="171" a="1"/>
  <c r="AO469" i="169"/>
  <c r="J7" i="169" a="1"/>
  <c r="AL210" i="169"/>
  <c r="AL725" i="169"/>
  <c r="AL983" i="169"/>
  <c r="AR330" i="169"/>
  <c r="E12" i="169" a="1"/>
  <c r="AL530" i="169"/>
  <c r="AO1764" i="169"/>
  <c r="Q8" i="169" a="1"/>
  <c r="AL721" i="169"/>
  <c r="M38" i="169" a="1"/>
  <c r="AR2157" i="169"/>
  <c r="AR9" i="171" a="1"/>
  <c r="AP1308" i="169"/>
  <c r="AL1634" i="169"/>
  <c r="AL135" i="169"/>
  <c r="AO1373" i="169"/>
  <c r="AJ1970" i="169"/>
  <c r="AR460" i="169"/>
  <c r="M14" i="169" a="1"/>
  <c r="AR1569" i="169"/>
  <c r="AP1373" i="169"/>
  <c r="AR1438" i="169"/>
  <c r="AO1636" i="169"/>
  <c r="AJ1189" i="169"/>
  <c r="AO1185" i="169"/>
  <c r="N44" i="169" a="1"/>
  <c r="P18" i="169" a="1"/>
  <c r="AP1052" i="169"/>
  <c r="AP1062" i="169"/>
  <c r="AJ267" i="169"/>
  <c r="AO343" i="169"/>
  <c r="AR791" i="169"/>
  <c r="AO731" i="169"/>
  <c r="D7" i="169" a="1"/>
  <c r="AQ786" i="169"/>
  <c r="AR730" i="169"/>
  <c r="I3" i="169" a="1"/>
  <c r="AQ270" i="169"/>
  <c r="AJ1114" i="169"/>
  <c r="C30" i="169" a="1"/>
  <c r="AP1892" i="169"/>
  <c r="J17" i="169" a="1"/>
  <c r="AQ1566" i="169"/>
  <c r="AL336" i="169"/>
  <c r="AR1968" i="169"/>
  <c r="Z10" i="165"/>
  <c r="Z10" i="164"/>
  <c r="AO1570" i="169"/>
  <c r="AP74" i="171" a="1"/>
  <c r="AJ1763" i="169"/>
  <c r="H30" i="169" a="1"/>
  <c r="AL1437" i="169"/>
  <c r="AP855" i="169"/>
  <c r="AP1242" i="169"/>
  <c r="AP737" i="169"/>
  <c r="L30" i="169" a="1"/>
  <c r="E8" i="169" a="1"/>
  <c r="AL989" i="169"/>
  <c r="AQ789" i="169"/>
  <c r="AL536" i="169"/>
  <c r="F22" i="169" a="1"/>
  <c r="AJ1825" i="169"/>
  <c r="AL1112" i="169"/>
  <c r="AQ919" i="169"/>
  <c r="AR2086" i="169"/>
  <c r="AJ2095" i="169"/>
  <c r="D50" i="169" a="1"/>
  <c r="AO1063" i="169"/>
  <c r="AL2092" i="169"/>
  <c r="P41" i="169" a="1"/>
  <c r="AJ1969" i="169"/>
  <c r="AR74" i="169"/>
  <c r="AP1574" i="169"/>
  <c r="AR1241" i="169"/>
  <c r="C4" i="169" a="1"/>
  <c r="AL1829" i="169"/>
  <c r="AP1518" i="169"/>
  <c r="D42" i="169" a="1"/>
  <c r="AL1185" i="169"/>
  <c r="AP787" i="169"/>
  <c r="AP1638" i="169"/>
  <c r="AR1900" i="169"/>
  <c r="AR1763" i="169"/>
  <c r="G8" i="169" a="1"/>
  <c r="AQ1051" i="169"/>
  <c r="AO5" i="171" a="1"/>
  <c r="AQ269" i="169"/>
  <c r="AO864" i="169"/>
  <c r="AL1513" i="169"/>
  <c r="AL395" i="169"/>
  <c r="AO1903" i="169"/>
  <c r="J32" i="169" a="1"/>
  <c r="AP1510" i="169"/>
  <c r="M29" i="169" a="1"/>
  <c r="AJ797" i="169"/>
  <c r="P3" i="169" a="1"/>
  <c r="AR72" i="171" a="1"/>
  <c r="I14" i="169" a="1"/>
  <c r="J40" i="169" a="1"/>
  <c r="AQ734" i="169"/>
  <c r="AP139" i="169"/>
  <c r="AP2020" i="169"/>
  <c r="AJ526" i="169"/>
  <c r="AO2215" i="169"/>
  <c r="AJ1517" i="169"/>
  <c r="G21" i="169" a="1"/>
  <c r="AL1500" i="169"/>
  <c r="AO74" i="169"/>
  <c r="F17" i="169" a="1"/>
  <c r="AP792" i="169"/>
  <c r="AO1246" i="169"/>
  <c r="AQ860" i="169"/>
  <c r="AO1962" i="169"/>
  <c r="M47" i="169" a="1"/>
  <c r="AO656" i="169"/>
  <c r="AO1515" i="169"/>
  <c r="J35" i="169" a="1"/>
  <c r="AQ1766" i="169"/>
  <c r="AL990" i="169"/>
  <c r="AP788" i="169"/>
  <c r="AQ465" i="169"/>
  <c r="AJ742" i="169"/>
  <c r="Z9" i="165"/>
  <c r="J36" i="169" a="1"/>
  <c r="AR1179" i="169"/>
  <c r="AQ1512" i="169"/>
  <c r="AL1063" i="169"/>
  <c r="AL1695" i="169"/>
  <c r="AR1182" i="169"/>
  <c r="AQ2219" i="169"/>
  <c r="AR1063" i="169"/>
  <c r="AR1247" i="169"/>
  <c r="AL860" i="169"/>
  <c r="AL1056" i="169"/>
  <c r="G11" i="169" a="1"/>
  <c r="K20" i="169" a="1"/>
  <c r="AO399" i="169"/>
  <c r="AR1572" i="169"/>
  <c r="F13" i="169" a="1"/>
  <c r="AL1514" i="169"/>
  <c r="K34" i="169" a="1"/>
  <c r="AP1969" i="169"/>
  <c r="AR1511" i="169"/>
  <c r="Q42" i="169" a="1"/>
  <c r="AL1110" i="169"/>
  <c r="AO1046" i="169"/>
  <c r="AJ597" i="169"/>
  <c r="AO535" i="169"/>
  <c r="AP856" i="169"/>
  <c r="AP796" i="169"/>
  <c r="AO1439" i="169"/>
  <c r="AO1180" i="169"/>
  <c r="F14" i="169" a="1"/>
  <c r="AL1764" i="169"/>
  <c r="AP1507" i="169"/>
  <c r="H50" i="169" a="1"/>
  <c r="AJ1702" i="169"/>
  <c r="AP12" i="171" a="1"/>
  <c r="AJ1188" i="169"/>
  <c r="AR265" i="169"/>
  <c r="AO1899" i="169"/>
  <c r="AQ1049" i="169"/>
  <c r="AP1764" i="169"/>
  <c r="AO1705" i="169"/>
  <c r="J4" i="169" a="1"/>
  <c r="AR1310" i="169"/>
  <c r="AQ590" i="169"/>
  <c r="AR872" i="169"/>
  <c r="AL872" i="169"/>
  <c r="AR1047" i="169"/>
  <c r="AO1630" i="169"/>
  <c r="AP525" i="169"/>
  <c r="E43" i="169" a="1"/>
  <c r="I38" i="169" a="1"/>
  <c r="AR1633" i="169"/>
  <c r="AL13" i="169"/>
  <c r="AQ463" i="169"/>
  <c r="AO1380" i="169"/>
  <c r="Q43" i="169" a="1"/>
  <c r="D41" i="169" a="1"/>
  <c r="AR597" i="169"/>
  <c r="AO1243" i="169"/>
  <c r="AJ1374" i="169"/>
  <c r="L17" i="169" a="1"/>
  <c r="AQ2095" i="169"/>
  <c r="AJ1567" i="169"/>
  <c r="AL2088" i="169"/>
  <c r="AL207" i="169"/>
  <c r="AO1704" i="169"/>
  <c r="AJ397" i="169"/>
  <c r="AJ733" i="169"/>
  <c r="AP335" i="169"/>
  <c r="AR1505" i="169"/>
  <c r="AQ526" i="169"/>
  <c r="L36" i="169" a="1"/>
  <c r="AL1308" i="169"/>
  <c r="AP2221" i="169"/>
  <c r="AO266" i="169"/>
  <c r="AP1770" i="169"/>
  <c r="AL918" i="169"/>
  <c r="H7" i="169" a="1"/>
  <c r="AO728" i="169"/>
  <c r="AJ473" i="169"/>
  <c r="AO10" i="169"/>
  <c r="AO730" i="169"/>
  <c r="F32" i="169" a="1"/>
  <c r="AL2218" i="169"/>
  <c r="K49" i="169" a="1"/>
  <c r="AQ742" i="169"/>
  <c r="AO1511" i="169"/>
  <c r="AR2099" i="169"/>
  <c r="AR988" i="169"/>
  <c r="AQ989" i="169"/>
  <c r="AQ2094" i="169"/>
  <c r="AR2153" i="169"/>
  <c r="AJ1190" i="169"/>
  <c r="AL1630" i="169"/>
  <c r="AR208" i="169"/>
  <c r="AO592" i="169"/>
  <c r="AR2025" i="169"/>
  <c r="AR862" i="169"/>
  <c r="AJ1058" i="169"/>
  <c r="AQ136" i="169"/>
  <c r="AJ525" i="169"/>
  <c r="AP992" i="169"/>
  <c r="AQ1569" i="169"/>
  <c r="AP1179" i="169"/>
  <c r="AP1377" i="169"/>
  <c r="AJ1063" i="169"/>
  <c r="AR656" i="169"/>
  <c r="AR1963" i="169"/>
  <c r="AO2218" i="169"/>
  <c r="AP1894" i="169"/>
  <c r="AR1378" i="169"/>
  <c r="F49" i="169" a="1"/>
  <c r="AO866" i="169"/>
  <c r="AO1825" i="169"/>
  <c r="K3" i="169" a="1"/>
  <c r="AP1573" i="169"/>
  <c r="AO2151" i="169"/>
  <c r="AQ1193" i="169"/>
  <c r="AL1511" i="169"/>
  <c r="G25" i="169" a="1"/>
  <c r="AQ917" i="169"/>
  <c r="AR984" i="169"/>
  <c r="AQ852" i="169"/>
  <c r="N36" i="169" a="1"/>
  <c r="AO1502" i="169"/>
  <c r="AJ211" i="169"/>
  <c r="AO465" i="169"/>
  <c r="AQ11" i="171" a="1"/>
  <c r="AL1896" i="169"/>
  <c r="AR1048" i="169"/>
  <c r="AL203" i="169"/>
  <c r="AO77" i="169"/>
  <c r="AQ209" i="169"/>
  <c r="AP210" i="169"/>
  <c r="AO1829" i="169"/>
  <c r="AR1905" i="169"/>
  <c r="AR992" i="169"/>
  <c r="AJ1191" i="169"/>
  <c r="AR2154" i="169"/>
  <c r="AL1970" i="169"/>
  <c r="AJ204" i="169"/>
  <c r="AJ2220" i="169"/>
  <c r="AQ1511" i="169"/>
  <c r="AJ1516" i="169"/>
  <c r="AO78" i="169"/>
  <c r="AJ2090" i="169"/>
  <c r="AP590" i="169"/>
  <c r="AJ985" i="169"/>
  <c r="H14" i="169" a="1"/>
  <c r="M35" i="169" a="1"/>
  <c r="AR525" i="169"/>
  <c r="AO1441" i="169"/>
  <c r="AP7" i="169"/>
  <c r="AR1635" i="169"/>
  <c r="AR12" i="171" a="1"/>
  <c r="AR8" i="169"/>
  <c r="AP271" i="169"/>
  <c r="L44" i="169" a="1"/>
  <c r="AQ721" i="169"/>
  <c r="AR919" i="169"/>
  <c r="AR856" i="169"/>
  <c r="H17" i="169" a="1"/>
  <c r="AR1054" i="169"/>
  <c r="AO858" i="169"/>
  <c r="AQ535" i="169"/>
  <c r="AR866" i="169"/>
  <c r="C8" i="169" a="1"/>
  <c r="AO1633" i="169"/>
  <c r="AR1966" i="169"/>
  <c r="AR270" i="169"/>
  <c r="AO474" i="169"/>
  <c r="AJ2151" i="169"/>
  <c r="AO590" i="169"/>
  <c r="AQ990" i="169"/>
  <c r="AJ864" i="169"/>
  <c r="AJ1703" i="169"/>
  <c r="E15" i="169" a="1"/>
  <c r="M19" i="169" a="1"/>
  <c r="F6" i="169" a="1"/>
  <c r="AP1245" i="169"/>
  <c r="AQ2099" i="169"/>
  <c r="AO983" i="169"/>
  <c r="AO1761" i="169"/>
  <c r="AQ1306" i="169"/>
  <c r="J44" i="169" a="1"/>
  <c r="AR397" i="169"/>
  <c r="AL2086" i="169"/>
  <c r="AR1898" i="169"/>
  <c r="AL464" i="169"/>
  <c r="AR737" i="169"/>
  <c r="AJ1435" i="169"/>
  <c r="AL1176" i="169"/>
  <c r="AR991" i="169"/>
  <c r="AP918" i="169"/>
  <c r="AL1178" i="169"/>
  <c r="AO1762" i="169"/>
  <c r="N35" i="169" a="1"/>
  <c r="AP76" i="169"/>
  <c r="AR1769" i="169"/>
  <c r="AL1696" i="169"/>
  <c r="AL1183" i="169"/>
  <c r="AO2091" i="169"/>
  <c r="F2" i="169" a="1"/>
  <c r="D40" i="169" a="1"/>
  <c r="AL793" i="169"/>
  <c r="AP1902" i="169"/>
  <c r="AO1242" i="169"/>
  <c r="AR796" i="169"/>
  <c r="AL468" i="169"/>
  <c r="AQ474" i="169"/>
  <c r="AJ1965" i="169"/>
  <c r="AR1307" i="169"/>
  <c r="AQ1181" i="169"/>
  <c r="AR2158" i="169"/>
  <c r="AQ75" i="171" a="1"/>
  <c r="AJ1630" i="169"/>
  <c r="K4" i="169" a="1"/>
  <c r="AQ1707" i="169"/>
  <c r="AP864" i="169"/>
  <c r="AJ2155" i="169"/>
  <c r="I13" i="169" a="1"/>
  <c r="AL659" i="169"/>
  <c r="AO867" i="169"/>
  <c r="C28" i="169" a="1"/>
  <c r="AR1193" i="169"/>
  <c r="E27" i="169" a="1"/>
  <c r="AO273" i="169"/>
  <c r="I29" i="169" a="1"/>
  <c r="AJ463" i="169"/>
  <c r="AP2153" i="169"/>
  <c r="AQ732" i="169"/>
  <c r="AR2087" i="169"/>
  <c r="AO1507" i="169"/>
  <c r="AP1379" i="169"/>
  <c r="AO1111" i="169"/>
  <c r="AR850" i="169"/>
  <c r="AP865" i="169"/>
  <c r="AQ792" i="169"/>
  <c r="AR1046" i="169"/>
  <c r="AP204" i="169"/>
  <c r="AR1045" i="169"/>
  <c r="AP534" i="169"/>
  <c r="AP9" i="169"/>
  <c r="H41" i="169" a="1"/>
  <c r="AP2152" i="169"/>
  <c r="AR790" i="169"/>
  <c r="AP529" i="169"/>
  <c r="AL723" i="169"/>
  <c r="AJ1769" i="169"/>
  <c r="AP269" i="169"/>
  <c r="AL871" i="169"/>
  <c r="AL1703" i="169"/>
  <c r="AJ2092" i="169"/>
  <c r="Q17" i="169" a="1"/>
  <c r="AQ736" i="169"/>
  <c r="AL10" i="169"/>
  <c r="AP1506" i="169"/>
  <c r="AR80" i="169"/>
  <c r="P49" i="169" a="1"/>
  <c r="AP1773" i="169"/>
  <c r="AJ2026" i="169"/>
  <c r="AP1774" i="169"/>
  <c r="AR981" i="169"/>
  <c r="AO211" i="169"/>
  <c r="N27" i="169" a="1"/>
  <c r="AO337" i="169"/>
  <c r="AR852" i="169"/>
  <c r="E41" i="169" a="1"/>
  <c r="AL2097" i="169"/>
  <c r="AL596" i="169"/>
  <c r="AL1959" i="169"/>
  <c r="AL2085" i="169"/>
  <c r="AQ1634" i="169"/>
  <c r="AL1181" i="169"/>
  <c r="AP734" i="169"/>
  <c r="AR724" i="169"/>
  <c r="AO71" i="171" a="1"/>
  <c r="AP984" i="169"/>
  <c r="G46" i="169" a="1"/>
  <c r="AL1575" i="169"/>
  <c r="AP1056" i="169"/>
  <c r="AQ1311" i="169"/>
  <c r="H47" i="169" a="1"/>
  <c r="AJ80" i="169"/>
  <c r="AP1568" i="169"/>
  <c r="AR1055" i="169"/>
  <c r="AL74" i="169"/>
  <c r="AP1191" i="169"/>
  <c r="G29" i="169" a="1"/>
  <c r="AO1179" i="169"/>
  <c r="AQ983" i="169"/>
  <c r="AO1375" i="169"/>
  <c r="AQ1900" i="169"/>
  <c r="AQ330" i="169"/>
  <c r="AO2022" i="169"/>
  <c r="E32" i="169" a="1"/>
  <c r="AR212" i="169"/>
  <c r="J21" i="169" a="1"/>
  <c r="I20" i="169" a="1"/>
  <c r="AO331" i="169"/>
  <c r="AJ1050" i="169"/>
  <c r="AJ796" i="169"/>
  <c r="AQ597" i="169"/>
  <c r="AR1242" i="169"/>
  <c r="AQ1772" i="169"/>
  <c r="AJ1052" i="169"/>
  <c r="AQ856" i="169"/>
  <c r="I18" i="169" a="1"/>
  <c r="AR1698" i="169"/>
  <c r="AR137" i="169"/>
  <c r="C25" i="169" a="1"/>
  <c r="AP5" i="169"/>
  <c r="AR1507" i="169"/>
  <c r="AL1957" i="169"/>
  <c r="AL2091" i="169"/>
  <c r="G22" i="169" a="1"/>
  <c r="AR1955" i="169"/>
  <c r="AP1891" i="169"/>
  <c r="AP1697" i="169"/>
  <c r="AP1897" i="169"/>
  <c r="AL6" i="169"/>
  <c r="AP991" i="169"/>
  <c r="AL1436" i="169"/>
  <c r="AO2085" i="169"/>
  <c r="AL2221" i="169"/>
  <c r="AL1370" i="169"/>
  <c r="AP527" i="169"/>
  <c r="AO1635" i="169"/>
  <c r="AR1957" i="169"/>
  <c r="AP1959" i="169"/>
  <c r="E26" i="169" a="1"/>
  <c r="N7" i="169" a="1"/>
  <c r="AL265" i="169"/>
  <c r="AO13" i="169"/>
  <c r="AL340" i="169"/>
  <c r="AR1060" i="169"/>
  <c r="AP1956" i="169"/>
  <c r="AJ8" i="169"/>
  <c r="M25" i="169" a="1"/>
  <c r="Z12" i="165"/>
  <c r="C47" i="169" a="1"/>
  <c r="AO265" i="169"/>
  <c r="AR530" i="169"/>
  <c r="AO1703" i="169"/>
  <c r="AJ335" i="169"/>
  <c r="AQ2101" i="169"/>
  <c r="AP989" i="169"/>
  <c r="AP1436" i="169"/>
  <c r="AR474" i="169"/>
  <c r="L31" i="169" a="1"/>
  <c r="AJ1242" i="169"/>
  <c r="AJ593" i="169"/>
  <c r="AJ1513" i="169"/>
  <c r="AP1570" i="169"/>
  <c r="AR1890" i="169"/>
  <c r="AO1763" i="169"/>
  <c r="AJ1240" i="169"/>
  <c r="AO270" i="169"/>
  <c r="M43" i="169" a="1"/>
  <c r="AJ531" i="169"/>
  <c r="AQ1370" i="169"/>
  <c r="I30" i="169" a="1"/>
  <c r="AO1574" i="169"/>
  <c r="AO1371" i="169"/>
  <c r="D26" i="169" a="1"/>
  <c r="M21" i="169" a="1"/>
  <c r="AQ982" i="169"/>
  <c r="AO1958" i="169"/>
  <c r="AO342" i="169"/>
  <c r="AQ1374" i="169"/>
  <c r="N17" i="169" a="1"/>
  <c r="AO205" i="169"/>
  <c r="AQ1241" i="169"/>
  <c r="AQ533" i="169"/>
  <c r="D44" i="169" a="1"/>
  <c r="AO1516" i="169"/>
  <c r="N50" i="169" a="1"/>
  <c r="AP1771" i="169"/>
  <c r="AQ1901" i="169"/>
  <c r="AP720" i="169"/>
  <c r="AL1900" i="169"/>
  <c r="AQ76" i="169"/>
  <c r="Q40" i="169" a="1"/>
  <c r="I41" i="169" a="1"/>
  <c r="AO1767" i="169"/>
  <c r="AR795" i="169"/>
  <c r="AO9" i="169"/>
  <c r="AL1504" i="169"/>
  <c r="AO1517" i="169"/>
  <c r="AQ1112" i="169"/>
  <c r="AO1970" i="169"/>
  <c r="AR534" i="169"/>
  <c r="AQ1055" i="169"/>
  <c r="AL2026" i="169"/>
  <c r="AJ1376" i="169"/>
  <c r="AR201" i="169"/>
  <c r="AQ1765" i="169"/>
  <c r="AR860" i="169"/>
  <c r="L34" i="169" a="1"/>
  <c r="AQ339" i="169"/>
  <c r="N18" i="169" a="1"/>
  <c r="AJ1112" i="169"/>
  <c r="AQ1963" i="169"/>
  <c r="AO396" i="169"/>
  <c r="AP1637" i="169"/>
  <c r="N19" i="169" a="1"/>
  <c r="AJ594" i="169"/>
  <c r="D13" i="169" a="1"/>
  <c r="AR1114" i="169"/>
  <c r="AP1440" i="169"/>
  <c r="AQ1567" i="169"/>
  <c r="N43" i="169" a="1"/>
  <c r="AO531" i="169"/>
  <c r="L37" i="169" a="1"/>
  <c r="AP1315" i="169"/>
  <c r="AO462" i="169"/>
  <c r="AJ1306" i="169"/>
  <c r="AR916" i="169"/>
  <c r="AJ396" i="169"/>
  <c r="AR1510" i="169"/>
  <c r="C37" i="169" a="1"/>
  <c r="AQ75" i="169"/>
  <c r="AL209" i="169"/>
  <c r="AR462" i="169"/>
  <c r="AQ1636" i="169"/>
  <c r="AL658" i="169"/>
  <c r="AP1572" i="169"/>
  <c r="E50" i="169" a="1"/>
  <c r="AP270" i="169"/>
  <c r="AQ1826" i="169"/>
  <c r="AQ78" i="169"/>
  <c r="AO790" i="169"/>
  <c r="I17" i="169" a="1"/>
  <c r="AP201" i="169"/>
  <c r="K9" i="169" a="1"/>
  <c r="AP334" i="169"/>
  <c r="AL1632" i="169"/>
  <c r="L19" i="169" a="1"/>
  <c r="AP594" i="169"/>
  <c r="N34" i="169" a="1"/>
  <c r="AJ201" i="169"/>
  <c r="AP70" i="169"/>
  <c r="P8" i="169" a="1"/>
  <c r="AP209" i="169"/>
  <c r="AO1566" i="169"/>
  <c r="AO1967" i="169"/>
  <c r="K17" i="169" a="1"/>
  <c r="G18" i="169" a="1"/>
  <c r="AP2151" i="169"/>
  <c r="AL138" i="169"/>
  <c r="AP1246" i="169"/>
  <c r="AR1374" i="169"/>
  <c r="L5" i="169" a="1"/>
  <c r="F36" i="169" a="1"/>
  <c r="AL987" i="169"/>
  <c r="AJ861" i="169"/>
  <c r="AL2216" i="169"/>
  <c r="AR76" i="169"/>
  <c r="AR2092" i="169"/>
  <c r="AJ590" i="169"/>
  <c r="G10" i="169" a="1"/>
  <c r="E17" i="169" a="1"/>
  <c r="AJ1905" i="169"/>
  <c r="AQ1189" i="169"/>
  <c r="AR2020" i="169"/>
  <c r="AP722" i="169"/>
  <c r="AO1968" i="169"/>
  <c r="AQ858" i="169"/>
  <c r="AR2090" i="169"/>
  <c r="AR1053" i="169"/>
  <c r="AR336" i="169"/>
  <c r="AJ212" i="169"/>
  <c r="C50" i="169" a="1"/>
  <c r="AJ136" i="169"/>
  <c r="AQ790" i="169"/>
  <c r="AJ1055" i="169"/>
  <c r="D3" i="169" a="1"/>
  <c r="AP1698" i="169"/>
  <c r="AP1371" i="169"/>
  <c r="AP1768" i="169"/>
  <c r="AO2099" i="169"/>
  <c r="AL70" i="171" a="1"/>
  <c r="D46" i="169" a="1"/>
  <c r="AO1437" i="169"/>
  <c r="AQ1828" i="169"/>
  <c r="L22" i="169" a="1"/>
  <c r="AP266" i="169"/>
  <c r="AQ870" i="169"/>
  <c r="L29" i="169" a="1"/>
  <c r="AQ1640" i="169"/>
  <c r="K42" i="169" a="1"/>
  <c r="AP399" i="169"/>
  <c r="Z11" i="165"/>
  <c r="AP595" i="169"/>
  <c r="G19" i="169" a="1"/>
  <c r="AO1050" i="169"/>
  <c r="AP1058" i="169"/>
  <c r="AR531" i="169"/>
  <c r="AJ464" i="169"/>
  <c r="J9" i="169" a="1"/>
  <c r="AL1049" i="169"/>
  <c r="AO1509" i="169"/>
  <c r="AO1769" i="169"/>
  <c r="P14" i="169" a="1"/>
  <c r="AQ76" i="171" a="1"/>
  <c r="AL2222" i="169"/>
  <c r="J18" i="169" a="1"/>
  <c r="AJ1192" i="169"/>
  <c r="AP791" i="169"/>
  <c r="AL855" i="169"/>
  <c r="AQ1513" i="169"/>
  <c r="AR11" i="171" a="1"/>
  <c r="AR1500" i="169"/>
  <c r="Q23" i="169" a="1"/>
  <c r="J38" i="169" a="1"/>
  <c r="L27" i="169" a="1"/>
  <c r="AR1191" i="169"/>
  <c r="AL1372" i="169"/>
  <c r="AL1314" i="169"/>
  <c r="AL865" i="169"/>
  <c r="AP785" i="169"/>
  <c r="AQ266" i="169"/>
  <c r="AQ1770" i="169"/>
  <c r="AR1113" i="169"/>
  <c r="P27" i="169" a="1"/>
  <c r="AQ1760" i="169"/>
  <c r="AJ200" i="169"/>
  <c r="AQ1192" i="169"/>
  <c r="AO466" i="169"/>
  <c r="AP135" i="169"/>
  <c r="AR725" i="169"/>
  <c r="P45" i="169" a="1"/>
  <c r="AR1056" i="169"/>
  <c r="AO529" i="169"/>
  <c r="AJ2094" i="169"/>
  <c r="D38" i="169" a="1"/>
  <c r="AR1773" i="169"/>
  <c r="AO737" i="169"/>
  <c r="AJ1771" i="169"/>
  <c r="AO591" i="169"/>
  <c r="AO209" i="169"/>
  <c r="AQ2160" i="169"/>
  <c r="AR80" i="171" a="1"/>
  <c r="AQ80" i="171" a="1"/>
  <c r="AJ138" i="169"/>
  <c r="AR466" i="169"/>
  <c r="Q12" i="169" a="1"/>
  <c r="AO2153" i="169"/>
  <c r="AQ1508" i="169"/>
  <c r="AP1046" i="169"/>
  <c r="AP981" i="169"/>
  <c r="N40" i="169" a="1"/>
  <c r="AQ2021" i="169"/>
  <c r="AR1702" i="169"/>
  <c r="AQ981" i="169"/>
  <c r="C18" i="169" a="1"/>
  <c r="G7" i="169" a="1"/>
  <c r="AL11" i="169"/>
  <c r="AQ596" i="169"/>
  <c r="D21" i="169" a="1"/>
  <c r="AP2220" i="169"/>
  <c r="AQ1970" i="169"/>
  <c r="AR742" i="169"/>
  <c r="AL1435" i="169"/>
  <c r="AQ1962" i="169"/>
  <c r="AQ344" i="169"/>
  <c r="AR1567" i="169"/>
  <c r="AQ460" i="169"/>
  <c r="AL1315" i="169"/>
  <c r="AL200" i="169"/>
  <c r="AO786" i="169"/>
  <c r="AQ1639" i="169"/>
  <c r="AR1373" i="169"/>
  <c r="AQ1517" i="169"/>
  <c r="AP1244" i="169"/>
  <c r="J13" i="169" a="1"/>
  <c r="AP738" i="169"/>
  <c r="I47" i="169" a="1"/>
  <c r="AJ2216" i="169"/>
  <c r="AJ205" i="169"/>
  <c r="AJ1958" i="169"/>
  <c r="AO530" i="169"/>
  <c r="AO77" i="171" a="1"/>
  <c r="AJ867" i="169"/>
  <c r="G43" i="169" a="1"/>
  <c r="AQ2087" i="169"/>
  <c r="AR75" i="169"/>
  <c r="AJ1439" i="169"/>
  <c r="AJ141" i="169"/>
  <c r="AO789" i="169"/>
  <c r="AO1372" i="169"/>
  <c r="AP1636" i="169"/>
  <c r="D43" i="169" a="1"/>
  <c r="AP1378" i="169"/>
  <c r="D8" i="169" a="1"/>
  <c r="K11" i="169" a="1"/>
  <c r="AO1315" i="169"/>
  <c r="AL2098" i="169"/>
  <c r="E48" i="169" a="1"/>
  <c r="AJ2153" i="169"/>
  <c r="AJ1308" i="169"/>
  <c r="AQ1436" i="169"/>
  <c r="AJ1315" i="169"/>
  <c r="K39" i="169" a="1"/>
  <c r="AO1186" i="169"/>
  <c r="AO1245" i="169"/>
  <c r="AJ734" i="169"/>
  <c r="H28" i="169" a="1"/>
  <c r="AQ267" i="169"/>
  <c r="N9" i="169" a="1"/>
  <c r="P28" i="169" a="1"/>
  <c r="AO1500" i="169"/>
  <c r="AQ1187" i="169"/>
  <c r="AL474" i="169"/>
  <c r="AL2155" i="169"/>
  <c r="AL1770" i="169"/>
  <c r="AO1182" i="169"/>
  <c r="AP2089" i="169"/>
  <c r="G9" i="169" a="1"/>
  <c r="H40" i="169" a="1"/>
  <c r="C14" i="169" a="1"/>
  <c r="AQ534" i="169"/>
  <c r="AR1517" i="169"/>
  <c r="AP1188" i="169"/>
  <c r="AR1513" i="169"/>
  <c r="AL1958" i="169"/>
  <c r="AQ862" i="169"/>
  <c r="AL2023" i="169"/>
  <c r="AJ1566" i="169"/>
  <c r="AL1311" i="169"/>
  <c r="AR787" i="169"/>
  <c r="P46" i="169" a="1"/>
  <c r="J39" i="169" a="1"/>
  <c r="AJ1111" i="169"/>
  <c r="AL2021" i="169"/>
  <c r="AQ1183" i="169"/>
  <c r="AO987" i="169"/>
  <c r="AR2098" i="169"/>
  <c r="AP1699" i="169"/>
  <c r="AO861" i="169"/>
  <c r="AR738" i="169"/>
  <c r="AP1968" i="169"/>
  <c r="AJ729" i="169"/>
  <c r="K32" i="169" a="1"/>
  <c r="AQ2150" i="169"/>
  <c r="AQ1315" i="169"/>
  <c r="AO720" i="169"/>
  <c r="AO741" i="169"/>
  <c r="E7" i="169" a="1"/>
  <c r="AR1372" i="169"/>
  <c r="AR1506" i="169"/>
  <c r="AP535" i="169"/>
  <c r="C26" i="169" a="1"/>
  <c r="AQ72" i="171" a="1"/>
  <c r="AQ71" i="171" a="1"/>
  <c r="AQ1435" i="169"/>
  <c r="AQ988" i="169"/>
  <c r="AL9" i="171" a="1"/>
  <c r="J2" i="169" a="1"/>
  <c r="E14" i="169" a="1"/>
  <c r="AL1244" i="169"/>
  <c r="G45" i="169" a="1"/>
  <c r="AP1639" i="169"/>
  <c r="AO267" i="169"/>
  <c r="AO2026" i="169"/>
  <c r="AL786" i="169"/>
  <c r="AJ1372" i="169"/>
  <c r="M16" i="169" a="1"/>
  <c r="AL1762" i="169"/>
  <c r="D18" i="169" a="1"/>
  <c r="AL1707" i="169"/>
  <c r="G16" i="169" a="1"/>
  <c r="AL656" i="169"/>
  <c r="AL269" i="169"/>
  <c r="AO1897" i="169"/>
  <c r="AP1306" i="169"/>
  <c r="AQ859" i="169"/>
  <c r="AP1511" i="169"/>
  <c r="AO1575" i="169"/>
  <c r="AL5" i="171" a="1"/>
  <c r="AJ1175" i="169"/>
  <c r="H45" i="169" a="1"/>
  <c r="AJ1890" i="169"/>
  <c r="AR1632" i="169"/>
  <c r="J31" i="169" a="1"/>
  <c r="AO78" i="171" a="1"/>
  <c r="AL1903" i="169"/>
  <c r="AL72" i="171" a="1"/>
  <c r="AJ461" i="169"/>
  <c r="C6" i="169" a="1"/>
  <c r="J22" i="169" a="1"/>
  <c r="AR658" i="169"/>
  <c r="Q34" i="169" a="1"/>
  <c r="AQ739" i="169"/>
  <c r="F31" i="169" a="1"/>
  <c r="AL1505" i="169"/>
  <c r="AQ788" i="169"/>
  <c r="AL1769" i="169"/>
  <c r="AP274" i="169"/>
  <c r="AJ2096" i="169"/>
  <c r="AO1110" i="169"/>
  <c r="E22" i="169" a="1"/>
  <c r="P25" i="169" a="1"/>
  <c r="AJ1506" i="169"/>
  <c r="AO1772" i="169"/>
  <c r="AR660" i="169"/>
  <c r="AR786" i="169"/>
  <c r="I4" i="169" a="1"/>
  <c r="AR2222" i="169"/>
  <c r="AP736" i="169"/>
  <c r="AQ723" i="169"/>
  <c r="AP1111" i="169"/>
  <c r="AJ1438" i="169"/>
  <c r="AJ1639" i="169"/>
  <c r="N21" i="169" a="1"/>
  <c r="AP1763" i="169"/>
  <c r="AQ77" i="169"/>
  <c r="AQ1245" i="169"/>
  <c r="AJ859" i="169"/>
  <c r="AQ2086" i="169"/>
  <c r="AJ1631" i="169"/>
  <c r="AR464" i="169"/>
  <c r="AJ139" i="169"/>
  <c r="Q31" i="169" a="1"/>
  <c r="I21" i="169" a="1"/>
  <c r="E4" i="169" a="1"/>
  <c r="AO1905" i="169"/>
  <c r="AO7" i="169"/>
  <c r="AP1962" i="169"/>
  <c r="AR1184" i="169"/>
  <c r="AJ1183" i="169"/>
  <c r="AL1516" i="169"/>
  <c r="AR2100" i="169"/>
  <c r="AR203" i="169"/>
  <c r="AP1113" i="169"/>
  <c r="AO536" i="169"/>
  <c r="AP331" i="169"/>
  <c r="C32" i="169" a="1"/>
  <c r="AQ70" i="169"/>
  <c r="AJ858" i="169"/>
  <c r="I6" i="169" a="1"/>
  <c r="Z5" i="164"/>
  <c r="AO79" i="169"/>
  <c r="AR467" i="169"/>
  <c r="AQ1190" i="169"/>
  <c r="AL399" i="169"/>
  <c r="AL1894" i="169"/>
  <c r="L12" i="169" a="1"/>
  <c r="AJ334" i="169"/>
  <c r="I15" i="169" a="1"/>
  <c r="AJ1305" i="169"/>
  <c r="AR2151" i="169"/>
  <c r="AL861" i="169"/>
  <c r="AP868" i="169"/>
  <c r="AL13" i="171" a="1"/>
  <c r="AL1046" i="169"/>
  <c r="AJ1182" i="169"/>
  <c r="H4" i="169" a="1"/>
  <c r="N8" i="169" a="1"/>
  <c r="AL1892" i="169"/>
  <c r="AO593" i="169"/>
  <c r="M32" i="169" a="1"/>
  <c r="M22" i="169" a="1"/>
  <c r="AR785" i="169"/>
  <c r="AL1768" i="169"/>
  <c r="AP80" i="171" a="1"/>
  <c r="AP917" i="169"/>
  <c r="AL332" i="169"/>
  <c r="AR1188" i="169"/>
  <c r="AP854" i="169"/>
  <c r="AR1062" i="169"/>
  <c r="AP591" i="169"/>
  <c r="AJ983" i="169"/>
  <c r="AP1183" i="169"/>
  <c r="M50" i="169" a="1"/>
  <c r="AJ1314" i="169"/>
  <c r="AJ989" i="169"/>
  <c r="AL1191" i="169"/>
  <c r="AR867" i="169"/>
  <c r="AP1312" i="169"/>
  <c r="AJ5" i="169"/>
  <c r="AP725" i="169"/>
  <c r="AO12" i="171" a="1"/>
  <c r="AJ1573" i="169"/>
  <c r="AJ916" i="169"/>
  <c r="AJ7" i="169"/>
  <c r="AR1180" i="169"/>
  <c r="AP658" i="169"/>
  <c r="AR1630" i="169"/>
  <c r="AR13" i="169"/>
  <c r="AP987" i="169"/>
  <c r="AR1435" i="169"/>
  <c r="AJ659" i="169"/>
  <c r="AR1894" i="169"/>
  <c r="AR1313" i="169"/>
  <c r="K33" i="169" a="1"/>
  <c r="AO2093" i="169"/>
  <c r="AO1893" i="169"/>
  <c r="C11" i="169" a="1"/>
  <c r="J33" i="169" a="1"/>
  <c r="I42" i="169" a="1"/>
  <c r="H49" i="169" a="1"/>
  <c r="AJ471" i="169"/>
  <c r="AL342" i="169"/>
  <c r="AP530" i="169"/>
  <c r="AQ2156" i="169"/>
  <c r="AO1573" i="169"/>
  <c r="AL137" i="169"/>
  <c r="AQ1437" i="169"/>
  <c r="AL590" i="169"/>
  <c r="AL2022" i="169"/>
  <c r="Q28" i="169" a="1"/>
  <c r="AR733" i="169"/>
  <c r="Q10" i="169" a="1"/>
  <c r="AP469" i="169"/>
  <c r="AQ1515" i="169"/>
  <c r="AO738" i="169"/>
  <c r="AR2095" i="169"/>
  <c r="AL339" i="169"/>
  <c r="AO398" i="169"/>
  <c r="Z269" i="163"/>
  <c r="AL70" i="169"/>
  <c r="G50" i="169" a="1"/>
  <c r="AP983" i="169"/>
  <c r="AR1176" i="169"/>
  <c r="AL727" i="169"/>
  <c r="AP985" i="169"/>
  <c r="AL2153" i="169"/>
  <c r="AL1310" i="169"/>
  <c r="AP1504" i="169"/>
  <c r="AP211" i="169"/>
  <c r="AP2217" i="169"/>
  <c r="AO76" i="171" a="1"/>
  <c r="L7" i="169" a="1"/>
  <c r="F7" i="169" a="1"/>
  <c r="AP794" i="169"/>
  <c r="AP395" i="169"/>
  <c r="AL2217" i="169"/>
  <c r="M5" i="169" a="1"/>
  <c r="AQ592" i="169"/>
  <c r="AO1181" i="169"/>
  <c r="AR1175" i="169"/>
  <c r="AR722" i="169"/>
  <c r="AR7" i="169"/>
  <c r="AR337" i="169"/>
  <c r="AP207" i="169"/>
  <c r="AQ1631" i="169"/>
  <c r="AJ854" i="169"/>
  <c r="AP1701" i="169"/>
  <c r="AR659" i="169"/>
  <c r="AP2101" i="169"/>
  <c r="AR917" i="169"/>
  <c r="AO2150" i="169"/>
  <c r="F39" i="169" a="1"/>
  <c r="AQ207" i="169"/>
  <c r="AP1706" i="169"/>
  <c r="AR1377" i="169"/>
  <c r="AJ13" i="169"/>
  <c r="AQ1903" i="169"/>
  <c r="I7" i="169" a="1"/>
  <c r="AO726" i="169"/>
  <c r="AO82" i="171" a="1"/>
  <c r="AO1514" i="169"/>
  <c r="D39" i="169" a="1"/>
  <c r="I36" i="169" a="1"/>
  <c r="AP1189" i="169"/>
  <c r="AQ1111" i="169"/>
  <c r="P38" i="169" a="1"/>
  <c r="AO1175" i="169"/>
  <c r="AO532" i="169"/>
  <c r="AJ790" i="169"/>
  <c r="P19" i="169" a="1"/>
  <c r="AL1636" i="169"/>
  <c r="AL1705" i="169"/>
  <c r="AR1110" i="169"/>
  <c r="AQ1505" i="169"/>
  <c r="F27" i="169" a="1"/>
  <c r="AJ2089" i="169"/>
  <c r="Q18" i="169" a="1"/>
  <c r="AR1049" i="169"/>
  <c r="C17" i="169" a="1"/>
  <c r="AP657" i="169"/>
  <c r="AP2160" i="169"/>
  <c r="AQ528" i="169"/>
  <c r="D25" i="169" a="1"/>
  <c r="F42" i="169" a="1"/>
  <c r="AO1114" i="169"/>
  <c r="AO1506" i="169"/>
  <c r="AO742" i="169"/>
  <c r="AJ724" i="169"/>
  <c r="AO1971" i="169"/>
  <c r="AP1825" i="169"/>
  <c r="AR1961" i="169"/>
  <c r="AJ2025" i="169"/>
  <c r="N38" i="169" a="1"/>
  <c r="AP861" i="169"/>
  <c r="AQ1704" i="169"/>
  <c r="G44" i="169" a="1"/>
  <c r="AP2216" i="169"/>
  <c r="H37" i="169" a="1"/>
  <c r="AQ1703" i="169"/>
  <c r="C48" i="169" a="1"/>
  <c r="AP1307" i="169"/>
  <c r="AQ81" i="171" a="1"/>
  <c r="AP1516" i="169"/>
  <c r="AP1958" i="169"/>
  <c r="AP267" i="169"/>
  <c r="AQ1053" i="169"/>
  <c r="AL854" i="169"/>
  <c r="AO12" i="169"/>
  <c r="E39" i="169" a="1"/>
  <c r="AP471" i="169"/>
  <c r="AL2159" i="169"/>
  <c r="AP7" i="171" a="1"/>
  <c r="AQ331" i="169"/>
  <c r="AQ655" i="169"/>
  <c r="AL853" i="169"/>
  <c r="D4" i="169" a="1"/>
  <c r="AO785" i="169"/>
  <c r="AL2160" i="169"/>
  <c r="AJ794" i="169"/>
  <c r="AO596" i="169"/>
  <c r="AO1057" i="169"/>
  <c r="H21" i="169" a="1"/>
  <c r="AQ1961" i="169"/>
  <c r="AJ466" i="169"/>
  <c r="AR1640" i="169"/>
  <c r="AL78" i="171" a="1"/>
  <c r="F28" i="169" a="1"/>
  <c r="AL1187" i="169"/>
  <c r="AQ1771" i="169"/>
  <c r="D11" i="169" a="1"/>
  <c r="Z272" i="163"/>
  <c r="AP330" i="169"/>
  <c r="P34" i="169" a="1"/>
  <c r="G30" i="169" a="1"/>
  <c r="AL980" i="169"/>
  <c r="AP1696" i="169"/>
  <c r="AQ1572" i="169"/>
  <c r="AR1376" i="169"/>
  <c r="L35" i="169" a="1"/>
  <c r="M11" i="169" a="1"/>
  <c r="AO470" i="169"/>
  <c r="AL788" i="169"/>
  <c r="AQ2159" i="169"/>
  <c r="L11" i="169" a="1"/>
  <c r="AR726" i="169"/>
  <c r="AQ2093" i="169"/>
  <c r="AO1311" i="169"/>
  <c r="J30" i="169" a="1"/>
  <c r="Q45" i="169" a="1"/>
  <c r="AJ1113" i="169"/>
  <c r="AQ2155" i="169"/>
  <c r="AO1894" i="169"/>
  <c r="L15" i="169" a="1"/>
  <c r="AP212" i="169"/>
  <c r="J43" i="169" a="1"/>
  <c r="AQ1379" i="169"/>
  <c r="AJ793" i="169"/>
  <c r="AQ1308" i="169"/>
  <c r="M28" i="169" a="1"/>
  <c r="AR1315" i="169"/>
  <c r="AO11" i="169"/>
  <c r="AJ1053" i="169"/>
  <c r="F29" i="169" a="1"/>
  <c r="AQ1305" i="169"/>
  <c r="AR1512" i="169"/>
  <c r="AP869" i="169"/>
  <c r="D9" i="169" a="1"/>
  <c r="AO986" i="169"/>
  <c r="AQ208" i="169"/>
  <c r="AO2156" i="169"/>
  <c r="AP2099" i="169"/>
  <c r="AQ1965" i="169"/>
  <c r="AR271" i="169"/>
  <c r="C10" i="169" a="1"/>
  <c r="C3" i="169" a="1"/>
  <c r="AR527" i="169"/>
  <c r="AJ1896" i="169"/>
  <c r="AR135" i="169"/>
  <c r="AQ863" i="169"/>
  <c r="AJ274" i="169"/>
  <c r="K44" i="169" a="1"/>
  <c r="AR721" i="169"/>
  <c r="AL2102" i="169"/>
  <c r="C29" i="169" a="1"/>
  <c r="AR1240" i="169"/>
  <c r="AO863" i="169"/>
  <c r="AL141" i="169"/>
  <c r="L25" i="169" a="1"/>
  <c r="AL981" i="169"/>
  <c r="AQ593" i="169"/>
  <c r="AL1772" i="169"/>
  <c r="AL470" i="169"/>
  <c r="F19" i="169" a="1"/>
  <c r="F20" i="169" a="1"/>
  <c r="AQ1375" i="169"/>
  <c r="H3" i="169" a="1"/>
  <c r="AR471" i="169"/>
  <c r="L21" i="169" a="1"/>
  <c r="AJ1904" i="169"/>
  <c r="L45" i="169" a="1"/>
  <c r="AO471" i="169"/>
  <c r="AL1193" i="169"/>
  <c r="AL526" i="169"/>
  <c r="AP1309" i="169"/>
  <c r="K29" i="169" a="1"/>
  <c r="AL1502" i="169"/>
  <c r="AO1244" i="169"/>
  <c r="G31" i="169" a="1"/>
  <c r="AJ336" i="169"/>
  <c r="AL337" i="169"/>
  <c r="AP1441" i="169"/>
  <c r="AR1895" i="169"/>
  <c r="AP1055" i="169"/>
  <c r="AP659" i="169"/>
  <c r="AJ1897" i="169"/>
  <c r="AO736" i="169"/>
  <c r="AR2097" i="169"/>
  <c r="P40" i="169" a="1"/>
  <c r="AQ659" i="169"/>
  <c r="AQ204" i="169"/>
  <c r="AO1059" i="169"/>
  <c r="AR70" i="171" a="1"/>
  <c r="AR71" i="171" a="1"/>
  <c r="AQ2222" i="169"/>
  <c r="J3" i="169" a="1"/>
  <c r="AO1379" i="169"/>
  <c r="AR868" i="169"/>
  <c r="AO340" i="169"/>
  <c r="J11" i="169" a="1"/>
  <c r="I5" i="169" a="1"/>
  <c r="AQ71" i="169"/>
  <c r="AP1375" i="169"/>
  <c r="AR2219" i="169"/>
  <c r="E45" i="169" a="1"/>
  <c r="AJ467" i="169"/>
  <c r="AP1634" i="169"/>
  <c r="AO330" i="169"/>
  <c r="M41" i="169" a="1"/>
  <c r="AJ535" i="169"/>
  <c r="AL1380" i="169"/>
  <c r="H46" i="169" a="1"/>
  <c r="AQ738" i="169"/>
  <c r="AP1437" i="169"/>
  <c r="AP2222" i="169"/>
  <c r="AJ10" i="169"/>
  <c r="AJ340" i="169"/>
  <c r="AJ272" i="169"/>
  <c r="AL1968" i="169"/>
  <c r="AQ794" i="169"/>
  <c r="AJ1313" i="169"/>
  <c r="AJ1178" i="169"/>
  <c r="AQ1895" i="169"/>
  <c r="AO1702" i="169"/>
  <c r="AO1696" i="169"/>
  <c r="AO2221" i="169"/>
  <c r="AR200" i="169"/>
  <c r="AQ866" i="169"/>
  <c r="AJ987" i="169"/>
  <c r="AJ1826" i="169"/>
  <c r="AJ266" i="169"/>
  <c r="I9" i="169" a="1"/>
  <c r="AO1191" i="169"/>
  <c r="AQ1240" i="169"/>
  <c r="AQ396" i="169"/>
  <c r="AQ985" i="169"/>
  <c r="AL2024" i="169"/>
  <c r="N31" i="169" a="1"/>
  <c r="AR1050" i="169"/>
  <c r="H29" i="169" a="1"/>
  <c r="AO203" i="169"/>
  <c r="AL1055" i="169"/>
  <c r="AQ341" i="169"/>
  <c r="J28" i="169" a="1"/>
  <c r="AP463" i="169"/>
  <c r="AR727" i="169"/>
  <c r="AJ990" i="169"/>
  <c r="AQ333" i="169"/>
  <c r="AR211" i="169"/>
  <c r="AP1827" i="169"/>
  <c r="AL2154" i="169"/>
  <c r="AR720" i="169"/>
  <c r="AL915" i="169"/>
  <c r="L3" i="169" a="1"/>
  <c r="AL1967" i="169"/>
  <c r="AL463" i="169"/>
  <c r="AQ468" i="169"/>
  <c r="I34" i="169" a="1"/>
  <c r="AR6" i="169"/>
  <c r="AR1371" i="169"/>
  <c r="N10" i="169" a="1"/>
  <c r="AJ660" i="169"/>
  <c r="AJ1062" i="169"/>
  <c r="AL75" i="169"/>
  <c r="AJ1503" i="169"/>
  <c r="AP536" i="169"/>
  <c r="AO796" i="169"/>
  <c r="AR987" i="169"/>
  <c r="G42" i="169" a="1"/>
  <c r="AQ724" i="169"/>
  <c r="AO992" i="169"/>
  <c r="AR469" i="169"/>
  <c r="AP1955" i="169"/>
  <c r="AO528" i="169"/>
  <c r="AR1830" i="169"/>
  <c r="AR1828" i="169"/>
  <c r="AP732" i="169"/>
  <c r="N20" i="169" a="1"/>
  <c r="Q44" i="169" a="1"/>
  <c r="AO855" i="169"/>
  <c r="AP988" i="169"/>
  <c r="AQ728" i="169"/>
  <c r="AR797" i="169"/>
  <c r="Z14" i="164"/>
  <c r="AL2025" i="169"/>
  <c r="C16" i="169" a="1"/>
  <c r="AO1061" i="169"/>
  <c r="F43" i="169" a="1"/>
  <c r="AJ986" i="169"/>
  <c r="AL1510" i="169"/>
  <c r="AP337" i="169"/>
  <c r="AR78" i="169"/>
  <c r="AP13" i="169"/>
  <c r="M36" i="169" a="1"/>
  <c r="AQ595" i="169"/>
  <c r="AL1509" i="169"/>
  <c r="AP265" i="169"/>
  <c r="AL1060" i="169"/>
  <c r="F30" i="169" a="1"/>
  <c r="AO1830" i="169"/>
  <c r="M26" i="169" a="1"/>
  <c r="J20" i="169" a="1"/>
  <c r="AP70" i="171" a="1"/>
  <c r="K36" i="169" a="1"/>
  <c r="G48" i="169" a="1"/>
  <c r="F10" i="169" a="1"/>
  <c r="AR990" i="169"/>
  <c r="AO201" i="169"/>
  <c r="Q15" i="169" a="1"/>
  <c r="AJ1185" i="169"/>
  <c r="H5" i="169" a="1"/>
  <c r="AR76" i="171" a="1"/>
  <c r="AL1179" i="169"/>
  <c r="AO2020" i="169"/>
  <c r="AL2094" i="169"/>
  <c r="AQ200" i="169"/>
  <c r="C40" i="169" a="1"/>
  <c r="AL988" i="169"/>
  <c r="G6" i="169" a="1"/>
  <c r="Q2" i="169" a="1"/>
  <c r="AR1183" i="169"/>
  <c r="AQ1964" i="169"/>
  <c r="AR529" i="169"/>
  <c r="AL730" i="169"/>
  <c r="AL343" i="169"/>
  <c r="AQ1377" i="169"/>
  <c r="AL398" i="169"/>
  <c r="AQ268" i="169"/>
  <c r="AP466" i="169"/>
  <c r="AO1378" i="169"/>
  <c r="AR339" i="169"/>
  <c r="P10" i="169" a="1"/>
  <c r="N28" i="169" a="1"/>
  <c r="Q21" i="169" a="1"/>
  <c r="AO659" i="169"/>
  <c r="AQ2022" i="169"/>
  <c r="AJ1956" i="169"/>
  <c r="AO657" i="169"/>
  <c r="Q37" i="169" a="1"/>
  <c r="AO1184" i="169"/>
  <c r="M12" i="169" a="1"/>
  <c r="AO2159" i="169"/>
  <c r="P26" i="169" a="1"/>
  <c r="AO795" i="169"/>
  <c r="AJ591" i="169"/>
  <c r="AL917" i="169"/>
  <c r="AP870" i="169"/>
  <c r="P23" i="169" a="1"/>
  <c r="AQ1959" i="169"/>
  <c r="L47" i="169" a="1"/>
  <c r="AO1640" i="169"/>
  <c r="I23" i="169" a="1"/>
  <c r="AL741" i="169"/>
  <c r="AL2090" i="169"/>
  <c r="AQ1047" i="169"/>
  <c r="AQ660" i="169"/>
  <c r="G49" i="169" a="1"/>
  <c r="K23" i="169" a="1"/>
  <c r="AJ1110" i="169"/>
  <c r="AL785" i="169"/>
  <c r="AL1180" i="169"/>
  <c r="AP2215" i="169"/>
  <c r="AL76" i="171" a="1"/>
  <c r="AJ1828" i="169"/>
  <c r="AL1760" i="169"/>
  <c r="E9" i="169" a="1"/>
  <c r="AQ335" i="169"/>
  <c r="AQ337" i="169"/>
  <c r="AR2094" i="169"/>
  <c r="AO2023" i="169"/>
  <c r="AO1700" i="169"/>
  <c r="AQ1376" i="169"/>
  <c r="AJ1056" i="169"/>
  <c r="AP1967" i="169"/>
  <c r="AQ1695" i="169"/>
  <c r="K8" i="169" a="1"/>
  <c r="AP1057" i="169"/>
  <c r="AR661" i="169"/>
  <c r="AR77" i="169"/>
  <c r="AL79" i="169"/>
  <c r="F48" i="169" a="1"/>
  <c r="L33" i="169" a="1"/>
  <c r="AJ795" i="169"/>
  <c r="AL1114" i="169"/>
  <c r="AQ271" i="169"/>
  <c r="AL1962" i="169"/>
  <c r="AJ852" i="169"/>
  <c r="AR533" i="169"/>
  <c r="L10" i="169" a="1"/>
  <c r="AL2096" i="169"/>
  <c r="AR1189" i="169"/>
  <c r="AQ274" i="169"/>
  <c r="G15" i="169" a="1"/>
  <c r="AP1961" i="169"/>
  <c r="AL1565" i="169"/>
  <c r="AQ1059" i="169"/>
  <c r="AJ12" i="169"/>
  <c r="AQ1898" i="169"/>
  <c r="AP1828" i="169"/>
  <c r="AR1703" i="169"/>
  <c r="AQ865" i="169"/>
  <c r="AL799" i="169"/>
  <c r="AJ330" i="169"/>
  <c r="AL1827" i="169"/>
  <c r="AJ76" i="169"/>
  <c r="AJ470" i="169"/>
  <c r="C43" i="169" a="1"/>
  <c r="F38" i="169" a="1"/>
  <c r="AP81" i="171" a="1"/>
  <c r="AO1956" i="169"/>
  <c r="AP1051" i="169"/>
  <c r="AR267" i="169"/>
  <c r="AQ591" i="169"/>
  <c r="AJ2156" i="169"/>
  <c r="AP1633" i="169"/>
  <c r="AQ2158" i="169"/>
  <c r="AQ594" i="169"/>
  <c r="AR736" i="169"/>
  <c r="G5" i="169" a="1"/>
  <c r="I11" i="169" a="1"/>
  <c r="AR1314" i="169"/>
  <c r="AO733" i="169"/>
  <c r="AP1176" i="169"/>
  <c r="AP2024" i="169"/>
  <c r="AQ1378" i="169"/>
  <c r="AQ80" i="169"/>
  <c r="K30" i="169" a="1"/>
  <c r="AQ1696" i="169"/>
  <c r="AL82" i="171" a="1"/>
  <c r="AJ1054" i="169"/>
  <c r="AQ1186" i="169"/>
  <c r="AP1240" i="169"/>
  <c r="AJ2024" i="169"/>
  <c r="AR79" i="171" a="1"/>
  <c r="AR343" i="169"/>
  <c r="AO139" i="169"/>
  <c r="AR590" i="169"/>
  <c r="AL1375" i="169"/>
  <c r="AP1110" i="169"/>
  <c r="AO136" i="169"/>
  <c r="I16" i="169" a="1"/>
  <c r="F4" i="169" a="1"/>
  <c r="AJ728" i="169"/>
  <c r="M39" i="169" a="1"/>
  <c r="AP1893" i="169"/>
  <c r="AJ203" i="169"/>
  <c r="AP2159" i="169"/>
  <c r="L41" i="169" a="1"/>
  <c r="AR1706" i="169"/>
  <c r="AR1306" i="169"/>
  <c r="AP786" i="169"/>
  <c r="AP74" i="169"/>
  <c r="AQ2024" i="169"/>
  <c r="L23" i="169" a="1"/>
  <c r="AR1825" i="169"/>
  <c r="AL736" i="169"/>
  <c r="P4" i="169" a="1"/>
  <c r="AQ1967" i="169"/>
  <c r="C42" i="169" a="1"/>
  <c r="AJ72" i="169"/>
  <c r="AL529" i="169"/>
  <c r="AQ272" i="169"/>
  <c r="AP742" i="169"/>
  <c r="AL797" i="169"/>
  <c r="AL857" i="169"/>
  <c r="AL789" i="169"/>
  <c r="AL2099" i="169"/>
  <c r="AO1376" i="169"/>
  <c r="AR2022" i="169"/>
  <c r="AP871" i="169"/>
  <c r="Q13" i="169" a="1"/>
  <c r="Z271" i="163"/>
  <c r="F34" i="169" a="1"/>
  <c r="AO13" i="171" a="1"/>
  <c r="H32" i="169" a="1"/>
  <c r="AQ851" i="169"/>
  <c r="AO344" i="169"/>
  <c r="AO1639" i="169"/>
  <c r="AR595" i="169"/>
  <c r="AP467" i="169"/>
  <c r="AP2090" i="169"/>
  <c r="AP1512" i="169"/>
  <c r="H25" i="169" a="1"/>
  <c r="AR528" i="169"/>
  <c r="AP1895" i="169"/>
  <c r="AQ1773" i="169"/>
  <c r="AP398" i="169"/>
  <c r="K48" i="169" a="1"/>
  <c r="AP202" i="169"/>
  <c r="L46" i="169" a="1"/>
  <c r="AP741" i="169"/>
  <c r="L42" i="169" a="1"/>
  <c r="AJ1507" i="169"/>
  <c r="AP1184" i="169"/>
  <c r="AL859" i="169"/>
  <c r="AO862" i="169"/>
  <c r="AL1765" i="169"/>
  <c r="C33" i="169" a="1"/>
  <c r="C41" i="169" a="1"/>
  <c r="AP1438" i="169"/>
  <c r="AQ137" i="169"/>
  <c r="AO727" i="169"/>
  <c r="AP1632" i="169"/>
  <c r="AR982" i="169"/>
  <c r="AP990" i="169"/>
  <c r="E18" i="169" a="1"/>
  <c r="AJ656" i="169"/>
  <c r="AQ529" i="169"/>
  <c r="G35" i="169" a="1"/>
  <c r="AO594" i="169"/>
  <c r="AO1569" i="169"/>
  <c r="AJ332" i="169"/>
  <c r="AR918" i="169"/>
  <c r="AL1508" i="169"/>
  <c r="AJ732" i="169"/>
  <c r="AJ1635" i="169"/>
  <c r="AL1515" i="169"/>
  <c r="AJ1959" i="169"/>
  <c r="AJ791" i="169"/>
  <c r="Q20" i="169" a="1"/>
  <c r="AR729" i="169"/>
  <c r="G12" i="169" a="1"/>
  <c r="AJ2221" i="169"/>
  <c r="AL661" i="169"/>
  <c r="P5" i="169" a="1"/>
  <c r="AJ1310" i="169"/>
  <c r="H44" i="169" a="1"/>
  <c r="AO1510" i="169"/>
  <c r="Z270" i="163"/>
  <c r="AO141" i="169"/>
  <c r="AL270" i="169"/>
  <c r="Z265" i="163"/>
  <c r="P12" i="169" a="1"/>
  <c r="G26" i="169" a="1"/>
  <c r="AL916" i="169"/>
  <c r="AJ536" i="169"/>
  <c r="E37" i="169" a="1"/>
  <c r="AP1515" i="169"/>
  <c r="AJ1379" i="169"/>
  <c r="AL737" i="169"/>
  <c r="AL9" i="169"/>
  <c r="AO916" i="169"/>
  <c r="AJ2023" i="169"/>
  <c r="AR861" i="169"/>
  <c r="AP2218" i="169"/>
  <c r="AJ1378" i="169"/>
  <c r="J48" i="169" a="1"/>
  <c r="Q16" i="169" a="1"/>
  <c r="P17" i="169" a="1"/>
  <c r="AP10" i="169"/>
  <c r="AR858" i="169"/>
  <c r="AJ1767" i="169"/>
  <c r="AR1771" i="169"/>
  <c r="AR79" i="169"/>
  <c r="AP789" i="169"/>
  <c r="AQ70" i="171" a="1"/>
  <c r="AR1187" i="169"/>
  <c r="AP2021" i="169"/>
  <c r="AP1186" i="169"/>
  <c r="N41" i="169" a="1"/>
  <c r="AJ1049" i="169"/>
  <c r="AO2157" i="169"/>
  <c r="AO1193" i="169"/>
  <c r="AQ8" i="169"/>
  <c r="AQ2023" i="169"/>
  <c r="AR1962" i="169"/>
  <c r="AJ722" i="169"/>
  <c r="AO207" i="169"/>
  <c r="AJ1380" i="169"/>
  <c r="AL1702" i="169"/>
  <c r="AQ785" i="169"/>
  <c r="AJ2157" i="169"/>
  <c r="E47" i="169" a="1"/>
  <c r="E33" i="169" a="1"/>
  <c r="G27" i="169" a="1"/>
  <c r="Z267" i="163"/>
  <c r="AJ1059" i="169"/>
  <c r="AP1192" i="169"/>
  <c r="AR1439" i="169"/>
  <c r="AJ1829" i="169"/>
  <c r="AR399" i="169"/>
  <c r="AO71" i="169"/>
  <c r="AJ1515" i="169"/>
  <c r="AQ1573" i="169"/>
  <c r="AL1175" i="169"/>
  <c r="AR1829" i="169"/>
  <c r="AL2156" i="169"/>
  <c r="AR864" i="169"/>
  <c r="AL1573" i="169"/>
  <c r="AO1045" i="169"/>
  <c r="AQ343" i="169"/>
  <c r="AL267" i="169"/>
  <c r="AL1186" i="169"/>
  <c r="AP2092" i="169"/>
  <c r="AL465" i="169"/>
  <c r="AL1567" i="169"/>
  <c r="AL1698" i="169"/>
  <c r="AJ1830" i="169"/>
  <c r="AJ2160" i="169"/>
  <c r="AR1061" i="169"/>
  <c r="N45" i="169" a="1"/>
  <c r="AJ980" i="169"/>
  <c r="AL2151" i="169"/>
  <c r="Z13" i="164"/>
  <c r="AP1372" i="169"/>
  <c r="AJ1707" i="169"/>
  <c r="AR1052" i="169"/>
  <c r="AP1187" i="169"/>
  <c r="AQ2091" i="169"/>
  <c r="AR73" i="169"/>
  <c r="AP724" i="169"/>
  <c r="AO1902" i="169"/>
  <c r="AQ1637" i="169"/>
  <c r="AJ860" i="169"/>
  <c r="AP1310" i="169"/>
  <c r="AR1827" i="169"/>
  <c r="AP76" i="171" a="1"/>
  <c r="D29" i="169" a="1"/>
  <c r="J16" i="169" a="1"/>
  <c r="N32" i="169" a="1"/>
  <c r="AJ736" i="169"/>
  <c r="AP592" i="169"/>
  <c r="AR1765" i="169"/>
  <c r="AJ207" i="169"/>
  <c r="AP1900" i="169"/>
  <c r="AL1243" i="169"/>
  <c r="Z6" i="164"/>
  <c r="AL1971" i="169"/>
  <c r="E36" i="169" a="1"/>
  <c r="AP857" i="169"/>
  <c r="AP860" i="169"/>
  <c r="AR1575" i="169"/>
  <c r="AQ656" i="169"/>
  <c r="AQ1568" i="169"/>
  <c r="P43" i="169" a="1"/>
  <c r="AP332" i="169"/>
  <c r="L14" i="169" a="1"/>
  <c r="AL1371" i="169"/>
  <c r="AL341" i="169"/>
  <c r="AL869" i="169"/>
  <c r="AL1767" i="169"/>
  <c r="AL330" i="169"/>
  <c r="AL1963" i="169"/>
  <c r="AO1638" i="169"/>
  <c r="H16" i="169" a="1"/>
  <c r="AQ2154" i="169"/>
  <c r="P9" i="169" a="1"/>
  <c r="AL1766" i="169"/>
  <c r="AL140" i="169"/>
  <c r="AL851" i="169"/>
  <c r="AQ205" i="169"/>
  <c r="AP795" i="169"/>
  <c r="AR735" i="169"/>
  <c r="AJ1960" i="169"/>
  <c r="AR1178" i="169"/>
  <c r="AJ917" i="169"/>
  <c r="AQ1060" i="169"/>
  <c r="C27" i="169" a="1"/>
  <c r="AP2155" i="169"/>
  <c r="AO1062" i="169"/>
  <c r="AQ729" i="169"/>
  <c r="AJ273" i="169"/>
  <c r="AL867" i="169"/>
  <c r="AP739" i="169"/>
  <c r="M31" i="169" a="1"/>
  <c r="AL1045" i="169"/>
  <c r="AP1703" i="169"/>
  <c r="AL1826" i="169"/>
  <c r="AP71" i="171" a="1"/>
  <c r="AO872" i="169"/>
  <c r="AQ531" i="169"/>
  <c r="AJ1636" i="169"/>
  <c r="AL1177" i="169"/>
  <c r="Q29" i="169" a="1"/>
  <c r="AQ1892" i="169"/>
  <c r="K15" i="169" a="1"/>
  <c r="AL1111" i="169"/>
  <c r="Z12" i="164"/>
  <c r="Q6" i="169" a="1"/>
  <c r="AL338" i="169"/>
  <c r="AR1638" i="169"/>
  <c r="F37" i="169" a="1"/>
  <c r="AL2089" i="169"/>
  <c r="N15" i="169" a="1"/>
  <c r="AP200" i="169"/>
  <c r="AL863" i="169"/>
  <c r="AL2093" i="169"/>
  <c r="AJ991" i="169"/>
  <c r="AL856" i="169"/>
  <c r="AL75" i="171" a="1"/>
  <c r="AQ202" i="169"/>
  <c r="AR853" i="169"/>
  <c r="AJ462" i="169"/>
  <c r="AO80" i="171" a="1"/>
  <c r="AQ1955" i="169"/>
  <c r="I40" i="169" a="1"/>
  <c r="AJ1901" i="169"/>
  <c r="AO1571" i="169"/>
  <c r="AQ1058" i="169"/>
  <c r="AJ202" i="169"/>
  <c r="AQ2157" i="169"/>
  <c r="M40" i="169" a="1"/>
  <c r="AR1570" i="169"/>
  <c r="C2" i="169" a="1"/>
  <c r="AL71" i="171" a="1"/>
  <c r="AJ208" i="169"/>
  <c r="AP79" i="171" a="1"/>
  <c r="C46" i="169" a="1"/>
  <c r="P44" i="169" a="1"/>
  <c r="AP740" i="169"/>
  <c r="AJ533" i="169"/>
  <c r="AP526" i="169"/>
  <c r="AQ139" i="169"/>
  <c r="AJ265" i="169"/>
  <c r="H48" i="169" a="1"/>
  <c r="F16" i="169" a="1"/>
  <c r="AL1771" i="169"/>
  <c r="AL734" i="169"/>
  <c r="AO1058" i="169"/>
  <c r="AR1243" i="169"/>
  <c r="D35" i="169" a="1"/>
  <c r="AR1826" i="169"/>
  <c r="AQ850" i="169"/>
  <c r="K38" i="169" a="1"/>
  <c r="P15" i="169" a="1"/>
  <c r="AJ1184" i="169"/>
  <c r="AL532" i="169"/>
  <c r="AP72" i="169"/>
  <c r="AO525" i="169"/>
  <c r="E10" i="169" a="1"/>
  <c r="AR6" i="171" a="1"/>
  <c r="C34" i="169" a="1"/>
  <c r="AQ82" i="171" a="1"/>
  <c r="AL272" i="169"/>
  <c r="AJ1057" i="169"/>
  <c r="AQ530" i="169"/>
  <c r="F41" i="169" a="1"/>
  <c r="AJ856" i="169"/>
  <c r="AP1049" i="169"/>
  <c r="AO794" i="169"/>
  <c r="Z7" i="164"/>
  <c r="AL1113" i="169"/>
  <c r="H11" i="169" a="1"/>
  <c r="AL992" i="169"/>
  <c r="AO2158" i="169"/>
  <c r="AP141" i="169"/>
  <c r="AL1631" i="169"/>
  <c r="AP470" i="169"/>
  <c r="AL1313" i="169"/>
  <c r="AL535" i="169"/>
  <c r="AQ1891" i="169"/>
  <c r="AO2102" i="169"/>
  <c r="L40" i="169" a="1"/>
  <c r="AL796" i="169"/>
  <c r="Q47" i="169" a="1"/>
  <c r="AO1890" i="169"/>
  <c r="N37" i="169" a="1"/>
  <c r="Q41" i="169" a="1"/>
  <c r="E11" i="169" a="1"/>
  <c r="E13" i="169" a="1"/>
  <c r="AO915" i="169"/>
  <c r="P37" i="169" a="1"/>
  <c r="AR1192" i="169"/>
  <c r="AR334" i="169"/>
  <c r="C20" i="169" a="1"/>
  <c r="AQ79" i="169"/>
  <c r="AQ1373" i="169"/>
  <c r="AP396" i="169"/>
  <c r="AO1188" i="169"/>
  <c r="AL202" i="169"/>
  <c r="AL1192" i="169"/>
  <c r="AL1568" i="169"/>
  <c r="K5" i="169" a="1"/>
  <c r="AQ731" i="169"/>
  <c r="AR1503" i="169"/>
  <c r="AJ270" i="169"/>
  <c r="AJ1568" i="169"/>
  <c r="AO2087" i="169"/>
  <c r="AR1441" i="169"/>
  <c r="AP8" i="171" a="1"/>
  <c r="D30" i="169" a="1"/>
  <c r="D37" i="169" a="1"/>
  <c r="J29" i="169" a="1"/>
  <c r="AL724" i="169"/>
  <c r="AP733" i="169"/>
  <c r="AL1048" i="169"/>
  <c r="AR73" i="171" a="1"/>
  <c r="AL266" i="169"/>
  <c r="AL469" i="169"/>
  <c r="AL795" i="169"/>
  <c r="AL1566" i="169"/>
  <c r="AL1240" i="169"/>
  <c r="C45" i="169" a="1"/>
  <c r="AL1964" i="169"/>
  <c r="AL1830" i="169"/>
  <c r="I2" i="169" a="1"/>
  <c r="AR855" i="169"/>
  <c r="AR1764" i="169"/>
  <c r="AJ1377" i="169"/>
  <c r="AJ2087" i="169"/>
  <c r="AO1572" i="169"/>
  <c r="AO1698" i="169"/>
  <c r="AP1435" i="169"/>
  <c r="AJ1371" i="169"/>
  <c r="AO534" i="169"/>
  <c r="AR1571" i="169"/>
  <c r="P50" i="169" a="1"/>
  <c r="I19" i="169" a="1"/>
  <c r="AO1760" i="169"/>
  <c r="AL1246" i="169"/>
  <c r="I48" i="169" a="1"/>
  <c r="Z9" i="164"/>
  <c r="AR331" i="169"/>
  <c r="AL591" i="169"/>
  <c r="AJ915" i="169"/>
  <c r="AQ661" i="169"/>
  <c r="AQ1244" i="169"/>
  <c r="AJ1180" i="169"/>
  <c r="AJ735" i="169"/>
  <c r="AJ206" i="169"/>
  <c r="AP472" i="169"/>
  <c r="AQ1050" i="169"/>
  <c r="H19" i="169" a="1"/>
  <c r="I35" i="169" a="1"/>
  <c r="H13" i="169" a="1"/>
  <c r="E38" i="169" a="1"/>
  <c r="C23" i="169" a="1"/>
  <c r="AL1438" i="169"/>
  <c r="AQ871" i="169"/>
  <c r="AO1900" i="169"/>
  <c r="AJ739" i="169"/>
  <c r="AJ792" i="169"/>
  <c r="AL794" i="169"/>
  <c r="AL534" i="169"/>
  <c r="AP1707" i="169"/>
  <c r="AP1508" i="169"/>
  <c r="AQ462" i="169"/>
  <c r="AQ6" i="169"/>
  <c r="AR1774" i="169"/>
  <c r="AQ730" i="169"/>
  <c r="AR77" i="171" a="1"/>
  <c r="AO799" i="169"/>
  <c r="AJ2097" i="169"/>
  <c r="AP1190" i="169"/>
  <c r="E49" i="169" a="1"/>
  <c r="H39" i="169" a="1"/>
  <c r="AJ1243" i="169"/>
  <c r="AO1187" i="169"/>
  <c r="AQ1113" i="169"/>
  <c r="M37" i="169" a="1"/>
  <c r="AR657" i="169"/>
  <c r="AR13" i="171" a="1"/>
  <c r="AO1189" i="169"/>
  <c r="AP528" i="169"/>
  <c r="AQ1440" i="169"/>
  <c r="AJ135" i="169"/>
  <c r="AR859" i="169"/>
  <c r="AR980" i="169"/>
  <c r="AQ1827" i="169"/>
  <c r="AR792" i="169"/>
  <c r="AO1312" i="169"/>
  <c r="E35" i="169" a="1"/>
  <c r="AP75" i="169"/>
  <c r="AJ527" i="169"/>
  <c r="K13" i="169" a="1"/>
  <c r="P48" i="169" a="1"/>
  <c r="AL868" i="169"/>
  <c r="AR1440" i="169"/>
  <c r="AL1637" i="169"/>
  <c r="AP2158" i="169"/>
  <c r="AQ1969" i="169"/>
  <c r="AQ726" i="169"/>
  <c r="I27" i="169" a="1"/>
  <c r="N14" i="169" a="1"/>
  <c r="AL2215" i="169"/>
  <c r="AJ992" i="169"/>
  <c r="AL7" i="169"/>
  <c r="AP1964" i="169"/>
  <c r="AL1960" i="169"/>
  <c r="AQ398" i="169"/>
  <c r="AJ6" i="169"/>
  <c r="C9" i="169" a="1"/>
  <c r="J14" i="169" a="1"/>
  <c r="AP532" i="169"/>
  <c r="AO208" i="169"/>
  <c r="AJ789" i="169"/>
  <c r="AL985" i="169"/>
  <c r="Z268" i="163"/>
  <c r="AP723" i="169"/>
  <c r="AJ1761" i="169"/>
  <c r="AO135" i="169"/>
  <c r="AL722" i="169"/>
  <c r="AJ1892" i="169"/>
  <c r="AJ1770" i="169"/>
  <c r="AL271" i="169"/>
  <c r="AO655" i="169"/>
  <c r="AP461" i="169"/>
  <c r="AP341" i="169"/>
  <c r="K18" i="169" a="1"/>
  <c r="AJ1518" i="169"/>
  <c r="G34" i="169" a="1"/>
  <c r="F35" i="169" a="1"/>
  <c r="AQ2098" i="169"/>
  <c r="AP10" i="171" a="1"/>
  <c r="AR1760" i="169"/>
  <c r="AQ1764" i="169"/>
  <c r="H12" i="169" a="1"/>
  <c r="F25" i="169" a="1"/>
  <c r="AR1185" i="169"/>
  <c r="AP1241" i="169"/>
  <c r="AQ1313" i="169"/>
  <c r="AQ77" i="171" a="1"/>
  <c r="AP866" i="169"/>
  <c r="AJ339" i="169"/>
  <c r="AO919" i="169"/>
  <c r="N11" i="169" a="1"/>
  <c r="AR1370" i="169"/>
  <c r="AR857" i="169"/>
  <c r="AJ1760" i="169"/>
  <c r="AP73" i="171" a="1"/>
  <c r="AR11" i="169"/>
  <c r="AJ1967" i="169"/>
  <c r="AP1243" i="169"/>
  <c r="AJ1903" i="169"/>
  <c r="AQ2020" i="169"/>
  <c r="M10" i="169" a="1"/>
  <c r="AP1247" i="169"/>
  <c r="AL136" i="169"/>
  <c r="AL2101" i="169"/>
  <c r="AJ1634" i="169"/>
  <c r="AP661" i="169"/>
  <c r="AL1247" i="169"/>
  <c r="AR2024" i="169"/>
  <c r="AL334" i="169"/>
  <c r="AL1697" i="169"/>
  <c r="AJ786" i="169"/>
  <c r="AQ797" i="169"/>
  <c r="AL274" i="169"/>
  <c r="AP1904" i="169"/>
  <c r="AR266" i="169"/>
  <c r="AJ982" i="169"/>
  <c r="AO739" i="169"/>
  <c r="AJ1955" i="169"/>
  <c r="AR591" i="169"/>
  <c r="AR1893" i="169"/>
  <c r="AO1955" i="169"/>
  <c r="AR2221" i="169"/>
  <c r="AR2159" i="169"/>
  <c r="AJ271" i="169"/>
  <c r="D31" i="169" a="1"/>
  <c r="G20" i="169" a="1"/>
  <c r="P32" i="169" a="1"/>
  <c r="AL1245" i="169"/>
  <c r="J41" i="169" a="1"/>
  <c r="Q22" i="169" a="1"/>
  <c r="J37" i="169" a="1"/>
  <c r="AP799" i="169"/>
  <c r="AP1060" i="169"/>
  <c r="AP460" i="169"/>
  <c r="AL5" i="169"/>
  <c r="AP1899" i="169"/>
  <c r="AL787" i="169"/>
  <c r="AO1313" i="169"/>
  <c r="Z6" i="165"/>
  <c r="D20" i="169" a="1"/>
  <c r="AR206" i="169"/>
  <c r="AL533" i="169"/>
  <c r="N39" i="169" a="1"/>
  <c r="C44" i="169" a="1"/>
  <c r="AR269" i="169"/>
  <c r="N30" i="169" a="1"/>
  <c r="AL733" i="169"/>
  <c r="AJ872" i="169"/>
  <c r="AO2086" i="169"/>
  <c r="AQ336" i="169"/>
  <c r="AL1061" i="169"/>
  <c r="AJ1894" i="169"/>
  <c r="AQ855" i="169"/>
  <c r="AP1905" i="169"/>
  <c r="Q14" i="169" a="1"/>
  <c r="AL333" i="169"/>
  <c r="AR12" i="169"/>
  <c r="AP726" i="169"/>
  <c r="AP1772" i="169"/>
  <c r="AJ720" i="169"/>
  <c r="AQ2025" i="169"/>
  <c r="AO732" i="169"/>
  <c r="AQ472" i="169"/>
  <c r="AQ471" i="169"/>
  <c r="G28" i="169" a="1"/>
  <c r="F21" i="169" a="1"/>
  <c r="AR2150" i="169"/>
  <c r="I31" i="169" a="1"/>
  <c r="AR1436" i="169"/>
  <c r="AO2154" i="169"/>
  <c r="G13" i="169" a="1"/>
  <c r="AO1898" i="169"/>
  <c r="E46" i="169" a="1"/>
  <c r="AP1704" i="169"/>
  <c r="AP986" i="169"/>
  <c r="AQ2221" i="169"/>
  <c r="J42" i="169" a="1"/>
  <c r="H6" i="169" a="1"/>
  <c r="L50" i="169" a="1"/>
  <c r="AR869" i="169"/>
  <c r="AQ2216" i="169"/>
  <c r="AL80" i="171" a="1"/>
  <c r="AL1761" i="169"/>
  <c r="AL1309" i="169"/>
  <c r="AQ1966" i="169"/>
  <c r="P13" i="169" a="1"/>
  <c r="AO724" i="169"/>
  <c r="AR2085" i="169"/>
  <c r="AJ532" i="169"/>
  <c r="AQ1307" i="169"/>
  <c r="AO1701" i="169"/>
  <c r="J19" i="169" a="1"/>
  <c r="C31" i="169" a="1"/>
  <c r="AQ918" i="169"/>
  <c r="AO1374" i="169"/>
  <c r="AJ1957" i="169"/>
  <c r="AJ1695" i="169"/>
  <c r="AP1193" i="169"/>
  <c r="M4" i="169" a="1"/>
  <c r="AL344" i="169"/>
  <c r="Z5" i="165"/>
  <c r="AP1830" i="169"/>
  <c r="AQ1700" i="169"/>
  <c r="AJ866" i="169"/>
  <c r="AQ1897" i="169"/>
  <c r="H23" i="169" a="1"/>
  <c r="AP2025" i="169"/>
  <c r="AR461" i="169"/>
  <c r="AJ1961" i="169"/>
  <c r="AP1575" i="169"/>
  <c r="F50" i="169" a="1"/>
  <c r="D10" i="169" a="1"/>
  <c r="AL1774" i="169"/>
  <c r="AL1572" i="169"/>
  <c r="E34" i="169" a="1"/>
  <c r="AP1960" i="169"/>
  <c r="AP1181" i="169"/>
  <c r="L38" i="169" a="1"/>
  <c r="AJ1570" i="169"/>
  <c r="E28" i="169" a="1"/>
  <c r="AJ1765" i="169"/>
  <c r="AO206" i="169"/>
  <c r="D23" i="169" a="1"/>
  <c r="AO8" i="169"/>
  <c r="AJ1971" i="169"/>
  <c r="AQ1630" i="169"/>
  <c r="AR1964" i="169"/>
  <c r="AO1826" i="169"/>
  <c r="AR2096" i="169"/>
  <c r="K31" i="169" a="1"/>
  <c r="I49" i="169" a="1"/>
  <c r="AP137" i="169"/>
  <c r="AP1178" i="169"/>
  <c r="AO527" i="169"/>
  <c r="AO2092" i="169"/>
  <c r="L4" i="169" a="1"/>
  <c r="AO854" i="169"/>
  <c r="AO74" i="171" a="1"/>
  <c r="AJ1051" i="169"/>
  <c r="AR204" i="169"/>
  <c r="AQ1574" i="169"/>
  <c r="AJ737" i="169"/>
  <c r="AL528" i="169"/>
  <c r="AL593" i="169"/>
  <c r="AO2160" i="169"/>
  <c r="AJ863" i="169"/>
  <c r="AQ1507" i="169"/>
  <c r="F46" i="169" a="1"/>
  <c r="AR794" i="169"/>
  <c r="AR1766" i="169"/>
  <c r="E21" i="169" a="1"/>
  <c r="AO740" i="169"/>
  <c r="AJ865" i="169"/>
  <c r="AQ1768" i="169"/>
  <c r="AO1697" i="169"/>
  <c r="AO1310" i="169"/>
  <c r="AO2219" i="169"/>
  <c r="AR1502" i="169"/>
  <c r="AP1509" i="169"/>
  <c r="AR2093" i="169"/>
  <c r="AQ1509" i="169"/>
  <c r="AJ1902" i="169"/>
  <c r="AJ469" i="169"/>
  <c r="AR2023" i="169"/>
  <c r="AQ1182" i="169"/>
  <c r="AL2095" i="169"/>
  <c r="AQ399" i="169"/>
  <c r="AQ1177" i="169"/>
  <c r="AJ338" i="169"/>
  <c r="AJ2098" i="169"/>
  <c r="AQ78" i="171" a="1"/>
  <c r="AL1955" i="169"/>
  <c r="AJ595" i="169"/>
  <c r="AQ1633" i="169"/>
  <c r="AO336" i="169"/>
  <c r="AQ1635" i="169"/>
  <c r="AL460" i="169"/>
  <c r="AO1308" i="169"/>
  <c r="Z11" i="164"/>
  <c r="AQ722" i="169"/>
  <c r="AL790" i="169"/>
  <c r="AQ1830" i="169"/>
  <c r="AR1903" i="169"/>
  <c r="K27" i="169" a="1"/>
  <c r="AR1379" i="169"/>
  <c r="AO918" i="169"/>
  <c r="AJ1247" i="169"/>
  <c r="AL1633" i="169"/>
  <c r="AO1828" i="169"/>
  <c r="H9" i="169" a="1"/>
  <c r="AR210" i="169"/>
  <c r="AJ851" i="169"/>
  <c r="AO1959" i="169"/>
  <c r="AQ796" i="169"/>
  <c r="AQ1243" i="169"/>
  <c r="AP1630" i="169"/>
  <c r="AO722" i="169"/>
  <c r="AQ795" i="169"/>
  <c r="AP1970" i="169"/>
  <c r="AQ1699" i="169"/>
  <c r="AR1899" i="169"/>
  <c r="AJ1964" i="169"/>
  <c r="AR1904" i="169"/>
  <c r="AQ73" i="169"/>
  <c r="AP1640" i="169"/>
  <c r="AQ1312" i="169"/>
  <c r="Q27" i="169" a="1"/>
  <c r="Q30" i="169" a="1"/>
  <c r="E25" i="169" a="1"/>
  <c r="M3" i="169" a="1"/>
  <c r="AJ460" i="169"/>
  <c r="F9" i="169" a="1"/>
  <c r="F12" i="169" a="1"/>
  <c r="AR1971" i="169"/>
  <c r="AQ1570" i="169"/>
  <c r="AJ474" i="169"/>
  <c r="AO2094" i="169"/>
  <c r="AP2094" i="169"/>
  <c r="AQ1698" i="169"/>
  <c r="AL1635" i="169"/>
  <c r="AP1050" i="169"/>
  <c r="AL1700" i="169"/>
  <c r="AJ1375" i="169"/>
  <c r="AP1313" i="169"/>
  <c r="AL657" i="169"/>
  <c r="AP71" i="169"/>
  <c r="AL1969" i="169"/>
  <c r="AL331" i="169"/>
  <c r="AL1241" i="169"/>
  <c r="AP1185" i="169"/>
  <c r="AR593" i="169"/>
  <c r="AO2220" i="169"/>
  <c r="AO2024" i="169"/>
  <c r="AL1059" i="169"/>
  <c r="AR2088" i="169"/>
  <c r="Z266" i="163"/>
  <c r="K19" i="169" a="1"/>
  <c r="K14" i="169" a="1"/>
  <c r="AO269" i="169"/>
  <c r="AQ2085" i="169"/>
  <c r="AJ919" i="169"/>
  <c r="AR140" i="169"/>
  <c r="AP208" i="169"/>
  <c r="AL73" i="169"/>
  <c r="AL1374" i="169"/>
  <c r="AQ1960" i="169"/>
  <c r="K21" i="169" a="1"/>
  <c r="D45" i="169" a="1"/>
  <c r="AR728" i="169"/>
  <c r="J12" i="169" a="1"/>
  <c r="AL268" i="169"/>
  <c r="AP77" i="171" a="1"/>
  <c r="AJ2091" i="169"/>
  <c r="AJ1186" i="169"/>
  <c r="AQ1510" i="169"/>
  <c r="I25" i="169" a="1"/>
  <c r="AO597" i="169"/>
  <c r="AO857" i="169"/>
  <c r="AQ987" i="169"/>
  <c r="AO1634" i="169"/>
  <c r="AR532" i="169"/>
  <c r="AJ2215" i="169"/>
  <c r="AJ1774" i="169"/>
  <c r="AP77" i="169"/>
  <c r="AP1966" i="169"/>
  <c r="AJ1436" i="169"/>
  <c r="AR1637" i="169"/>
  <c r="Q49" i="169" a="1"/>
  <c r="G33" i="169" a="1"/>
  <c r="AO526" i="169"/>
  <c r="AO850" i="169"/>
  <c r="AR2216" i="169"/>
  <c r="AJ596" i="169"/>
  <c r="AR526" i="169"/>
  <c r="AP598" i="169"/>
  <c r="AR338" i="169"/>
  <c r="AL1507" i="169"/>
  <c r="AP80" i="169"/>
  <c r="AO865" i="169"/>
  <c r="F33" i="169" a="1"/>
  <c r="J5" i="169" a="1"/>
  <c r="AP867" i="169"/>
  <c r="AL396" i="169"/>
  <c r="AL1905" i="169"/>
  <c r="AL791" i="169"/>
  <c r="AL76" i="169"/>
  <c r="AL2087" i="169"/>
  <c r="AL1891" i="169"/>
  <c r="J25" i="169" a="1"/>
  <c r="M13" i="169" a="1"/>
  <c r="AL473" i="169"/>
  <c r="AL1373" i="169"/>
  <c r="AL1441" i="169"/>
  <c r="AJ2218" i="169"/>
  <c r="AL1518" i="169"/>
  <c r="AR1969" i="169"/>
  <c r="AJ1772" i="169"/>
  <c r="AJ1706" i="169"/>
  <c r="AP1501" i="169"/>
  <c r="AO1240" i="169"/>
  <c r="M8" i="169" a="1"/>
  <c r="AQ265" i="169"/>
  <c r="AJ853" i="169"/>
  <c r="AO1957" i="169"/>
  <c r="L28" i="169" a="1"/>
  <c r="AQ1571" i="169"/>
  <c r="AL595" i="169"/>
  <c r="AL1052" i="169"/>
  <c r="AP75" i="171" a="1"/>
  <c r="AP728" i="169"/>
  <c r="AJ1574" i="169"/>
  <c r="AL525" i="169"/>
  <c r="AR731" i="169"/>
  <c r="AL798" i="169"/>
  <c r="AR333" i="169"/>
  <c r="AJ1512" i="169"/>
  <c r="AL1825" i="169"/>
  <c r="AO982" i="169"/>
  <c r="AL1569" i="169"/>
  <c r="N49" i="169" a="1"/>
  <c r="AR1901" i="169"/>
  <c r="AO1055" i="169"/>
  <c r="AL1638" i="169"/>
  <c r="AP1180" i="169"/>
  <c r="AL201" i="169"/>
  <c r="AO729" i="169"/>
  <c r="AL8" i="171" a="1"/>
  <c r="AL1699" i="169"/>
  <c r="AL1503" i="169"/>
  <c r="AO468" i="169"/>
  <c r="AQ1902" i="169"/>
  <c r="AL852" i="169"/>
  <c r="AP1514" i="169"/>
  <c r="AR1059" i="169"/>
  <c r="AQ1180" i="169"/>
  <c r="AJ1966" i="169"/>
  <c r="D27" i="169" a="1"/>
  <c r="AJ1508" i="169"/>
  <c r="AO2097" i="169"/>
  <c r="AR332" i="169"/>
  <c r="AP597" i="169"/>
  <c r="AP793" i="169"/>
  <c r="AQ332" i="169"/>
  <c r="AR1634" i="169"/>
  <c r="AQ141" i="169"/>
  <c r="AJ1768" i="169"/>
  <c r="AP2150" i="169"/>
  <c r="AO339" i="169"/>
  <c r="AJ2158" i="169"/>
  <c r="AR1375" i="169"/>
  <c r="AR854" i="169"/>
  <c r="N46" i="169" a="1"/>
  <c r="AJ1575" i="169"/>
  <c r="AO1056" i="169"/>
  <c r="AO2096" i="169"/>
  <c r="D15" i="169" a="1"/>
  <c r="AR468" i="169"/>
  <c r="H20" i="169" a="1"/>
  <c r="AP273" i="169"/>
  <c r="M9" i="169" a="1"/>
  <c r="AJ738" i="169"/>
  <c r="AR865" i="169"/>
  <c r="AR2152" i="169"/>
  <c r="AQ2089" i="169"/>
  <c r="AP340" i="169"/>
  <c r="H10" i="169" a="1"/>
  <c r="L26" i="169" a="1"/>
  <c r="H15" i="169" a="1"/>
  <c r="AJ1505" i="169"/>
  <c r="AP1767" i="169"/>
  <c r="AO2090" i="169"/>
  <c r="AP6" i="171" a="1"/>
  <c r="AQ787" i="169"/>
  <c r="AL720" i="169"/>
  <c r="AO1765" i="169"/>
  <c r="AL471" i="169"/>
  <c r="AL1379" i="169"/>
  <c r="AJ2099" i="169"/>
  <c r="H42" i="169" a="1"/>
  <c r="Q11" i="169" a="1"/>
  <c r="Z273" i="163"/>
  <c r="AL527" i="169"/>
  <c r="AJ862" i="169"/>
  <c r="AQ872" i="169"/>
  <c r="AP1901" i="169"/>
  <c r="AL1189" i="169"/>
  <c r="N5" i="169" a="1"/>
  <c r="AP1048" i="169"/>
  <c r="AQ1048" i="169"/>
  <c r="AJ344" i="169"/>
  <c r="AJ725" i="169"/>
  <c r="AQ527" i="169"/>
  <c r="AP731" i="169"/>
  <c r="AR341" i="169"/>
  <c r="AL1188" i="169"/>
  <c r="AO473" i="169"/>
  <c r="Z7" i="165"/>
  <c r="AJ918" i="169"/>
  <c r="AQ2220" i="169"/>
  <c r="AP5" i="171" a="1"/>
  <c r="AJ1701" i="169"/>
  <c r="AO212" i="169"/>
  <c r="AO1960" i="169"/>
  <c r="AQ1371" i="169"/>
  <c r="AO988" i="169"/>
  <c r="AJ530" i="169"/>
  <c r="N25" i="169" a="1"/>
  <c r="AP593" i="169"/>
  <c r="AP1569" i="169"/>
  <c r="AO5" i="169"/>
  <c r="N4" i="169" a="1"/>
  <c r="AO793" i="169"/>
  <c r="AP13" i="171" a="1"/>
  <c r="AJ1638" i="169"/>
  <c r="AR986" i="169"/>
  <c r="AQ992" i="169"/>
  <c r="I39" i="169" a="1"/>
  <c r="AL79" i="171" a="1"/>
  <c r="H8" i="169" a="1"/>
  <c r="I8" i="169" a="1"/>
  <c r="AQ1114" i="169"/>
  <c r="AQ1829" i="169"/>
  <c r="AJ1176" i="169"/>
  <c r="D48" i="169" a="1"/>
  <c r="AP2023" i="169"/>
  <c r="AQ74" i="171" a="1"/>
  <c r="AQ1904" i="169"/>
  <c r="AP343" i="169"/>
  <c r="AR1568" i="169"/>
  <c r="AJ1441" i="169"/>
  <c r="AO1707" i="169"/>
  <c r="E6" i="169" a="1"/>
  <c r="C5" i="169" a="1"/>
  <c r="AL1966" i="169"/>
  <c r="AL397" i="169"/>
  <c r="AL1570" i="169"/>
  <c r="AL1242" i="169"/>
  <c r="AL466" i="169"/>
  <c r="AJ2217" i="169"/>
  <c r="AP1439" i="169"/>
  <c r="M20" i="169" a="1"/>
  <c r="AL1306" i="169"/>
  <c r="Q13" i="169" l="1"/>
  <c r="J30" i="169"/>
  <c r="E28" i="169"/>
  <c r="F28" i="169"/>
  <c r="AK1313" i="169"/>
  <c r="F10" i="169"/>
  <c r="I26" i="169"/>
  <c r="K36" i="169"/>
  <c r="AK794" i="169"/>
  <c r="AK990" i="169"/>
  <c r="E42" i="169"/>
  <c r="AK1640" i="169"/>
  <c r="AK1502" i="169"/>
  <c r="AL72" i="171"/>
  <c r="AM72" i="171" s="1"/>
  <c r="N26" i="169"/>
  <c r="AK786" i="169"/>
  <c r="J7" i="169"/>
  <c r="AP75" i="171"/>
  <c r="AP5" i="171"/>
  <c r="AP81" i="171"/>
  <c r="AK1517" i="169"/>
  <c r="F45" i="169"/>
  <c r="AK728" i="169"/>
  <c r="AK1184" i="169"/>
  <c r="G25" i="169"/>
  <c r="D30" i="169"/>
  <c r="Q12" i="169"/>
  <c r="AQ73" i="171"/>
  <c r="K15" i="169"/>
  <c r="Q48" i="169"/>
  <c r="AK2026" i="169"/>
  <c r="AK789" i="169"/>
  <c r="AK1959" i="169"/>
  <c r="AK274" i="169"/>
  <c r="AK536" i="169"/>
  <c r="AK2098" i="169"/>
  <c r="Q15" i="169"/>
  <c r="Q36" i="169"/>
  <c r="K18" i="169"/>
  <c r="K41" i="169"/>
  <c r="AK792" i="169"/>
  <c r="Q5" i="169"/>
  <c r="F37" i="169"/>
  <c r="AK1518" i="169"/>
  <c r="E12" i="169"/>
  <c r="AK330" i="169"/>
  <c r="G37" i="169"/>
  <c r="AO8" i="171"/>
  <c r="D42" i="169"/>
  <c r="AK858" i="169"/>
  <c r="K38" i="169"/>
  <c r="AK1057" i="169"/>
  <c r="AR6" i="171"/>
  <c r="F35" i="169"/>
  <c r="AR5" i="171"/>
  <c r="I2" i="169"/>
  <c r="AK1181" i="169"/>
  <c r="H3" i="169"/>
  <c r="F32" i="169"/>
  <c r="K23" i="169"/>
  <c r="P44" i="169"/>
  <c r="AK788" i="169"/>
  <c r="D37" i="169"/>
  <c r="I22" i="169"/>
  <c r="E33" i="169"/>
  <c r="Q2" i="169"/>
  <c r="N3" i="169"/>
  <c r="J22" i="169"/>
  <c r="H11" i="169"/>
  <c r="AK333" i="169"/>
  <c r="AK723" i="169"/>
  <c r="AK1698" i="169"/>
  <c r="I35" i="169"/>
  <c r="AO79" i="171"/>
  <c r="AK2096" i="169"/>
  <c r="L21" i="169"/>
  <c r="H23" i="169"/>
  <c r="AK265" i="169"/>
  <c r="G50" i="169"/>
  <c r="M16" i="169"/>
  <c r="G30" i="169"/>
  <c r="C9" i="169"/>
  <c r="H42" i="169"/>
  <c r="AK1379" i="169"/>
  <c r="AO9" i="171"/>
  <c r="H10" i="169"/>
  <c r="L7" i="169"/>
  <c r="H5" i="169"/>
  <c r="J35" i="169"/>
  <c r="L10" i="169"/>
  <c r="K16" i="169"/>
  <c r="M35" i="169"/>
  <c r="AK332" i="169"/>
  <c r="AK856" i="169"/>
  <c r="AK331" i="169"/>
  <c r="E40" i="169"/>
  <c r="P34" i="169"/>
  <c r="P31" i="169"/>
  <c r="L41" i="169"/>
  <c r="AK1904" i="169"/>
  <c r="N34" i="169"/>
  <c r="K39" i="169"/>
  <c r="C34" i="169"/>
  <c r="I28" i="169"/>
  <c r="F23" i="169"/>
  <c r="J26" i="169"/>
  <c r="D16" i="169"/>
  <c r="J8" i="169"/>
  <c r="H13" i="169"/>
  <c r="F42" i="169"/>
  <c r="G48" i="169"/>
  <c r="D22" i="169"/>
  <c r="G12" i="169"/>
  <c r="C46" i="169"/>
  <c r="AK10" i="169"/>
  <c r="H44" i="169"/>
  <c r="AK1635" i="169"/>
  <c r="Q20" i="169"/>
  <c r="AK1704" i="169"/>
  <c r="AK2219" i="169"/>
  <c r="L6" i="169"/>
  <c r="J38" i="169"/>
  <c r="AK529" i="169"/>
  <c r="AL77" i="171"/>
  <c r="AM77" i="171" s="1"/>
  <c r="K42" i="169"/>
  <c r="Q10" i="169"/>
  <c r="K46" i="169"/>
  <c r="P27" i="169"/>
  <c r="AK1192" i="169"/>
  <c r="D20" i="169"/>
  <c r="AK464" i="169"/>
  <c r="L23" i="169"/>
  <c r="J34" i="169"/>
  <c r="M15" i="169"/>
  <c r="G16" i="169"/>
  <c r="AK593" i="169"/>
  <c r="C3" i="169"/>
  <c r="J46" i="169"/>
  <c r="Q49" i="169"/>
  <c r="Q42" i="169"/>
  <c r="AO75" i="171"/>
  <c r="AK203" i="169"/>
  <c r="I37" i="169"/>
  <c r="C6" i="169"/>
  <c r="AK201" i="169"/>
  <c r="J18" i="169"/>
  <c r="P4" i="169"/>
  <c r="D49" i="169"/>
  <c r="AK535" i="169"/>
  <c r="AK1373" i="169"/>
  <c r="M2" i="169"/>
  <c r="AL5" i="171"/>
  <c r="AM5" i="171" s="1"/>
  <c r="F2" i="169"/>
  <c r="K29" i="169"/>
  <c r="AR78" i="171"/>
  <c r="Q34" i="169"/>
  <c r="C5" i="169"/>
  <c r="M30" i="169"/>
  <c r="AL78" i="171"/>
  <c r="AM78" i="171" s="1"/>
  <c r="AK863" i="169"/>
  <c r="E38" i="169"/>
  <c r="AK1436" i="169"/>
  <c r="C33" i="169"/>
  <c r="K19" i="169"/>
  <c r="P41" i="169"/>
  <c r="AK725" i="169"/>
  <c r="F22" i="169"/>
  <c r="AK1969" i="169"/>
  <c r="Q50" i="169"/>
  <c r="Q39" i="169"/>
  <c r="E20" i="169"/>
  <c r="AK2218" i="169"/>
  <c r="C44" i="169"/>
  <c r="J37" i="169"/>
  <c r="F16" i="169"/>
  <c r="AK866" i="169"/>
  <c r="N48" i="169"/>
  <c r="AK1309" i="169"/>
  <c r="E50" i="169"/>
  <c r="N8" i="169"/>
  <c r="AK469" i="169"/>
  <c r="J36" i="169"/>
  <c r="AK918" i="169"/>
  <c r="AK1111" i="169"/>
  <c r="AK1515" i="169"/>
  <c r="AK658" i="169"/>
  <c r="J50" i="169"/>
  <c r="AK1632" i="169"/>
  <c r="AK1241" i="169"/>
  <c r="C18" i="169"/>
  <c r="AK1825" i="169"/>
  <c r="P9" i="169"/>
  <c r="K34" i="169"/>
  <c r="AL8" i="171"/>
  <c r="AM8" i="171" s="1"/>
  <c r="J19" i="169"/>
  <c r="H15" i="169"/>
  <c r="AK1370" i="169"/>
  <c r="G18" i="169"/>
  <c r="M20" i="169"/>
  <c r="Q28" i="169"/>
  <c r="AK210" i="169"/>
  <c r="M41" i="169"/>
  <c r="I16" i="169"/>
  <c r="AK1185" i="169"/>
  <c r="AK1045" i="169"/>
  <c r="Q14" i="169"/>
  <c r="AK2090" i="169"/>
  <c r="E41" i="169"/>
  <c r="AK461" i="169"/>
  <c r="AK2157" i="169"/>
  <c r="AK862" i="169"/>
  <c r="AK472" i="169"/>
  <c r="P22" i="169"/>
  <c r="C29" i="169"/>
  <c r="F27" i="169"/>
  <c r="Q47" i="169"/>
  <c r="AK1770" i="169"/>
  <c r="Q17" i="169"/>
  <c r="I41" i="169"/>
  <c r="E26" i="169"/>
  <c r="D28" i="169"/>
  <c r="F50" i="169"/>
  <c r="AK2093" i="169"/>
  <c r="J27" i="169"/>
  <c r="N15" i="169"/>
  <c r="L13" i="169"/>
  <c r="J41" i="169"/>
  <c r="AK660" i="169"/>
  <c r="AK1307" i="169"/>
  <c r="K43" i="169"/>
  <c r="L27" i="169"/>
  <c r="AK532" i="169"/>
  <c r="AK1048" i="169"/>
  <c r="M5" i="169"/>
  <c r="K27" i="169"/>
  <c r="P12" i="169"/>
  <c r="AK1962" i="169"/>
  <c r="N9" i="169"/>
  <c r="H48" i="169"/>
  <c r="G46" i="169"/>
  <c r="AK590" i="169"/>
  <c r="AK1514" i="169"/>
  <c r="H7" i="169"/>
  <c r="K17" i="169"/>
  <c r="AK206" i="169"/>
  <c r="AK989" i="169"/>
  <c r="AK852" i="169"/>
  <c r="Q6" i="169"/>
  <c r="AK1572" i="169"/>
  <c r="L3" i="169"/>
  <c r="Q8" i="169"/>
  <c r="J15" i="169"/>
  <c r="AK980" i="169"/>
  <c r="G49" i="169"/>
  <c r="AK1310" i="169"/>
  <c r="H2" i="169"/>
  <c r="H33" i="169"/>
  <c r="F12" i="169"/>
  <c r="F36" i="169"/>
  <c r="G17" i="169"/>
  <c r="E34" i="169"/>
  <c r="M36" i="169"/>
  <c r="AK272" i="169"/>
  <c r="N49" i="169"/>
  <c r="AL70" i="171"/>
  <c r="AM70" i="171" s="1"/>
  <c r="P43" i="169"/>
  <c r="AL12" i="171"/>
  <c r="AM12" i="171" s="1"/>
  <c r="H14" i="169"/>
  <c r="AL74" i="171"/>
  <c r="AM74" i="171" s="1"/>
  <c r="AK9" i="169"/>
  <c r="L29" i="169"/>
  <c r="J31" i="169"/>
  <c r="K44" i="169"/>
  <c r="G27" i="169"/>
  <c r="AK984" i="169"/>
  <c r="E10" i="169"/>
  <c r="L45" i="169"/>
  <c r="P13" i="169"/>
  <c r="F41" i="169"/>
  <c r="AK727" i="169"/>
  <c r="J10" i="169"/>
  <c r="AK992" i="169"/>
  <c r="P20" i="169"/>
  <c r="Q11" i="169"/>
  <c r="Q4" i="169"/>
  <c r="M48" i="169"/>
  <c r="AK1763" i="169"/>
  <c r="AL75" i="171"/>
  <c r="AM75" i="171" s="1"/>
  <c r="M31" i="169"/>
  <c r="AP74" i="171"/>
  <c r="AK1516" i="169"/>
  <c r="L9" i="169"/>
  <c r="AK138" i="169"/>
  <c r="AL11" i="171"/>
  <c r="AM11" i="171" s="1"/>
  <c r="H4" i="169"/>
  <c r="AK2153" i="169"/>
  <c r="AK1191" i="169"/>
  <c r="K14" i="169"/>
  <c r="J49" i="169"/>
  <c r="AK344" i="169"/>
  <c r="G10" i="169"/>
  <c r="E47" i="169"/>
  <c r="H16" i="169"/>
  <c r="I5" i="169"/>
  <c r="AK2022" i="169"/>
  <c r="AK1829" i="169"/>
  <c r="G26" i="169"/>
  <c r="AK1182" i="169"/>
  <c r="P5" i="169"/>
  <c r="H40" i="169"/>
  <c r="D50" i="169"/>
  <c r="AK1315" i="169"/>
  <c r="C23" i="169"/>
  <c r="AK1892" i="169"/>
  <c r="D41" i="169"/>
  <c r="K35" i="169"/>
  <c r="J42" i="169"/>
  <c r="AK1566" i="169"/>
  <c r="N12" i="169"/>
  <c r="AK467" i="169"/>
  <c r="F15" i="169"/>
  <c r="AK8" i="169"/>
  <c r="AK661" i="169"/>
  <c r="AK269" i="169"/>
  <c r="E48" i="169"/>
  <c r="AK1508" i="169"/>
  <c r="J14" i="169"/>
  <c r="F19" i="169"/>
  <c r="AO76" i="171"/>
  <c r="AK1828" i="169"/>
  <c r="AK1500" i="169"/>
  <c r="P15" i="169"/>
  <c r="H46" i="169"/>
  <c r="AK1961" i="169"/>
  <c r="F34" i="169"/>
  <c r="Q45" i="169"/>
  <c r="AK1505" i="169"/>
  <c r="E9" i="169"/>
  <c r="AK140" i="169"/>
  <c r="H21" i="169"/>
  <c r="AK137" i="169"/>
  <c r="M34" i="169"/>
  <c r="P14" i="169"/>
  <c r="J5" i="169"/>
  <c r="AK2220" i="169"/>
  <c r="F7" i="169"/>
  <c r="D11" i="169"/>
  <c r="J28" i="169"/>
  <c r="G36" i="169"/>
  <c r="AK204" i="169"/>
  <c r="F38" i="169"/>
  <c r="C40" i="169"/>
  <c r="J23" i="169"/>
  <c r="F31" i="169"/>
  <c r="AK12" i="169"/>
  <c r="K11" i="169"/>
  <c r="G11" i="169"/>
  <c r="C13" i="169"/>
  <c r="AK1441" i="169"/>
  <c r="AK462" i="169"/>
  <c r="P48" i="169"/>
  <c r="AK399" i="169"/>
  <c r="AL7" i="171"/>
  <c r="AM7" i="171" s="1"/>
  <c r="K8" i="169"/>
  <c r="G22" i="169"/>
  <c r="F13" i="169"/>
  <c r="AK1308" i="169"/>
  <c r="N36" i="169"/>
  <c r="F11" i="169"/>
  <c r="AK460" i="169"/>
  <c r="J11" i="169"/>
  <c r="AK1630" i="169"/>
  <c r="AK1769" i="169"/>
  <c r="AR12" i="171"/>
  <c r="AK1305" i="169"/>
  <c r="D14" i="169"/>
  <c r="C15" i="169"/>
  <c r="AK798" i="169"/>
  <c r="H18" i="169"/>
  <c r="H20" i="169"/>
  <c r="G15" i="169"/>
  <c r="M22" i="169"/>
  <c r="AK1187" i="169"/>
  <c r="AK1957" i="169"/>
  <c r="L26" i="169"/>
  <c r="AK2021" i="169"/>
  <c r="Q26" i="169"/>
  <c r="C42" i="169"/>
  <c r="H28" i="169"/>
  <c r="AK1438" i="169"/>
  <c r="N39" i="169"/>
  <c r="I23" i="169"/>
  <c r="Q27" i="169"/>
  <c r="D47" i="169"/>
  <c r="M39" i="169"/>
  <c r="AK787" i="169"/>
  <c r="K21" i="169"/>
  <c r="H27" i="169"/>
  <c r="AK1511" i="169"/>
  <c r="AK1965" i="169"/>
  <c r="C45" i="169"/>
  <c r="AK72" i="169"/>
  <c r="H29" i="169"/>
  <c r="M11" i="169"/>
  <c r="M7" i="169"/>
  <c r="AP70" i="171"/>
  <c r="J20" i="169"/>
  <c r="AK735" i="169"/>
  <c r="J47" i="169"/>
  <c r="D5" i="169"/>
  <c r="L36" i="169"/>
  <c r="AK2020" i="169"/>
  <c r="AK335" i="169"/>
  <c r="M10" i="169"/>
  <c r="AO78" i="171"/>
  <c r="J12" i="169"/>
  <c r="L35" i="169"/>
  <c r="K25" i="169"/>
  <c r="L25" i="169"/>
  <c r="P19" i="169"/>
  <c r="E8" i="169"/>
  <c r="AK2160" i="169"/>
  <c r="G38" i="169"/>
  <c r="N16" i="169"/>
  <c r="K30" i="169"/>
  <c r="C10" i="169"/>
  <c r="AK1175" i="169"/>
  <c r="L30" i="169"/>
  <c r="L5" i="169"/>
  <c r="AQ80" i="171"/>
  <c r="AK1114" i="169"/>
  <c r="AK592" i="169"/>
  <c r="L32" i="169"/>
  <c r="AQ78" i="171"/>
  <c r="I10" i="169"/>
  <c r="F5" i="169"/>
  <c r="F4" i="169"/>
  <c r="AQ76" i="171"/>
  <c r="AK1190" i="169"/>
  <c r="D18" i="169"/>
  <c r="AK1376" i="169"/>
  <c r="H22" i="169"/>
  <c r="AP6" i="171"/>
  <c r="D17" i="169"/>
  <c r="AK1314" i="169"/>
  <c r="D21" i="169"/>
  <c r="AO70" i="171"/>
  <c r="AK1699" i="169"/>
  <c r="AR8" i="171"/>
  <c r="M44" i="169"/>
  <c r="L48" i="169"/>
  <c r="AK597" i="169"/>
  <c r="P6" i="169"/>
  <c r="P29" i="169"/>
  <c r="N31" i="169"/>
  <c r="D35" i="169"/>
  <c r="L28" i="169"/>
  <c r="G9" i="169"/>
  <c r="AK1242" i="169"/>
  <c r="AK850" i="169"/>
  <c r="AK468" i="169"/>
  <c r="AK470" i="169"/>
  <c r="L38" i="169"/>
  <c r="E23" i="169"/>
  <c r="J17" i="169"/>
  <c r="AK466" i="169"/>
  <c r="L49" i="169"/>
  <c r="AL76" i="171"/>
  <c r="AM76" i="171" s="1"/>
  <c r="AK1060" i="169"/>
  <c r="D34" i="169"/>
  <c r="C32" i="169"/>
  <c r="N7" i="169"/>
  <c r="F8" i="169"/>
  <c r="F29" i="169"/>
  <c r="AK1375" i="169"/>
  <c r="AK1501" i="169"/>
  <c r="AK1247" i="169"/>
  <c r="Q33" i="169"/>
  <c r="AK742" i="169"/>
  <c r="AP9" i="171"/>
  <c r="P23" i="169"/>
  <c r="L31" i="169"/>
  <c r="G6" i="169"/>
  <c r="AK1574" i="169"/>
  <c r="AK2221" i="169"/>
  <c r="G14" i="169"/>
  <c r="M32" i="169"/>
  <c r="N40" i="169"/>
  <c r="AK595" i="169"/>
  <c r="AK1509" i="169"/>
  <c r="I46" i="169"/>
  <c r="AP80" i="171"/>
  <c r="AP71" i="171"/>
  <c r="AK1380" i="169"/>
  <c r="L14" i="169"/>
  <c r="E7" i="169"/>
  <c r="L12" i="169"/>
  <c r="AK471" i="169"/>
  <c r="P8" i="169"/>
  <c r="P32" i="169"/>
  <c r="AK1439" i="169"/>
  <c r="AK465" i="169"/>
  <c r="AK2095" i="169"/>
  <c r="AK6" i="169"/>
  <c r="I27" i="169"/>
  <c r="M25" i="169"/>
  <c r="D40" i="169"/>
  <c r="N45" i="169"/>
  <c r="AQ11" i="171"/>
  <c r="F33" i="169"/>
  <c r="L2" i="169"/>
  <c r="F48" i="169"/>
  <c r="C22" i="169"/>
  <c r="P11" i="169"/>
  <c r="D25" i="169"/>
  <c r="AK80" i="169"/>
  <c r="AQ72" i="171"/>
  <c r="N30" i="169"/>
  <c r="F40" i="169"/>
  <c r="D33" i="169"/>
  <c r="AK1761" i="169"/>
  <c r="AK1059" i="169"/>
  <c r="AK724" i="169"/>
  <c r="H19" i="169"/>
  <c r="AK1569" i="169"/>
  <c r="AK342" i="169"/>
  <c r="AL82" i="171"/>
  <c r="AM82" i="171" s="1"/>
  <c r="G19" i="169"/>
  <c r="AK340" i="169"/>
  <c r="AK1967" i="169"/>
  <c r="N10" i="169"/>
  <c r="L22" i="169"/>
  <c r="E46" i="169"/>
  <c r="C25" i="169"/>
  <c r="AK1896" i="169"/>
  <c r="AK732" i="169"/>
  <c r="AK739" i="169"/>
  <c r="G20" i="169"/>
  <c r="AO6" i="171"/>
  <c r="AK1504" i="169"/>
  <c r="AK865" i="169"/>
  <c r="AR81" i="171"/>
  <c r="P47" i="169"/>
  <c r="K9" i="169"/>
  <c r="AP7" i="171"/>
  <c r="N42" i="169"/>
  <c r="J32" i="169"/>
  <c r="AK730" i="169"/>
  <c r="K37" i="169"/>
  <c r="AP82" i="171"/>
  <c r="Q9" i="169"/>
  <c r="N5" i="169"/>
  <c r="M50" i="169"/>
  <c r="M26" i="169"/>
  <c r="AR73" i="171"/>
  <c r="L16" i="169"/>
  <c r="I34" i="169"/>
  <c r="K2" i="169"/>
  <c r="AK1830" i="169"/>
  <c r="H25" i="169"/>
  <c r="M23" i="169"/>
  <c r="E22" i="169"/>
  <c r="AK799" i="169"/>
  <c r="D13" i="169"/>
  <c r="AL6" i="171"/>
  <c r="AM6" i="171" s="1"/>
  <c r="K26" i="169"/>
  <c r="F26" i="169"/>
  <c r="AK78" i="169"/>
  <c r="AK1374" i="169"/>
  <c r="AK336" i="169"/>
  <c r="N22" i="169"/>
  <c r="C12" i="169"/>
  <c r="N20" i="169"/>
  <c r="C41" i="169"/>
  <c r="AK731" i="169"/>
  <c r="L33" i="169"/>
  <c r="AK1890" i="169"/>
  <c r="N46" i="169"/>
  <c r="AL79" i="171"/>
  <c r="AM79" i="171" s="1"/>
  <c r="AP8" i="171"/>
  <c r="AK733" i="169"/>
  <c r="AQ82" i="171"/>
  <c r="AK396" i="169"/>
  <c r="AQ74" i="171"/>
  <c r="M19" i="169"/>
  <c r="N14" i="169"/>
  <c r="C38" i="169"/>
  <c r="AK729" i="169"/>
  <c r="D12" i="169"/>
  <c r="AK2089" i="169"/>
  <c r="AK267" i="169"/>
  <c r="AK871" i="169"/>
  <c r="K20" i="169"/>
  <c r="H8" i="169"/>
  <c r="AK2152" i="169"/>
  <c r="Q22" i="169"/>
  <c r="AK77" i="169"/>
  <c r="AK596" i="169"/>
  <c r="AK1701" i="169"/>
  <c r="AK211" i="169"/>
  <c r="AK75" i="169"/>
  <c r="D6" i="169"/>
  <c r="C48" i="169"/>
  <c r="AK1512" i="169"/>
  <c r="AK207" i="169"/>
  <c r="AL80" i="171"/>
  <c r="AM80" i="171" s="1"/>
  <c r="AK1571" i="169"/>
  <c r="F3" i="169"/>
  <c r="AK1312" i="169"/>
  <c r="AP79" i="171"/>
  <c r="M38" i="169"/>
  <c r="L19" i="169"/>
  <c r="E43" i="169"/>
  <c r="Q40" i="169"/>
  <c r="Q3" i="169"/>
  <c r="P39" i="169"/>
  <c r="C11" i="169"/>
  <c r="H47" i="169"/>
  <c r="Q35" i="169"/>
  <c r="M3" i="169"/>
  <c r="AK1110" i="169"/>
  <c r="AK721" i="169"/>
  <c r="D31" i="169"/>
  <c r="Q43" i="169"/>
  <c r="I44" i="169"/>
  <c r="I18" i="169"/>
  <c r="I8" i="169"/>
  <c r="H49" i="169"/>
  <c r="I48" i="169"/>
  <c r="G7" i="169"/>
  <c r="AK2215" i="169"/>
  <c r="AR82" i="171"/>
  <c r="L44" i="169"/>
  <c r="M9" i="169"/>
  <c r="AK1053" i="169"/>
  <c r="L47" i="169"/>
  <c r="E14" i="169"/>
  <c r="E18" i="169"/>
  <c r="P46" i="169"/>
  <c r="AK528" i="169"/>
  <c r="AK736" i="169"/>
  <c r="F9" i="169"/>
  <c r="K22" i="169"/>
  <c r="AK734" i="169"/>
  <c r="J9" i="169"/>
  <c r="L40" i="169"/>
  <c r="AK859" i="169"/>
  <c r="AK74" i="169"/>
  <c r="AK737" i="169"/>
  <c r="E6" i="169"/>
  <c r="G3" i="169"/>
  <c r="AK2217" i="169"/>
  <c r="C30" i="169"/>
  <c r="E37" i="169"/>
  <c r="P40" i="169"/>
  <c r="M6" i="169"/>
  <c r="C43" i="169"/>
  <c r="G34" i="169"/>
  <c r="AK334" i="169"/>
  <c r="G47" i="169"/>
  <c r="N33" i="169"/>
  <c r="F18" i="169"/>
  <c r="AR11" i="171"/>
  <c r="D3" i="169"/>
  <c r="G35" i="169"/>
  <c r="AK720" i="169"/>
  <c r="N50" i="169"/>
  <c r="J4" i="169"/>
  <c r="Q29" i="169"/>
  <c r="AK864" i="169"/>
  <c r="I39" i="169"/>
  <c r="H50" i="169"/>
  <c r="H45" i="169"/>
  <c r="AK917" i="169"/>
  <c r="M14" i="169"/>
  <c r="AQ70" i="171"/>
  <c r="N27" i="169"/>
  <c r="AK791" i="169"/>
  <c r="AK1766" i="169"/>
  <c r="AK1903" i="169"/>
  <c r="G40" i="169"/>
  <c r="L8" i="169"/>
  <c r="G39" i="169"/>
  <c r="AK2092" i="169"/>
  <c r="P16" i="169"/>
  <c r="F49" i="169"/>
  <c r="C31" i="169"/>
  <c r="AK1955" i="169"/>
  <c r="AK397" i="169"/>
  <c r="E29" i="169"/>
  <c r="J39" i="169"/>
  <c r="H36" i="169"/>
  <c r="AK853" i="169"/>
  <c r="Q30" i="169"/>
  <c r="H37" i="169"/>
  <c r="N17" i="169"/>
  <c r="AK205" i="169"/>
  <c r="AR9" i="171"/>
  <c r="I36" i="169"/>
  <c r="AP13" i="171"/>
  <c r="D43" i="169"/>
  <c r="AK2150" i="169"/>
  <c r="E16" i="169"/>
  <c r="AK70" i="169"/>
  <c r="P35" i="169"/>
  <c r="AK209" i="169"/>
  <c r="AK1633" i="169"/>
  <c r="AK1705" i="169"/>
  <c r="G45" i="169"/>
  <c r="I50" i="169"/>
  <c r="C50" i="169"/>
  <c r="E35" i="169"/>
  <c r="AK985" i="169"/>
  <c r="G8" i="169"/>
  <c r="P38" i="169"/>
  <c r="D10" i="169"/>
  <c r="E25" i="169"/>
  <c r="AK790" i="169"/>
  <c r="I17" i="169"/>
  <c r="E45" i="169"/>
  <c r="AK1061" i="169"/>
  <c r="AK1773" i="169"/>
  <c r="N32" i="169"/>
  <c r="Q23" i="169"/>
  <c r="K28" i="169"/>
  <c r="M4" i="169"/>
  <c r="L42" i="169"/>
  <c r="E15" i="169"/>
  <c r="G4" i="169"/>
  <c r="AK1902" i="169"/>
  <c r="I4" i="169"/>
  <c r="J45" i="169"/>
  <c r="C8" i="169"/>
  <c r="K40" i="169"/>
  <c r="D38" i="169"/>
  <c r="G43" i="169"/>
  <c r="Q19" i="169"/>
  <c r="AK1893" i="169"/>
  <c r="I19" i="169"/>
  <c r="AK2102" i="169"/>
  <c r="AK1180" i="169"/>
  <c r="G33" i="169"/>
  <c r="J2" i="169"/>
  <c r="D39" i="169"/>
  <c r="AK738" i="169"/>
  <c r="AK533" i="169"/>
  <c r="AK2091" i="169"/>
  <c r="AL13" i="171"/>
  <c r="AM13" i="171" s="1"/>
  <c r="AK2100" i="169"/>
  <c r="I9" i="169"/>
  <c r="AK1760" i="169"/>
  <c r="K10" i="169"/>
  <c r="AK534" i="169"/>
  <c r="AK525" i="169"/>
  <c r="AK1056" i="169"/>
  <c r="AK741" i="169"/>
  <c r="M42" i="169"/>
  <c r="AO82" i="171"/>
  <c r="AK1565" i="169"/>
  <c r="AO81" i="171"/>
  <c r="AK1900" i="169"/>
  <c r="AR7" i="171"/>
  <c r="E5" i="169"/>
  <c r="D9" i="169"/>
  <c r="AK1177" i="169"/>
  <c r="F30" i="169"/>
  <c r="I3" i="169"/>
  <c r="AK872" i="169"/>
  <c r="I7" i="169"/>
  <c r="AK1179" i="169"/>
  <c r="AK531" i="169"/>
  <c r="N35" i="169"/>
  <c r="AK656" i="169"/>
  <c r="L46" i="169"/>
  <c r="AK474" i="169"/>
  <c r="J16" i="169"/>
  <c r="K7" i="169"/>
  <c r="AK981" i="169"/>
  <c r="I11" i="169"/>
  <c r="M47" i="169"/>
  <c r="H34" i="169"/>
  <c r="N28" i="169"/>
  <c r="N29" i="169"/>
  <c r="AK1245" i="169"/>
  <c r="I43" i="169"/>
  <c r="M12" i="169"/>
  <c r="K5" i="169"/>
  <c r="E30" i="169"/>
  <c r="AK722" i="169"/>
  <c r="Q16" i="169"/>
  <c r="I6" i="169"/>
  <c r="E19" i="169"/>
  <c r="AK1636" i="169"/>
  <c r="AK1372" i="169"/>
  <c r="J44" i="169"/>
  <c r="F20" i="169"/>
  <c r="AK659" i="169"/>
  <c r="K48" i="169"/>
  <c r="P45" i="169"/>
  <c r="H30" i="169"/>
  <c r="C27" i="169"/>
  <c r="I47" i="169"/>
  <c r="AK76" i="169"/>
  <c r="N19" i="169"/>
  <c r="M17" i="169"/>
  <c r="Q46" i="169"/>
  <c r="AK2099" i="169"/>
  <c r="AK1570" i="169"/>
  <c r="L4" i="169"/>
  <c r="AO10" i="171"/>
  <c r="D15" i="169"/>
  <c r="AK867" i="169"/>
  <c r="I15" i="169"/>
  <c r="C39" i="169"/>
  <c r="H6" i="169"/>
  <c r="AK1440" i="169"/>
  <c r="AK1435" i="169"/>
  <c r="AK473" i="169"/>
  <c r="AK1049" i="169"/>
  <c r="AK796" i="169"/>
  <c r="AP72" i="171"/>
  <c r="AK1703" i="169"/>
  <c r="AK740" i="169"/>
  <c r="F44" i="169"/>
  <c r="AK343" i="169"/>
  <c r="F17" i="169"/>
  <c r="AK2086" i="169"/>
  <c r="M13" i="169"/>
  <c r="AK73" i="169"/>
  <c r="C47" i="169"/>
  <c r="M43" i="169"/>
  <c r="P49" i="169"/>
  <c r="K49" i="169"/>
  <c r="AK1378" i="169"/>
  <c r="L43" i="169"/>
  <c r="AK991" i="169"/>
  <c r="AK13" i="169"/>
  <c r="AR72" i="171"/>
  <c r="AK1895" i="169"/>
  <c r="F14" i="169"/>
  <c r="J25" i="169"/>
  <c r="AK1970" i="169"/>
  <c r="J13" i="169"/>
  <c r="N23" i="169"/>
  <c r="AO77" i="171"/>
  <c r="AK2154" i="169"/>
  <c r="K32" i="169"/>
  <c r="AK526" i="169"/>
  <c r="F46" i="169"/>
  <c r="AR76" i="171"/>
  <c r="Q18" i="169"/>
  <c r="AK1183" i="169"/>
  <c r="AK1700" i="169"/>
  <c r="AR74" i="171"/>
  <c r="M8" i="169"/>
  <c r="AK1306" i="169"/>
  <c r="AO72" i="171"/>
  <c r="AK2087" i="169"/>
  <c r="I45" i="169"/>
  <c r="AK2024" i="169"/>
  <c r="AK1966" i="169"/>
  <c r="C26" i="169"/>
  <c r="J3" i="169"/>
  <c r="C16" i="169"/>
  <c r="AK726" i="169"/>
  <c r="AO74" i="171"/>
  <c r="AK2085" i="169"/>
  <c r="Q21" i="169"/>
  <c r="AK136" i="169"/>
  <c r="P21" i="169"/>
  <c r="AK7" i="169"/>
  <c r="L37" i="169"/>
  <c r="AO71" i="171"/>
  <c r="E32" i="169"/>
  <c r="E44" i="169"/>
  <c r="AQ79" i="171"/>
  <c r="F47" i="169"/>
  <c r="L50" i="169"/>
  <c r="AK341" i="169"/>
  <c r="AK869" i="169"/>
  <c r="AL81" i="171"/>
  <c r="AM81" i="171" s="1"/>
  <c r="P25" i="169"/>
  <c r="AQ75" i="171"/>
  <c r="H41" i="169"/>
  <c r="M40" i="169"/>
  <c r="AK598" i="169"/>
  <c r="AK1573" i="169"/>
  <c r="J33" i="169"/>
  <c r="C4" i="169"/>
  <c r="G13" i="169"/>
  <c r="AK527" i="169"/>
  <c r="AK854" i="169"/>
  <c r="C36" i="169"/>
  <c r="AK1696" i="169"/>
  <c r="AK919" i="169"/>
  <c r="AK1503" i="169"/>
  <c r="P37" i="169"/>
  <c r="M28" i="169"/>
  <c r="AK2158" i="169"/>
  <c r="AK1768" i="169"/>
  <c r="M21" i="169"/>
  <c r="AK860" i="169"/>
  <c r="N18" i="169"/>
  <c r="AK1702" i="169"/>
  <c r="J29" i="169"/>
  <c r="C19" i="169"/>
  <c r="C49" i="169"/>
  <c r="I33" i="169"/>
  <c r="L11" i="169"/>
  <c r="AK1246" i="169"/>
  <c r="AK2097" i="169"/>
  <c r="N44" i="169"/>
  <c r="AK135" i="169"/>
  <c r="P10" i="169"/>
  <c r="D8" i="169"/>
  <c r="AK2151" i="169"/>
  <c r="AK1506" i="169"/>
  <c r="AK1058" i="169"/>
  <c r="D19" i="169"/>
  <c r="AP10" i="171"/>
  <c r="AR70" i="171"/>
  <c r="AK2025" i="169"/>
  <c r="L15" i="169"/>
  <c r="I38" i="169"/>
  <c r="I20" i="169"/>
  <c r="AK1971" i="169"/>
  <c r="AK1956" i="169"/>
  <c r="N21" i="169"/>
  <c r="AK916" i="169"/>
  <c r="E11" i="169"/>
  <c r="AK1377" i="169"/>
  <c r="AK797" i="169"/>
  <c r="AK5" i="169"/>
  <c r="I25" i="169"/>
  <c r="AK1901" i="169"/>
  <c r="I40" i="169"/>
  <c r="AK1112" i="169"/>
  <c r="AK141" i="169"/>
  <c r="G44" i="169"/>
  <c r="AK1960" i="169"/>
  <c r="N25" i="169"/>
  <c r="M27" i="169"/>
  <c r="N37" i="169"/>
  <c r="J43" i="169"/>
  <c r="AP76" i="171"/>
  <c r="AK915" i="169"/>
  <c r="AK338" i="169"/>
  <c r="AK208" i="169"/>
  <c r="AR79" i="171"/>
  <c r="N47" i="169"/>
  <c r="AK1897" i="169"/>
  <c r="AK79" i="169"/>
  <c r="E49" i="169"/>
  <c r="M45" i="169"/>
  <c r="K31" i="169"/>
  <c r="E39" i="169"/>
  <c r="D27" i="169"/>
  <c r="AK1707" i="169"/>
  <c r="N2" i="169"/>
  <c r="N43" i="169"/>
  <c r="H17" i="169"/>
  <c r="AK1639" i="169"/>
  <c r="AK1051" i="169"/>
  <c r="C37" i="169"/>
  <c r="AK1567" i="169"/>
  <c r="AQ77" i="171"/>
  <c r="AP12" i="171"/>
  <c r="K6" i="169"/>
  <c r="L17" i="169"/>
  <c r="AK982" i="169"/>
  <c r="AK398" i="169"/>
  <c r="C28" i="169"/>
  <c r="N11" i="169"/>
  <c r="AK1186" i="169"/>
  <c r="AK273" i="169"/>
  <c r="AP78" i="171"/>
  <c r="N4" i="169"/>
  <c r="AK1178" i="169"/>
  <c r="F21" i="169"/>
  <c r="AK1695" i="169"/>
  <c r="Q44" i="169"/>
  <c r="L34" i="169"/>
  <c r="C21" i="169"/>
  <c r="AP11" i="171"/>
  <c r="AK987" i="169"/>
  <c r="F43" i="169"/>
  <c r="AK1631" i="169"/>
  <c r="M49" i="169"/>
  <c r="P50" i="169"/>
  <c r="C35" i="169"/>
  <c r="H9" i="169"/>
  <c r="AK986" i="169"/>
  <c r="K33" i="169"/>
  <c r="D4" i="169"/>
  <c r="D48" i="169"/>
  <c r="G32" i="169"/>
  <c r="AK268" i="169"/>
  <c r="E17" i="169"/>
  <c r="P3" i="169"/>
  <c r="AR13" i="171"/>
  <c r="AK212" i="169"/>
  <c r="AK1568" i="169"/>
  <c r="AK1899" i="169"/>
  <c r="F25" i="169"/>
  <c r="P18" i="169"/>
  <c r="AK1371" i="169"/>
  <c r="E31" i="169"/>
  <c r="AK1772" i="169"/>
  <c r="AK1968" i="169"/>
  <c r="K3" i="169"/>
  <c r="I30" i="169"/>
  <c r="AO80" i="171"/>
  <c r="AK1311" i="169"/>
  <c r="J21" i="169"/>
  <c r="AK2216" i="169"/>
  <c r="N13" i="169"/>
  <c r="Q7" i="169"/>
  <c r="AK1437" i="169"/>
  <c r="I12" i="169"/>
  <c r="D32" i="169"/>
  <c r="G21" i="169"/>
  <c r="P36" i="169"/>
  <c r="AQ71" i="171"/>
  <c r="C14" i="169"/>
  <c r="AK530" i="169"/>
  <c r="AK1240" i="169"/>
  <c r="AK2094" i="169"/>
  <c r="AK1905" i="169"/>
  <c r="G28" i="169"/>
  <c r="AK855" i="169"/>
  <c r="I49" i="169"/>
  <c r="AO5" i="171"/>
  <c r="AK868" i="169"/>
  <c r="AK1176" i="169"/>
  <c r="AK2159" i="169"/>
  <c r="I32" i="169"/>
  <c r="C2" i="169"/>
  <c r="D26" i="169"/>
  <c r="P7" i="169"/>
  <c r="AK1771" i="169"/>
  <c r="M33" i="169"/>
  <c r="AK1244" i="169"/>
  <c r="AK1052" i="169"/>
  <c r="AK1963" i="169"/>
  <c r="AK1243" i="169"/>
  <c r="AK1050" i="169"/>
  <c r="C17" i="169"/>
  <c r="P42" i="169"/>
  <c r="AK1638" i="169"/>
  <c r="I21" i="169"/>
  <c r="AK655" i="169"/>
  <c r="G2" i="169"/>
  <c r="D2" i="169"/>
  <c r="AK1193" i="169"/>
  <c r="AR80" i="171"/>
  <c r="E21" i="169"/>
  <c r="F6" i="169"/>
  <c r="AK1062" i="169"/>
  <c r="AO73" i="171"/>
  <c r="I13" i="169"/>
  <c r="AR71" i="171"/>
  <c r="AK861" i="169"/>
  <c r="F39" i="169"/>
  <c r="N38" i="169"/>
  <c r="AK657" i="169"/>
  <c r="N6" i="169"/>
  <c r="Q31" i="169"/>
  <c r="AK139" i="169"/>
  <c r="AK11" i="169"/>
  <c r="AO13" i="171"/>
  <c r="J48" i="169"/>
  <c r="AO12" i="171"/>
  <c r="E4" i="169"/>
  <c r="D36" i="169"/>
  <c r="C20" i="169"/>
  <c r="H43" i="169"/>
  <c r="AK395" i="169"/>
  <c r="AK2156" i="169"/>
  <c r="D44" i="169"/>
  <c r="AK200" i="169"/>
  <c r="AK1826" i="169"/>
  <c r="AK202" i="169"/>
  <c r="D7" i="169"/>
  <c r="G5" i="169"/>
  <c r="AK266" i="169"/>
  <c r="D23" i="169"/>
  <c r="AK1575" i="169"/>
  <c r="P17" i="169"/>
  <c r="AK1764" i="169"/>
  <c r="K45" i="169"/>
  <c r="L20" i="169"/>
  <c r="H35" i="169"/>
  <c r="AK1634" i="169"/>
  <c r="AK270" i="169"/>
  <c r="AR75" i="171"/>
  <c r="J40" i="169"/>
  <c r="AK1637" i="169"/>
  <c r="G42" i="169"/>
  <c r="I42" i="169"/>
  <c r="AK1894" i="169"/>
  <c r="AR10" i="171"/>
  <c r="AK71" i="169"/>
  <c r="AK795" i="169"/>
  <c r="AK988" i="169"/>
  <c r="AK793" i="169"/>
  <c r="AL10" i="171"/>
  <c r="AM10" i="171" s="1"/>
  <c r="AK2155" i="169"/>
  <c r="AK1507" i="169"/>
  <c r="AK1188" i="169"/>
  <c r="Q41" i="169"/>
  <c r="AK1697" i="169"/>
  <c r="L39" i="169"/>
  <c r="AL71" i="171"/>
  <c r="AM71" i="171" s="1"/>
  <c r="AR77" i="171"/>
  <c r="Q32" i="169"/>
  <c r="AK1189" i="169"/>
  <c r="P28" i="169"/>
  <c r="AK271" i="169"/>
  <c r="AK2222" i="169"/>
  <c r="H32" i="169"/>
  <c r="P26" i="169"/>
  <c r="E13" i="169"/>
  <c r="H26" i="169"/>
  <c r="I29" i="169"/>
  <c r="AK463" i="169"/>
  <c r="K47" i="169"/>
  <c r="G41" i="169"/>
  <c r="K12" i="169"/>
  <c r="H12" i="169"/>
  <c r="K50" i="169"/>
  <c r="E27" i="169"/>
  <c r="G23" i="169"/>
  <c r="AK1113" i="169"/>
  <c r="Q25" i="169"/>
  <c r="D29" i="169"/>
  <c r="AK1762" i="169"/>
  <c r="I31" i="169"/>
  <c r="P33" i="169"/>
  <c r="G31" i="169"/>
  <c r="AK2023" i="169"/>
  <c r="AO11" i="171"/>
  <c r="AK1510" i="169"/>
  <c r="K4" i="169"/>
  <c r="AK591" i="169"/>
  <c r="M37" i="169"/>
  <c r="AK337" i="169"/>
  <c r="K13" i="169"/>
  <c r="AK1055" i="169"/>
  <c r="M29" i="169"/>
  <c r="L18" i="169"/>
  <c r="H31" i="169"/>
  <c r="AP73" i="171"/>
  <c r="E3" i="169"/>
  <c r="G29" i="169"/>
  <c r="D46" i="169"/>
  <c r="AK2101" i="169"/>
  <c r="AK1047" i="169"/>
  <c r="AK1046" i="169"/>
  <c r="H38" i="169"/>
  <c r="AK1774" i="169"/>
  <c r="AK851" i="169"/>
  <c r="AK1964" i="169"/>
  <c r="AK870" i="169"/>
  <c r="M18" i="169"/>
  <c r="AL73" i="171"/>
  <c r="AM73" i="171" s="1"/>
  <c r="I14" i="169"/>
  <c r="AK1063" i="169"/>
  <c r="E2" i="169"/>
  <c r="M46" i="169"/>
  <c r="AK1054" i="169"/>
  <c r="N41" i="169"/>
  <c r="AL9" i="171"/>
  <c r="AM9" i="171" s="1"/>
  <c r="AK1706" i="169"/>
  <c r="AK983" i="169"/>
  <c r="E36" i="169"/>
  <c r="AK1958" i="169"/>
  <c r="C7" i="169"/>
  <c r="AP77" i="171"/>
  <c r="AK857" i="169"/>
  <c r="AK1767" i="169"/>
  <c r="AK339" i="169"/>
  <c r="P30" i="169"/>
  <c r="AK1765" i="169"/>
  <c r="AK1898" i="169"/>
  <c r="AK1827" i="169"/>
  <c r="AK594" i="169"/>
  <c r="D45" i="169"/>
  <c r="H39" i="169"/>
  <c r="AK1891" i="169"/>
  <c r="AK785" i="169"/>
  <c r="AK2088" i="169"/>
  <c r="J6" i="169"/>
  <c r="Q37" i="169"/>
  <c r="Q38" i="169"/>
  <c r="AK1513" i="169"/>
  <c r="AQ81" i="171"/>
  <c r="AM1968" i="169"/>
  <c r="AM206" i="169"/>
  <c r="AM530" i="169"/>
  <c r="AM1632" i="169"/>
  <c r="AM473" i="169"/>
  <c r="AM2091" i="169"/>
  <c r="AM853" i="169"/>
  <c r="AM70" i="169"/>
  <c r="AM1764" i="169"/>
  <c r="AM330" i="169"/>
  <c r="AM1243" i="169"/>
  <c r="AM786" i="169"/>
  <c r="AM343" i="169"/>
  <c r="AM593" i="169"/>
  <c r="AM987" i="169"/>
  <c r="AM2094" i="169"/>
  <c r="AM860" i="169"/>
  <c r="AM851" i="169"/>
  <c r="AM1772" i="169"/>
  <c r="AM1192" i="169"/>
  <c r="AM1176" i="169"/>
  <c r="AM1969" i="169"/>
  <c r="AM1314" i="169"/>
  <c r="AM528" i="169"/>
  <c r="AM871" i="169"/>
  <c r="AM1568" i="169"/>
  <c r="AM72" i="169"/>
  <c r="AM532" i="169"/>
  <c r="AM1706" i="169"/>
  <c r="AM212" i="169"/>
  <c r="AM1189" i="169"/>
  <c r="AM2221" i="169"/>
  <c r="AM342" i="169"/>
  <c r="AM2097" i="169"/>
  <c r="AM1112" i="169"/>
  <c r="AM1961" i="169"/>
  <c r="AM203" i="169"/>
  <c r="AM1181" i="169"/>
  <c r="AM1770" i="169"/>
  <c r="AM201" i="169"/>
  <c r="AM2222" i="169"/>
  <c r="AM1704" i="169"/>
  <c r="AM211" i="169"/>
  <c r="AM74" i="169"/>
  <c r="AM859" i="169"/>
  <c r="AM273" i="169"/>
  <c r="AM1370" i="169"/>
  <c r="AM983" i="169"/>
  <c r="AM269" i="169"/>
  <c r="AM333" i="169"/>
  <c r="AM8" i="169"/>
  <c r="AM596" i="169"/>
  <c r="AM1965" i="169"/>
  <c r="AM1061" i="169"/>
  <c r="AM344" i="169"/>
  <c r="AM471" i="169"/>
  <c r="AM731" i="169"/>
  <c r="AM659" i="169"/>
  <c r="AM1510" i="169"/>
  <c r="AM139" i="169"/>
  <c r="AM80" i="169"/>
  <c r="AM733" i="169"/>
  <c r="AM1185" i="169"/>
  <c r="AM1765" i="169"/>
  <c r="AM740" i="169"/>
  <c r="AM1184" i="169"/>
  <c r="AM788" i="169"/>
  <c r="AM1191" i="169"/>
  <c r="AM1435" i="169"/>
  <c r="AM1971" i="169"/>
  <c r="AM1630" i="169"/>
  <c r="AM798" i="169"/>
  <c r="AM1569" i="169"/>
  <c r="AM854" i="169"/>
  <c r="AM656" i="169"/>
  <c r="AM1380" i="169"/>
  <c r="AM1697" i="169"/>
  <c r="AM1702" i="169"/>
  <c r="AM1244" i="169"/>
  <c r="AM1698" i="169"/>
  <c r="AM2220" i="169"/>
  <c r="AM795" i="169"/>
  <c r="AM2159" i="169"/>
  <c r="AM1967" i="169"/>
  <c r="AM75" i="169"/>
  <c r="AM1051" i="169"/>
  <c r="AM1377" i="169"/>
  <c r="AM855" i="169"/>
  <c r="AM725" i="169"/>
  <c r="AM2216" i="169"/>
  <c r="AM1963" i="169"/>
  <c r="AM1636" i="169"/>
  <c r="AM536" i="169"/>
  <c r="AM5" i="169"/>
  <c r="AM992" i="169"/>
  <c r="AM2026" i="169"/>
  <c r="AM1063" i="169"/>
  <c r="AM468" i="169"/>
  <c r="AM334" i="169"/>
  <c r="AM1114" i="169"/>
  <c r="AM1700" i="169"/>
  <c r="AM1774" i="169"/>
  <c r="AM1517" i="169"/>
  <c r="AM1507" i="169"/>
  <c r="AM137" i="169"/>
  <c r="AM207" i="169"/>
  <c r="AM396" i="169"/>
  <c r="AM1503" i="169"/>
  <c r="AM861" i="169"/>
  <c r="AM730" i="169"/>
  <c r="AM272" i="169"/>
  <c r="AM1056" i="169"/>
  <c r="AM727" i="169"/>
  <c r="AM464" i="169"/>
  <c r="AM1703" i="169"/>
  <c r="AM1505" i="169"/>
  <c r="AM850" i="169"/>
  <c r="AM1957" i="169"/>
  <c r="AM1898" i="169"/>
  <c r="AM2151" i="169"/>
  <c r="AM1240" i="169"/>
  <c r="AM729" i="169"/>
  <c r="AM200" i="169"/>
  <c r="AM1771" i="169"/>
  <c r="AM1958" i="169"/>
  <c r="AM1763" i="169"/>
  <c r="AM1572" i="169"/>
  <c r="AM2215" i="169"/>
  <c r="AM1762" i="169"/>
  <c r="AM868" i="169"/>
  <c r="AM865" i="169"/>
  <c r="AM1635" i="169"/>
  <c r="AM1899" i="169"/>
  <c r="AM2156" i="169"/>
  <c r="AM2101" i="169"/>
  <c r="AM2025" i="169"/>
  <c r="AM856" i="169"/>
  <c r="AM2093" i="169"/>
  <c r="AM1371" i="169"/>
  <c r="AM1437" i="169"/>
  <c r="AM785" i="169"/>
  <c r="AM2152" i="169"/>
  <c r="AM870" i="169"/>
  <c r="AM1048" i="169"/>
  <c r="AM796" i="169"/>
  <c r="AM10" i="169"/>
  <c r="AM2098" i="169"/>
  <c r="AM2155" i="169"/>
  <c r="AM982" i="169"/>
  <c r="AM474" i="169"/>
  <c r="AM790" i="169"/>
  <c r="AM1761" i="169"/>
  <c r="AM331" i="169"/>
  <c r="AM1052" i="169"/>
  <c r="AM1515" i="169"/>
  <c r="AM140" i="169"/>
  <c r="AM1186" i="169"/>
  <c r="AM1177" i="169"/>
  <c r="AM595" i="169"/>
  <c r="AM597" i="169"/>
  <c r="AM734" i="169"/>
  <c r="AM1574" i="169"/>
  <c r="AM2154" i="169"/>
  <c r="AM531" i="169"/>
  <c r="AM2020" i="169"/>
  <c r="AM2102" i="169"/>
  <c r="AM1178" i="169"/>
  <c r="AM919" i="169"/>
  <c r="AM467" i="169"/>
  <c r="AM2022" i="169"/>
  <c r="AM1893" i="169"/>
  <c r="AM1509" i="169"/>
  <c r="AM2153" i="169"/>
  <c r="AM1829" i="169"/>
  <c r="AM869" i="169"/>
  <c r="AM863" i="169"/>
  <c r="AM1959" i="169"/>
  <c r="AM469" i="169"/>
  <c r="AM1049" i="169"/>
  <c r="AM866" i="169"/>
  <c r="AM267" i="169"/>
  <c r="AM1905" i="169"/>
  <c r="AM989" i="169"/>
  <c r="AM1245" i="169"/>
  <c r="AM79" i="169"/>
  <c r="AM794" i="169"/>
  <c r="AM1311" i="169"/>
  <c r="AM726" i="169"/>
  <c r="AM1766" i="169"/>
  <c r="AM592" i="169"/>
  <c r="AM1956" i="169"/>
  <c r="AM1050" i="169"/>
  <c r="AM1903" i="169"/>
  <c r="AM1638" i="169"/>
  <c r="AM2024" i="169"/>
  <c r="AM337" i="169"/>
  <c r="AM722" i="169"/>
  <c r="AM1183" i="169"/>
  <c r="AM136" i="169"/>
  <c r="AM9" i="169"/>
  <c r="AM1373" i="169"/>
  <c r="AM1062" i="169"/>
  <c r="AM2100" i="169"/>
  <c r="AM858" i="169"/>
  <c r="AM1246" i="169"/>
  <c r="AM13" i="169"/>
  <c r="AM732" i="169"/>
  <c r="AM742" i="169"/>
  <c r="AM460" i="169"/>
  <c r="AM862" i="169"/>
  <c r="AM1438" i="169"/>
  <c r="AM1900" i="169"/>
  <c r="AM1960" i="169"/>
  <c r="AM202" i="169"/>
  <c r="AM864" i="169"/>
  <c r="AM533" i="169"/>
  <c r="AM462" i="169"/>
  <c r="AM1247" i="169"/>
  <c r="AM1962" i="169"/>
  <c r="AM77" i="169"/>
  <c r="AM1695" i="169"/>
  <c r="AM1502" i="169"/>
  <c r="AM268" i="169"/>
  <c r="AM76" i="169"/>
  <c r="AM1190" i="169"/>
  <c r="AM1518" i="169"/>
  <c r="AM1501" i="169"/>
  <c r="AM1059" i="169"/>
  <c r="AM1826" i="169"/>
  <c r="AM1769" i="169"/>
  <c r="AM1506" i="169"/>
  <c r="AM1439" i="169"/>
  <c r="AM1110" i="169"/>
  <c r="AM1504" i="169"/>
  <c r="AM792" i="169"/>
  <c r="AM2157" i="169"/>
  <c r="AM988" i="169"/>
  <c r="AM1175" i="169"/>
  <c r="AM2092" i="169"/>
  <c r="AM2085" i="169"/>
  <c r="AM135" i="169"/>
  <c r="AM1773" i="169"/>
  <c r="AM1113" i="169"/>
  <c r="AM466" i="169"/>
  <c r="AM723" i="169"/>
  <c r="AM857" i="169"/>
  <c r="AM739" i="169"/>
  <c r="AM1312" i="169"/>
  <c r="AM1308" i="169"/>
  <c r="AM398" i="169"/>
  <c r="AM12" i="169"/>
  <c r="AM1046" i="169"/>
  <c r="AM266" i="169"/>
  <c r="AM138" i="169"/>
  <c r="AM916" i="169"/>
  <c r="AM1053" i="169"/>
  <c r="AM525" i="169"/>
  <c r="AM271" i="169"/>
  <c r="AM470" i="169"/>
  <c r="AM1372" i="169"/>
  <c r="AM799" i="169"/>
  <c r="AM720" i="169"/>
  <c r="AM1047" i="169"/>
  <c r="AM332" i="169"/>
  <c r="AM2099" i="169"/>
  <c r="AM915" i="169"/>
  <c r="AM205" i="169"/>
  <c r="AM1565" i="169"/>
  <c r="AM590" i="169"/>
  <c r="AM594" i="169"/>
  <c r="AM1315" i="169"/>
  <c r="AM399" i="169"/>
  <c r="AM270" i="169"/>
  <c r="AM1895" i="169"/>
  <c r="AM2087" i="169"/>
  <c r="AM2160" i="169"/>
  <c r="AM2096" i="169"/>
  <c r="AM1058" i="169"/>
  <c r="AM797" i="169"/>
  <c r="AM598" i="169"/>
  <c r="AM1901" i="169"/>
  <c r="AM1508" i="169"/>
  <c r="AM1513" i="169"/>
  <c r="AM1188" i="169"/>
  <c r="AM1567" i="169"/>
  <c r="AM1696" i="169"/>
  <c r="AM2150" i="169"/>
  <c r="AM2217" i="169"/>
  <c r="AM661" i="169"/>
  <c r="AM1701" i="169"/>
  <c r="AM791" i="169"/>
  <c r="AM1904" i="169"/>
  <c r="AM980" i="169"/>
  <c r="AM1573" i="169"/>
  <c r="AM1637" i="169"/>
  <c r="AM1512" i="169"/>
  <c r="AM341" i="169"/>
  <c r="AM1306" i="169"/>
  <c r="AM463" i="169"/>
  <c r="AM1575" i="169"/>
  <c r="AM1514" i="169"/>
  <c r="AM1309" i="169"/>
  <c r="AM1307" i="169"/>
  <c r="AM395" i="169"/>
  <c r="AM534" i="169"/>
  <c r="AM1966" i="169"/>
  <c r="AM1193" i="169"/>
  <c r="AM265" i="169"/>
  <c r="AM872" i="169"/>
  <c r="AM535" i="169"/>
  <c r="AM1890" i="169"/>
  <c r="AM1964" i="169"/>
  <c r="AM984" i="169"/>
  <c r="AM1633" i="169"/>
  <c r="AM1054" i="169"/>
  <c r="AM1187" i="169"/>
  <c r="AM1060" i="169"/>
  <c r="AM208" i="169"/>
  <c r="AM11" i="169"/>
  <c r="AM1970" i="169"/>
  <c r="AM210" i="169"/>
  <c r="AM1705" i="169"/>
  <c r="AM1955" i="169"/>
  <c r="AM340" i="169"/>
  <c r="AM1830" i="169"/>
  <c r="AM1828" i="169"/>
  <c r="AM1570" i="169"/>
  <c r="AM204" i="169"/>
  <c r="AM2095" i="169"/>
  <c r="AM1182" i="169"/>
  <c r="AM1057" i="169"/>
  <c r="AM2088" i="169"/>
  <c r="AM1902" i="169"/>
  <c r="AM1313" i="169"/>
  <c r="AM1111" i="169"/>
  <c r="AM2090" i="169"/>
  <c r="AM529" i="169"/>
  <c r="AM1768" i="169"/>
  <c r="AM728" i="169"/>
  <c r="AM1631" i="169"/>
  <c r="AM1760" i="169"/>
  <c r="AM1639" i="169"/>
  <c r="AM660" i="169"/>
  <c r="AM1892" i="169"/>
  <c r="AM2218" i="169"/>
  <c r="AM1500" i="169"/>
  <c r="AM736" i="169"/>
  <c r="AM591" i="169"/>
  <c r="AM1179" i="169"/>
  <c r="AM472" i="169"/>
  <c r="AM71" i="169"/>
  <c r="AM724" i="169"/>
  <c r="AM1378" i="169"/>
  <c r="AM991" i="169"/>
  <c r="AM655" i="169"/>
  <c r="AM1707" i="169"/>
  <c r="AM338" i="169"/>
  <c r="AM1640" i="169"/>
  <c r="AM990" i="169"/>
  <c r="AM1566" i="169"/>
  <c r="AM1055" i="169"/>
  <c r="AM793" i="169"/>
  <c r="AM461" i="169"/>
  <c r="AM335" i="169"/>
  <c r="AM2158" i="169"/>
  <c r="AM1436" i="169"/>
  <c r="AM2023" i="169"/>
  <c r="AM867" i="169"/>
  <c r="AM981" i="169"/>
  <c r="AM737" i="169"/>
  <c r="AM527" i="169"/>
  <c r="AM1891" i="169"/>
  <c r="AM986" i="169"/>
  <c r="AM1310" i="169"/>
  <c r="AM1511" i="169"/>
  <c r="AM1242" i="169"/>
  <c r="AM1441" i="169"/>
  <c r="AM1825" i="169"/>
  <c r="AM1305" i="169"/>
  <c r="AM1180" i="169"/>
  <c r="AM1241" i="169"/>
  <c r="AM1516" i="169"/>
  <c r="AM658" i="169"/>
  <c r="AM721" i="169"/>
  <c r="AM1374" i="169"/>
  <c r="AM917" i="169"/>
  <c r="AM1767" i="169"/>
  <c r="AM2021" i="169"/>
  <c r="AM741" i="169"/>
  <c r="AM2086" i="169"/>
  <c r="AM985" i="169"/>
  <c r="AM787" i="169"/>
  <c r="AM735" i="169"/>
  <c r="AM465" i="169"/>
  <c r="AM336" i="169"/>
  <c r="AM1375" i="169"/>
  <c r="AM141" i="169"/>
  <c r="AM918" i="169"/>
  <c r="AM397" i="169"/>
  <c r="AM1379" i="169"/>
  <c r="AM738" i="169"/>
  <c r="AM852" i="169"/>
  <c r="AM1045" i="169"/>
  <c r="AM1897" i="169"/>
  <c r="AM1896" i="169"/>
  <c r="AM657" i="169"/>
  <c r="AM789" i="169"/>
  <c r="AM1634" i="169"/>
  <c r="AM2219" i="169"/>
  <c r="AM526" i="169"/>
  <c r="AM6" i="169"/>
  <c r="AM339" i="169"/>
  <c r="AM2089" i="169"/>
  <c r="AM274" i="169"/>
  <c r="AM1827" i="169"/>
  <c r="AM1376" i="169"/>
  <c r="AM1894" i="169"/>
  <c r="AM1699" i="169"/>
  <c r="AM73" i="169"/>
  <c r="AM1571" i="169"/>
  <c r="AM7" i="169"/>
  <c r="AM209" i="169"/>
  <c r="AM1440" i="169"/>
  <c r="AM78" i="169"/>
  <c r="O10" i="165"/>
  <c r="O8" i="165"/>
  <c r="O7" i="165"/>
  <c r="S1" i="165"/>
  <c r="U3" i="165" s="1"/>
  <c r="O5" i="165"/>
  <c r="O25" i="165"/>
  <c r="O27" i="165"/>
  <c r="O9" i="165"/>
  <c r="Z3" i="165"/>
  <c r="O4" i="165"/>
  <c r="O12" i="165"/>
  <c r="O2" i="165"/>
  <c r="O3" i="165"/>
  <c r="O13" i="165"/>
  <c r="O14" i="165"/>
  <c r="O26" i="165"/>
  <c r="O21" i="165"/>
  <c r="O6" i="165"/>
  <c r="O31" i="165"/>
  <c r="O41" i="165"/>
  <c r="O42" i="165"/>
  <c r="O11" i="165"/>
  <c r="O22" i="165"/>
  <c r="O29" i="165"/>
  <c r="O39" i="165"/>
  <c r="O23" i="165"/>
  <c r="O28" i="165"/>
  <c r="O24" i="165"/>
  <c r="O15" i="165"/>
  <c r="O16" i="165"/>
  <c r="O19" i="165"/>
  <c r="O20" i="165"/>
  <c r="O36" i="165"/>
  <c r="O46" i="165"/>
  <c r="O35" i="165"/>
  <c r="O40" i="165"/>
  <c r="O44" i="165"/>
  <c r="O30" i="165"/>
  <c r="O34" i="165"/>
  <c r="O43" i="165"/>
  <c r="O18" i="165"/>
  <c r="O37" i="165"/>
  <c r="O45" i="165"/>
  <c r="O17" i="165"/>
  <c r="O32" i="165"/>
  <c r="O38" i="165"/>
  <c r="O47" i="165"/>
  <c r="O48" i="165"/>
  <c r="O49" i="165"/>
  <c r="O50" i="165"/>
  <c r="O51" i="165"/>
  <c r="O33" i="165"/>
  <c r="T31" i="165"/>
  <c r="O3" i="164"/>
  <c r="O8" i="164"/>
  <c r="O21" i="164"/>
  <c r="O45" i="164"/>
  <c r="O7" i="164"/>
  <c r="O17" i="164"/>
  <c r="O9" i="164"/>
  <c r="O24" i="164"/>
  <c r="O42" i="164"/>
  <c r="S1" i="164"/>
  <c r="O5" i="164"/>
  <c r="O10" i="164"/>
  <c r="O22" i="164"/>
  <c r="O26" i="164"/>
  <c r="O31" i="164"/>
  <c r="O41" i="164"/>
  <c r="O49" i="164"/>
  <c r="O2" i="164"/>
  <c r="O12" i="164"/>
  <c r="O30" i="164"/>
  <c r="O33" i="164"/>
  <c r="O38" i="164"/>
  <c r="O46" i="164"/>
  <c r="O14" i="164"/>
  <c r="O23" i="164"/>
  <c r="Z3" i="164"/>
  <c r="O4" i="164"/>
  <c r="O6" i="164"/>
  <c r="O34" i="164"/>
  <c r="O11" i="164"/>
  <c r="O15" i="164"/>
  <c r="O25" i="164"/>
  <c r="O35" i="164"/>
  <c r="O18" i="164"/>
  <c r="O36" i="164"/>
  <c r="O16" i="164"/>
  <c r="O50" i="164"/>
  <c r="O29" i="164"/>
  <c r="O39" i="164"/>
  <c r="O43" i="164"/>
  <c r="O47" i="164"/>
  <c r="O51" i="164"/>
  <c r="O27" i="164"/>
  <c r="O37" i="164"/>
  <c r="O40" i="164"/>
  <c r="O44" i="164"/>
  <c r="O48" i="164"/>
  <c r="O32" i="164"/>
  <c r="O13" i="164"/>
  <c r="O19" i="164"/>
  <c r="O20" i="164"/>
  <c r="O28" i="164"/>
  <c r="T26" i="164"/>
  <c r="S261" i="163"/>
  <c r="U263" i="163" s="1"/>
  <c r="U1507" i="169"/>
  <c r="U1509" i="169"/>
  <c r="U9" i="171"/>
  <c r="U1193" i="169"/>
  <c r="U2216" i="169"/>
  <c r="U1828" i="169"/>
  <c r="U1958" i="169"/>
  <c r="U532" i="169"/>
  <c r="U465" i="169"/>
  <c r="U985" i="169"/>
  <c r="U141" i="169"/>
  <c r="U1242" i="169"/>
  <c r="U1063" i="169"/>
  <c r="U1570" i="169"/>
  <c r="U462" i="169"/>
  <c r="U1045" i="169"/>
  <c r="U527" i="169"/>
  <c r="U139" i="169"/>
  <c r="U2088" i="169"/>
  <c r="U1373" i="169"/>
  <c r="U1697" i="169"/>
  <c r="U268" i="169"/>
  <c r="U200" i="169"/>
  <c r="U73" i="171"/>
  <c r="U1504" i="169"/>
  <c r="U2160" i="169"/>
  <c r="U2153" i="169"/>
  <c r="U1113" i="169"/>
  <c r="U1514" i="169"/>
  <c r="U1763" i="169"/>
  <c r="U592" i="169"/>
  <c r="U1306" i="169"/>
  <c r="U987" i="169"/>
  <c r="U593" i="169"/>
  <c r="U531" i="169"/>
  <c r="U6" i="171"/>
  <c r="U1058" i="169"/>
  <c r="U1177" i="169"/>
  <c r="U1961" i="169"/>
  <c r="U2023" i="169"/>
  <c r="U7" i="171"/>
  <c r="U1762" i="169"/>
  <c r="U460" i="169"/>
  <c r="U1112" i="169"/>
  <c r="U201" i="169"/>
  <c r="U1967" i="169"/>
  <c r="U1049" i="169"/>
  <c r="U1307" i="169"/>
  <c r="U1241" i="169"/>
  <c r="U984" i="169"/>
  <c r="U209" i="169"/>
  <c r="U466" i="169"/>
  <c r="U470" i="169"/>
  <c r="U1315" i="169"/>
  <c r="U1567" i="169"/>
  <c r="U988" i="169"/>
  <c r="U1245" i="169"/>
  <c r="U204" i="169"/>
  <c r="U334" i="169"/>
  <c r="U2158" i="169"/>
  <c r="U399" i="169"/>
  <c r="U992" i="169"/>
  <c r="U2026" i="169"/>
  <c r="U2085" i="169"/>
  <c r="U919" i="169"/>
  <c r="U1774" i="169"/>
  <c r="U1247" i="169"/>
  <c r="U864" i="169"/>
  <c r="U1568" i="169"/>
  <c r="U526" i="169"/>
  <c r="U135" i="169"/>
  <c r="U1246" i="169"/>
  <c r="U267" i="169"/>
  <c r="U208" i="169"/>
  <c r="U741" i="169"/>
  <c r="U2025" i="169"/>
  <c r="U535" i="169"/>
  <c r="U75" i="169"/>
  <c r="U1773" i="169"/>
  <c r="U798" i="169"/>
  <c r="U530" i="169"/>
  <c r="U655" i="169"/>
  <c r="U1305" i="169"/>
  <c r="U1062" i="169"/>
  <c r="U529" i="169"/>
  <c r="U1517" i="169"/>
  <c r="U799" i="169"/>
  <c r="U202" i="169"/>
  <c r="U397" i="169"/>
  <c r="U982" i="169"/>
  <c r="U1512" i="169"/>
  <c r="U265" i="169"/>
  <c r="U1968" i="169"/>
  <c r="U1896" i="169"/>
  <c r="U1056" i="169"/>
  <c r="U656" i="169"/>
  <c r="U1508" i="169"/>
  <c r="U917" i="169"/>
  <c r="U1893" i="169"/>
  <c r="U1825" i="169"/>
  <c r="U343" i="169"/>
  <c r="U1054" i="169"/>
  <c r="U1695" i="169"/>
  <c r="U1059" i="169"/>
  <c r="U73" i="169"/>
  <c r="U918" i="169"/>
  <c r="U981" i="169"/>
  <c r="U1965" i="169"/>
  <c r="U1175" i="169"/>
  <c r="U533" i="169"/>
  <c r="U528" i="169"/>
  <c r="U76" i="169"/>
  <c r="U78" i="169"/>
  <c r="U1637" i="169"/>
  <c r="U598" i="169"/>
  <c r="U79" i="171"/>
  <c r="U1379" i="169"/>
  <c r="U596" i="169"/>
  <c r="U853" i="169"/>
  <c r="U71" i="171"/>
  <c r="U474" i="169"/>
  <c r="U2218" i="169"/>
  <c r="U342" i="169"/>
  <c r="U1772" i="169"/>
  <c r="U2220" i="169"/>
  <c r="U536" i="169"/>
  <c r="U273" i="169"/>
  <c r="U728" i="169"/>
  <c r="U725" i="169"/>
  <c r="U1702" i="169"/>
  <c r="U206" i="169"/>
  <c r="U791" i="169"/>
  <c r="U1057" i="169"/>
  <c r="U337" i="169"/>
  <c r="U8" i="169"/>
  <c r="U1902" i="169"/>
  <c r="U1309" i="169"/>
  <c r="U1437" i="169"/>
  <c r="U1639" i="169"/>
  <c r="U1110" i="169"/>
  <c r="U1830" i="169"/>
  <c r="U1314" i="169"/>
  <c r="U659" i="169"/>
  <c r="U11" i="171"/>
  <c r="U2157" i="169"/>
  <c r="U1502" i="169"/>
  <c r="U330" i="169"/>
  <c r="U1111" i="169"/>
  <c r="U2024" i="169"/>
  <c r="U1767" i="169"/>
  <c r="U1705" i="169"/>
  <c r="U915" i="169"/>
  <c r="U5" i="171"/>
  <c r="U271" i="169"/>
  <c r="U2156" i="169"/>
  <c r="U1699" i="169"/>
  <c r="U1971" i="169"/>
  <c r="U1698" i="169"/>
  <c r="U597" i="169"/>
  <c r="U2219" i="169"/>
  <c r="U657" i="169"/>
  <c r="U1901" i="169"/>
  <c r="U11" i="169"/>
  <c r="U1957" i="169"/>
  <c r="U721" i="169"/>
  <c r="U1969" i="169"/>
  <c r="U2099" i="169"/>
  <c r="U140" i="169"/>
  <c r="U1050" i="169"/>
  <c r="U468" i="169"/>
  <c r="U1380" i="169"/>
  <c r="U862" i="169"/>
  <c r="U463" i="169"/>
  <c r="U1574" i="169"/>
  <c r="U868" i="169"/>
  <c r="U731" i="169"/>
  <c r="U1956" i="169"/>
  <c r="U207" i="169"/>
  <c r="U332" i="169"/>
  <c r="U1770" i="169"/>
  <c r="U1181" i="169"/>
  <c r="U2098" i="169"/>
  <c r="U1061" i="169"/>
  <c r="U1569" i="169"/>
  <c r="U203" i="169"/>
  <c r="U1707" i="169"/>
  <c r="U1765" i="169"/>
  <c r="U205" i="169"/>
  <c r="U1052" i="169"/>
  <c r="U1897" i="169"/>
  <c r="U1963" i="169"/>
  <c r="U2102" i="169"/>
  <c r="U70" i="171"/>
  <c r="U861" i="169"/>
  <c r="U859" i="169"/>
  <c r="U395" i="169"/>
  <c r="U469" i="169"/>
  <c r="U7" i="169"/>
  <c r="U983" i="169"/>
  <c r="U732" i="169"/>
  <c r="U1516" i="169"/>
  <c r="U1565" i="169"/>
  <c r="U1905" i="169"/>
  <c r="U787" i="169"/>
  <c r="U344" i="169"/>
  <c r="U858" i="169"/>
  <c r="U1964" i="169"/>
  <c r="U1178" i="169"/>
  <c r="U1436" i="169"/>
  <c r="U341" i="169"/>
  <c r="U2094" i="169"/>
  <c r="U1311" i="169"/>
  <c r="U1891" i="169"/>
  <c r="U82" i="171"/>
  <c r="U1894" i="169"/>
  <c r="U1190" i="169"/>
  <c r="U81" i="171"/>
  <c r="U736" i="169"/>
  <c r="U340" i="169"/>
  <c r="U1378" i="169"/>
  <c r="U1955" i="169"/>
  <c r="U1055" i="169"/>
  <c r="U788" i="169"/>
  <c r="U80" i="171"/>
  <c r="U1186" i="169"/>
  <c r="U1511" i="169"/>
  <c r="U591" i="169"/>
  <c r="U1898" i="169"/>
  <c r="U1500" i="169"/>
  <c r="U137" i="169"/>
  <c r="U660" i="169"/>
  <c r="U1970" i="169"/>
  <c r="U1047" i="169"/>
  <c r="U916" i="169"/>
  <c r="U1706" i="169"/>
  <c r="U2096" i="169"/>
  <c r="U1185" i="169"/>
  <c r="U737" i="169"/>
  <c r="U333" i="169"/>
  <c r="U790" i="169"/>
  <c r="U1960" i="169"/>
  <c r="U1827" i="169"/>
  <c r="U1634" i="169"/>
  <c r="U1371" i="169"/>
  <c r="U80" i="169"/>
  <c r="U870" i="169"/>
  <c r="U1189" i="169"/>
  <c r="U1308" i="169"/>
  <c r="U331" i="169"/>
  <c r="U13" i="171"/>
  <c r="U1505" i="169"/>
  <c r="U1636" i="169"/>
  <c r="U1962" i="169"/>
  <c r="U78" i="171"/>
  <c r="U594" i="169"/>
  <c r="U272" i="169"/>
  <c r="U856" i="169"/>
  <c r="U464" i="169"/>
  <c r="U786" i="169"/>
  <c r="U1372" i="169"/>
  <c r="U724" i="169"/>
  <c r="U1510" i="169"/>
  <c r="U1760" i="169"/>
  <c r="U1060" i="169"/>
  <c r="U210" i="169"/>
  <c r="U740" i="169"/>
  <c r="U1187" i="169"/>
  <c r="U2222" i="169"/>
  <c r="U1513" i="169"/>
  <c r="U1768" i="169"/>
  <c r="U1900" i="169"/>
  <c r="U1180" i="169"/>
  <c r="U1048" i="169"/>
  <c r="U1243" i="169"/>
  <c r="U1376" i="169"/>
  <c r="U723" i="169"/>
  <c r="U1631" i="169"/>
  <c r="U1438" i="169"/>
  <c r="U2150" i="169"/>
  <c r="U2095" i="169"/>
  <c r="U1635" i="169"/>
  <c r="U525" i="169"/>
  <c r="U10" i="171"/>
  <c r="U797" i="169"/>
  <c r="U70" i="169"/>
  <c r="U72" i="169"/>
  <c r="U852" i="169"/>
  <c r="U739" i="169"/>
  <c r="U2092" i="169"/>
  <c r="U12" i="171"/>
  <c r="U1051" i="169"/>
  <c r="U1826" i="169"/>
  <c r="U871" i="169"/>
  <c r="U1904" i="169"/>
  <c r="U1377" i="169"/>
  <c r="U796" i="169"/>
  <c r="U473" i="169"/>
  <c r="U79" i="169"/>
  <c r="U1640" i="169"/>
  <c r="U1441" i="169"/>
  <c r="U74" i="171"/>
  <c r="U590" i="169"/>
  <c r="U734" i="169"/>
  <c r="U1183" i="169"/>
  <c r="U733" i="169"/>
  <c r="U1696" i="169"/>
  <c r="U1704" i="169"/>
  <c r="U2159" i="169"/>
  <c r="U730" i="169"/>
  <c r="U855" i="169"/>
  <c r="U735" i="169"/>
  <c r="U71" i="169"/>
  <c r="U138" i="169"/>
  <c r="U795" i="169"/>
  <c r="U467" i="169"/>
  <c r="U661" i="169"/>
  <c r="U789" i="169"/>
  <c r="U1313" i="169"/>
  <c r="U339" i="169"/>
  <c r="U13" i="169"/>
  <c r="U1899" i="169"/>
  <c r="U2101" i="169"/>
  <c r="U2021" i="169"/>
  <c r="U2217" i="169"/>
  <c r="U2097" i="169"/>
  <c r="U270" i="169"/>
  <c r="U212" i="169"/>
  <c r="U1184" i="169"/>
  <c r="U2151" i="169"/>
  <c r="U2093" i="169"/>
  <c r="U1573" i="169"/>
  <c r="U75" i="171"/>
  <c r="U1959" i="169"/>
  <c r="U990" i="169"/>
  <c r="U1192" i="169"/>
  <c r="U1572" i="169"/>
  <c r="U1764" i="169"/>
  <c r="U472" i="169"/>
  <c r="U2100" i="169"/>
  <c r="U2090" i="169"/>
  <c r="U727" i="169"/>
  <c r="U76" i="171"/>
  <c r="U726" i="169"/>
  <c r="U1374" i="169"/>
  <c r="U1439" i="169"/>
  <c r="U1191" i="169"/>
  <c r="U1892" i="169"/>
  <c r="U77" i="169"/>
  <c r="U2091" i="169"/>
  <c r="U6" i="169"/>
  <c r="U863" i="169"/>
  <c r="U1903" i="169"/>
  <c r="U1370" i="169"/>
  <c r="U1633" i="169"/>
  <c r="U211" i="169"/>
  <c r="U269" i="169"/>
  <c r="U1179" i="169"/>
  <c r="U2020" i="169"/>
  <c r="U274" i="169"/>
  <c r="U1703" i="169"/>
  <c r="U1630" i="169"/>
  <c r="U869" i="169"/>
  <c r="U77" i="171"/>
  <c r="U12" i="169"/>
  <c r="U1766" i="169"/>
  <c r="U1700" i="169"/>
  <c r="U336" i="169"/>
  <c r="U1182" i="169"/>
  <c r="U2215" i="169"/>
  <c r="U72" i="171"/>
  <c r="U1244" i="169"/>
  <c r="U851" i="169"/>
  <c r="U1503" i="169"/>
  <c r="U1761" i="169"/>
  <c r="U1506" i="169"/>
  <c r="U986" i="169"/>
  <c r="U1310" i="169"/>
  <c r="U1375" i="169"/>
  <c r="U398" i="169"/>
  <c r="U338" i="169"/>
  <c r="U335" i="169"/>
  <c r="U266" i="169"/>
  <c r="U658" i="169"/>
  <c r="U136" i="169"/>
  <c r="U991" i="169"/>
  <c r="U980" i="169"/>
  <c r="U872" i="169"/>
  <c r="U720" i="169"/>
  <c r="U2022" i="169"/>
  <c r="U1829" i="169"/>
  <c r="U860" i="169"/>
  <c r="U396" i="169"/>
  <c r="U534" i="169"/>
  <c r="U1312" i="169"/>
  <c r="U1638" i="169"/>
  <c r="U738" i="169"/>
  <c r="U2221" i="169"/>
  <c r="U794" i="169"/>
  <c r="U729" i="169"/>
  <c r="U2089" i="169"/>
  <c r="U850" i="169"/>
  <c r="U1501" i="169"/>
  <c r="U1240" i="169"/>
  <c r="U1440" i="169"/>
  <c r="U1575" i="169"/>
  <c r="U1435" i="169"/>
  <c r="U2086" i="169"/>
  <c r="U74" i="169"/>
  <c r="U1188" i="169"/>
  <c r="U1895" i="169"/>
  <c r="U2154" i="169"/>
  <c r="U1515" i="169"/>
  <c r="U1632" i="169"/>
  <c r="U866" i="169"/>
  <c r="U595" i="169"/>
  <c r="U461" i="169"/>
  <c r="U865" i="169"/>
  <c r="U867" i="169"/>
  <c r="U1890" i="169"/>
  <c r="U1771" i="169"/>
  <c r="U1518" i="169"/>
  <c r="U742" i="169"/>
  <c r="U1176" i="169"/>
  <c r="U10" i="169"/>
  <c r="U1053" i="169"/>
  <c r="U2155" i="169"/>
  <c r="U5" i="169"/>
  <c r="U1046" i="169"/>
  <c r="U857" i="169"/>
  <c r="U793" i="169"/>
  <c r="U1769" i="169"/>
  <c r="U2087" i="169"/>
  <c r="U1701" i="169"/>
  <c r="U722" i="169"/>
  <c r="U989" i="169"/>
  <c r="U9" i="169"/>
  <c r="U792" i="169"/>
  <c r="U1566" i="169"/>
  <c r="U1966" i="169"/>
  <c r="U8" i="171"/>
  <c r="U854" i="169"/>
  <c r="U785" i="169"/>
  <c r="U1114" i="169"/>
  <c r="U1571" i="169"/>
  <c r="U471" i="169"/>
  <c r="U2152" i="169"/>
  <c r="T1980" i="169" l="1"/>
  <c r="T2175" i="169"/>
  <c r="T1200" i="169"/>
  <c r="T1005" i="169"/>
  <c r="T2110" i="169"/>
  <c r="T95" i="169"/>
  <c r="T1915" i="169"/>
  <c r="T680" i="169"/>
  <c r="T2240" i="169"/>
  <c r="T875" i="169"/>
  <c r="T550" i="169"/>
  <c r="T1655" i="169"/>
  <c r="T1460" i="169"/>
  <c r="T290" i="169"/>
  <c r="T1265" i="169"/>
  <c r="T810" i="169"/>
  <c r="T355" i="169"/>
  <c r="T745" i="169"/>
  <c r="T1590" i="169"/>
  <c r="T160" i="169"/>
  <c r="T615" i="169"/>
  <c r="T1785" i="169"/>
  <c r="T485" i="169"/>
  <c r="T1395" i="169"/>
  <c r="T940" i="169"/>
  <c r="T1850" i="169"/>
  <c r="T30" i="169"/>
  <c r="T420" i="169"/>
  <c r="T1135" i="169"/>
  <c r="T1525" i="169"/>
  <c r="T2045" i="169"/>
  <c r="T1720" i="169"/>
  <c r="T1330" i="169"/>
  <c r="T1070" i="169"/>
  <c r="T225" i="169"/>
  <c r="T30" i="171"/>
  <c r="T95" i="171"/>
  <c r="U3" i="164"/>
  <c r="AB262" i="163"/>
  <c r="AB2" i="164"/>
  <c r="AB2" i="165"/>
  <c r="AG209" i="163" l="1"/>
  <c r="S259" i="163"/>
  <c r="S258" i="163"/>
  <c r="S257" i="163"/>
  <c r="S256" i="163"/>
  <c r="S255" i="163"/>
  <c r="S254" i="163"/>
  <c r="S253" i="163"/>
  <c r="S252" i="163"/>
  <c r="S251" i="163"/>
  <c r="S250" i="163"/>
  <c r="S249" i="163"/>
  <c r="S248" i="163"/>
  <c r="S247" i="163"/>
  <c r="S246" i="163"/>
  <c r="S245" i="163"/>
  <c r="S244" i="163"/>
  <c r="S243" i="163"/>
  <c r="S242" i="163"/>
  <c r="S241" i="163"/>
  <c r="S240" i="163"/>
  <c r="S239" i="163"/>
  <c r="S238" i="163"/>
  <c r="S237" i="163"/>
  <c r="S236" i="163"/>
  <c r="S235" i="163"/>
  <c r="S234" i="163"/>
  <c r="S233" i="163"/>
  <c r="S232" i="163"/>
  <c r="S231" i="163"/>
  <c r="S230" i="163"/>
  <c r="T229" i="163"/>
  <c r="T227" i="163"/>
  <c r="T221" i="163"/>
  <c r="T220" i="163"/>
  <c r="T219" i="163"/>
  <c r="T218" i="163"/>
  <c r="T217" i="163"/>
  <c r="T216" i="163"/>
  <c r="AG208" i="163"/>
  <c r="AG207" i="163"/>
  <c r="AG206" i="163"/>
  <c r="AG205" i="163"/>
  <c r="AG204" i="163"/>
  <c r="AG203" i="163"/>
  <c r="AG202" i="163"/>
  <c r="AG201" i="163"/>
  <c r="AR199" i="163"/>
  <c r="AQ199" i="163"/>
  <c r="AP199" i="163"/>
  <c r="AO199" i="163"/>
  <c r="AN199" i="163"/>
  <c r="V197" i="163"/>
  <c r="Y196" i="163"/>
  <c r="S194" i="163"/>
  <c r="S193" i="163"/>
  <c r="S192" i="163"/>
  <c r="S191" i="163"/>
  <c r="S190" i="163"/>
  <c r="S189" i="163"/>
  <c r="S188" i="163"/>
  <c r="S187" i="163"/>
  <c r="S186" i="163"/>
  <c r="S185" i="163"/>
  <c r="S184" i="163"/>
  <c r="S183" i="163"/>
  <c r="S182" i="163"/>
  <c r="S181" i="163"/>
  <c r="S180" i="163"/>
  <c r="S179" i="163"/>
  <c r="S178" i="163"/>
  <c r="S177" i="163"/>
  <c r="S176" i="163"/>
  <c r="S175" i="163"/>
  <c r="S174" i="163"/>
  <c r="S173" i="163"/>
  <c r="S172" i="163"/>
  <c r="S171" i="163"/>
  <c r="S170" i="163"/>
  <c r="S169" i="163"/>
  <c r="S168" i="163"/>
  <c r="S167" i="163"/>
  <c r="S166" i="163"/>
  <c r="S165" i="163"/>
  <c r="T164" i="163"/>
  <c r="T162" i="163"/>
  <c r="T156" i="163"/>
  <c r="T155" i="163"/>
  <c r="T154" i="163"/>
  <c r="T153" i="163"/>
  <c r="T152" i="163"/>
  <c r="T151" i="163"/>
  <c r="T161" i="163"/>
  <c r="AG143" i="163"/>
  <c r="AG142" i="163"/>
  <c r="AG141" i="163"/>
  <c r="AG140" i="163"/>
  <c r="AG139" i="163"/>
  <c r="AG138" i="163"/>
  <c r="AG137" i="163"/>
  <c r="AG136" i="163"/>
  <c r="AR134" i="163"/>
  <c r="AQ134" i="163"/>
  <c r="AP134" i="163"/>
  <c r="AO134" i="163"/>
  <c r="AN134" i="163"/>
  <c r="V132" i="163"/>
  <c r="Y131" i="163"/>
  <c r="AG78" i="163"/>
  <c r="AG77" i="163"/>
  <c r="AG76" i="163"/>
  <c r="AG75" i="163"/>
  <c r="AG74" i="163"/>
  <c r="AG73" i="163"/>
  <c r="AG72" i="163"/>
  <c r="AG71" i="163"/>
  <c r="AG7" i="163"/>
  <c r="AG8" i="163"/>
  <c r="AG9" i="163"/>
  <c r="AG10" i="163"/>
  <c r="AG11" i="163"/>
  <c r="AG12" i="163"/>
  <c r="AG13" i="163"/>
  <c r="AG6" i="163"/>
  <c r="AG72" i="162"/>
  <c r="AG73" i="162"/>
  <c r="AG74" i="162"/>
  <c r="AG75" i="162"/>
  <c r="AG76" i="162"/>
  <c r="AG77" i="162"/>
  <c r="AG78" i="162"/>
  <c r="AG79" i="162"/>
  <c r="AG71" i="162"/>
  <c r="AG7" i="162"/>
  <c r="AG8" i="162"/>
  <c r="AG9" i="162"/>
  <c r="AG10" i="162"/>
  <c r="AG11" i="162"/>
  <c r="AG12" i="162"/>
  <c r="AG13" i="162"/>
  <c r="AG14" i="162"/>
  <c r="AG6" i="162"/>
  <c r="Z3" i="163" a="1"/>
  <c r="S131" i="163" a="1"/>
  <c r="S196" i="163" a="1"/>
  <c r="AN7" i="160"/>
  <c r="AN139" i="163"/>
  <c r="AN70" i="162"/>
  <c r="AN205" i="163"/>
  <c r="AN135" i="160"/>
  <c r="AN9" i="163"/>
  <c r="AN71" i="162"/>
  <c r="AN206" i="160"/>
  <c r="AN78" i="163"/>
  <c r="AN13" i="163"/>
  <c r="AN76" i="163"/>
  <c r="AN11" i="160"/>
  <c r="AN5" i="162"/>
  <c r="AN205" i="160"/>
  <c r="AN204" i="163"/>
  <c r="AN9" i="162"/>
  <c r="AN76" i="162"/>
  <c r="AN142" i="163"/>
  <c r="AN138" i="163"/>
  <c r="AN71" i="160"/>
  <c r="AN76" i="160"/>
  <c r="AN204" i="160"/>
  <c r="AN136" i="160"/>
  <c r="AN209" i="163"/>
  <c r="AN210" i="160"/>
  <c r="AN77" i="163"/>
  <c r="AN202" i="163"/>
  <c r="AN74" i="162"/>
  <c r="AN203" i="163"/>
  <c r="AN201" i="163"/>
  <c r="AN137" i="160"/>
  <c r="AN5" i="161"/>
  <c r="AN74" i="163"/>
  <c r="AN11" i="163"/>
  <c r="AN12" i="160"/>
  <c r="AN143" i="163"/>
  <c r="AN73" i="162"/>
  <c r="AN75" i="160"/>
  <c r="AN75" i="163"/>
  <c r="AN72" i="160"/>
  <c r="AN12" i="163"/>
  <c r="AN73" i="163"/>
  <c r="AN72" i="162"/>
  <c r="AN75" i="162"/>
  <c r="AN202" i="160"/>
  <c r="AN70" i="163"/>
  <c r="AN10" i="160"/>
  <c r="AN208" i="163"/>
  <c r="AN209" i="160"/>
  <c r="AN135" i="163"/>
  <c r="AN8" i="163"/>
  <c r="AN6" i="162"/>
  <c r="AN138" i="160"/>
  <c r="AN7" i="162"/>
  <c r="AN11" i="162"/>
  <c r="AN5" i="163"/>
  <c r="AN6" i="163"/>
  <c r="AN77" i="160"/>
  <c r="AN79" i="162"/>
  <c r="AN140" i="163"/>
  <c r="AN207" i="163"/>
  <c r="AN8" i="160"/>
  <c r="AN200" i="160"/>
  <c r="AN14" i="162"/>
  <c r="AN74" i="160"/>
  <c r="AN10" i="163"/>
  <c r="AN72" i="163"/>
  <c r="AN203" i="160"/>
  <c r="AN73" i="160"/>
  <c r="AN6" i="160"/>
  <c r="AN200" i="163"/>
  <c r="AN71" i="163"/>
  <c r="AN9" i="160"/>
  <c r="AN77" i="162"/>
  <c r="AN7" i="163"/>
  <c r="AN206" i="163"/>
  <c r="AN136" i="163"/>
  <c r="AN141" i="163"/>
  <c r="AN207" i="160"/>
  <c r="AN8" i="162"/>
  <c r="AN10" i="162"/>
  <c r="AN12" i="162"/>
  <c r="AN208" i="160"/>
  <c r="AN70" i="160"/>
  <c r="AN137" i="163"/>
  <c r="AN201" i="160"/>
  <c r="AN13" i="162"/>
  <c r="AN78" i="162"/>
  <c r="AN5" i="160"/>
  <c r="Z138" i="163"/>
  <c r="Z205" i="163"/>
  <c r="Z139" i="163"/>
  <c r="Z206" i="163"/>
  <c r="Z200" i="163"/>
  <c r="Z203" i="163"/>
  <c r="Z137" i="163"/>
  <c r="Z136" i="163"/>
  <c r="Z208" i="163"/>
  <c r="Z209" i="163"/>
  <c r="Z143" i="163"/>
  <c r="Z201" i="163"/>
  <c r="Z202" i="163"/>
  <c r="Z204" i="163"/>
  <c r="Z207" i="163"/>
  <c r="Z141" i="163"/>
  <c r="Z135" i="163"/>
  <c r="Z140" i="163"/>
  <c r="Z142" i="163"/>
  <c r="S196" i="163" l="1"/>
  <c r="U198" i="163" s="1"/>
  <c r="T226" i="163"/>
  <c r="S131" i="163"/>
  <c r="U133" i="163" s="1"/>
  <c r="Z3" i="163"/>
  <c r="Y1" i="159"/>
  <c r="S259" i="159"/>
  <c r="S258" i="159"/>
  <c r="S257" i="159"/>
  <c r="S256" i="159"/>
  <c r="S255" i="159"/>
  <c r="S254" i="159"/>
  <c r="S253" i="159"/>
  <c r="S252" i="159"/>
  <c r="S251" i="159"/>
  <c r="S250" i="159"/>
  <c r="S249" i="159"/>
  <c r="S248" i="159"/>
  <c r="S247" i="159"/>
  <c r="S246" i="159"/>
  <c r="S245" i="159"/>
  <c r="S244" i="159"/>
  <c r="S243" i="159"/>
  <c r="S242" i="159"/>
  <c r="S241" i="159"/>
  <c r="S240" i="159"/>
  <c r="S239" i="159"/>
  <c r="S238" i="159"/>
  <c r="S237" i="159"/>
  <c r="S236" i="159"/>
  <c r="S235" i="159"/>
  <c r="S234" i="159"/>
  <c r="S233" i="159"/>
  <c r="S232" i="159"/>
  <c r="S231" i="159"/>
  <c r="S230" i="159"/>
  <c r="T229" i="159"/>
  <c r="T227" i="159"/>
  <c r="T221" i="159"/>
  <c r="T220" i="159"/>
  <c r="T219" i="159"/>
  <c r="T218" i="159"/>
  <c r="T217" i="159"/>
  <c r="T216" i="159"/>
  <c r="T226" i="159"/>
  <c r="AG213" i="159"/>
  <c r="AG212" i="159"/>
  <c r="AG211" i="159"/>
  <c r="AG210" i="159"/>
  <c r="AG209" i="159"/>
  <c r="AG208" i="159"/>
  <c r="AG207" i="159"/>
  <c r="AG206" i="159"/>
  <c r="AG205" i="159"/>
  <c r="AG204" i="159"/>
  <c r="AG203" i="159"/>
  <c r="AG202" i="159"/>
  <c r="AG201" i="159"/>
  <c r="AR199" i="159"/>
  <c r="AQ199" i="159"/>
  <c r="AP199" i="159"/>
  <c r="AO199" i="159"/>
  <c r="AN199" i="159"/>
  <c r="V197" i="159"/>
  <c r="Y196" i="159"/>
  <c r="V2" i="163"/>
  <c r="S129" i="163"/>
  <c r="S128" i="163"/>
  <c r="S127" i="163"/>
  <c r="S126" i="163"/>
  <c r="S125" i="163"/>
  <c r="S124" i="163"/>
  <c r="S123" i="163"/>
  <c r="S122" i="163"/>
  <c r="S121" i="163"/>
  <c r="S120" i="163"/>
  <c r="S119" i="163"/>
  <c r="S118" i="163"/>
  <c r="S117" i="163"/>
  <c r="S116" i="163"/>
  <c r="S115" i="163"/>
  <c r="S114" i="163"/>
  <c r="S113" i="163"/>
  <c r="S112" i="163"/>
  <c r="S111" i="163"/>
  <c r="S110" i="163"/>
  <c r="S109" i="163"/>
  <c r="S108" i="163"/>
  <c r="S107" i="163"/>
  <c r="S106" i="163"/>
  <c r="S105" i="163"/>
  <c r="S104" i="163"/>
  <c r="S103" i="163"/>
  <c r="S102" i="163"/>
  <c r="S101" i="163"/>
  <c r="S100" i="163"/>
  <c r="T99" i="163"/>
  <c r="T97" i="163"/>
  <c r="T90" i="163"/>
  <c r="T89" i="163"/>
  <c r="T88" i="163"/>
  <c r="T87" i="163"/>
  <c r="T86" i="163"/>
  <c r="T96" i="163"/>
  <c r="AR69" i="163"/>
  <c r="AQ69" i="163"/>
  <c r="AP69" i="163"/>
  <c r="AO69" i="163"/>
  <c r="AN69" i="163"/>
  <c r="V67" i="163"/>
  <c r="Y66" i="163"/>
  <c r="S64" i="163"/>
  <c r="S63" i="163"/>
  <c r="S62" i="163"/>
  <c r="S61" i="163"/>
  <c r="S60" i="163"/>
  <c r="S59" i="163"/>
  <c r="S58" i="163"/>
  <c r="S57" i="163"/>
  <c r="S56" i="163"/>
  <c r="S55" i="163"/>
  <c r="S54" i="163"/>
  <c r="S53" i="163"/>
  <c r="S52" i="163"/>
  <c r="S51" i="163"/>
  <c r="B51" i="163"/>
  <c r="S50" i="163"/>
  <c r="B50" i="163"/>
  <c r="S49" i="163"/>
  <c r="B49" i="163"/>
  <c r="S48" i="163"/>
  <c r="B48" i="163"/>
  <c r="S47" i="163"/>
  <c r="B47" i="163"/>
  <c r="S46" i="163"/>
  <c r="B46" i="163"/>
  <c r="S45" i="163"/>
  <c r="B45" i="163"/>
  <c r="S44" i="163"/>
  <c r="B44" i="163"/>
  <c r="S43" i="163"/>
  <c r="B43" i="163"/>
  <c r="S42" i="163"/>
  <c r="B42" i="163"/>
  <c r="S41" i="163"/>
  <c r="B41" i="163"/>
  <c r="S40" i="163"/>
  <c r="B40" i="163"/>
  <c r="S39" i="163"/>
  <c r="B39" i="163"/>
  <c r="S38" i="163"/>
  <c r="B38" i="163"/>
  <c r="S37" i="163"/>
  <c r="B37" i="163"/>
  <c r="S36" i="163"/>
  <c r="B36" i="163"/>
  <c r="S35" i="163"/>
  <c r="B35" i="163"/>
  <c r="T34" i="163"/>
  <c r="B34" i="163"/>
  <c r="B33" i="163"/>
  <c r="T32" i="163"/>
  <c r="B32" i="163"/>
  <c r="B31" i="163"/>
  <c r="B30" i="163"/>
  <c r="B29" i="163"/>
  <c r="B28" i="163"/>
  <c r="B27" i="163"/>
  <c r="B26" i="163"/>
  <c r="T25" i="163"/>
  <c r="B25" i="163"/>
  <c r="T24" i="163"/>
  <c r="B24" i="163"/>
  <c r="T23" i="163"/>
  <c r="B23" i="163"/>
  <c r="T22" i="163"/>
  <c r="B22" i="163"/>
  <c r="T21" i="163"/>
  <c r="B21" i="163"/>
  <c r="B20" i="163"/>
  <c r="T31" i="163"/>
  <c r="B19" i="163"/>
  <c r="B18" i="163"/>
  <c r="B17" i="163"/>
  <c r="B16" i="163"/>
  <c r="B15" i="163"/>
  <c r="B14" i="163"/>
  <c r="B13" i="163"/>
  <c r="B12" i="163"/>
  <c r="B11" i="163"/>
  <c r="B10" i="163"/>
  <c r="B9" i="163"/>
  <c r="B8" i="163"/>
  <c r="B7" i="163"/>
  <c r="B6" i="163"/>
  <c r="B5" i="163"/>
  <c r="AR4" i="163"/>
  <c r="AQ4" i="163"/>
  <c r="AP4" i="163"/>
  <c r="AO4" i="163"/>
  <c r="AN4" i="163"/>
  <c r="B4" i="163"/>
  <c r="DR3" i="163"/>
  <c r="DQ3" i="163"/>
  <c r="DP3" i="163"/>
  <c r="DO3" i="163"/>
  <c r="DN3" i="163"/>
  <c r="B3" i="163"/>
  <c r="DT2" i="163"/>
  <c r="DR2" i="163"/>
  <c r="DQ2" i="163"/>
  <c r="DP2" i="163"/>
  <c r="DO2" i="163"/>
  <c r="DN2" i="163"/>
  <c r="DM2" i="163"/>
  <c r="B2" i="163"/>
  <c r="Y1" i="163"/>
  <c r="S129" i="162"/>
  <c r="S128" i="162"/>
  <c r="S127" i="162"/>
  <c r="S126" i="162"/>
  <c r="S125" i="162"/>
  <c r="S124" i="162"/>
  <c r="S123" i="162"/>
  <c r="S122" i="162"/>
  <c r="S121" i="162"/>
  <c r="S120" i="162"/>
  <c r="S119" i="162"/>
  <c r="S118" i="162"/>
  <c r="S117" i="162"/>
  <c r="S116" i="162"/>
  <c r="S115" i="162"/>
  <c r="S114" i="162"/>
  <c r="S113" i="162"/>
  <c r="S112" i="162"/>
  <c r="S111" i="162"/>
  <c r="S110" i="162"/>
  <c r="S109" i="162"/>
  <c r="S108" i="162"/>
  <c r="S107" i="162"/>
  <c r="S106" i="162"/>
  <c r="S105" i="162"/>
  <c r="S104" i="162"/>
  <c r="S103" i="162"/>
  <c r="S102" i="162"/>
  <c r="S101" i="162"/>
  <c r="S100" i="162"/>
  <c r="T99" i="162"/>
  <c r="T97" i="162"/>
  <c r="T91" i="162"/>
  <c r="T90" i="162"/>
  <c r="T89" i="162"/>
  <c r="T88" i="162"/>
  <c r="T87" i="162"/>
  <c r="T86" i="162"/>
  <c r="T96" i="162"/>
  <c r="AR69" i="162"/>
  <c r="AQ69" i="162"/>
  <c r="AP69" i="162"/>
  <c r="AO69" i="162"/>
  <c r="AN69" i="162"/>
  <c r="V67" i="162"/>
  <c r="Y66" i="162"/>
  <c r="T31" i="162"/>
  <c r="S64" i="162"/>
  <c r="S63" i="162"/>
  <c r="S62" i="162"/>
  <c r="S61" i="162"/>
  <c r="S60" i="162"/>
  <c r="S59" i="162"/>
  <c r="S58" i="162"/>
  <c r="S57" i="162"/>
  <c r="S56" i="162"/>
  <c r="S55" i="162"/>
  <c r="S54" i="162"/>
  <c r="S53" i="162"/>
  <c r="S52" i="162"/>
  <c r="S51" i="162"/>
  <c r="B51" i="162"/>
  <c r="S50" i="162"/>
  <c r="B50" i="162"/>
  <c r="S49" i="162"/>
  <c r="B49" i="162"/>
  <c r="S48" i="162"/>
  <c r="B48" i="162"/>
  <c r="S47" i="162"/>
  <c r="B47" i="162"/>
  <c r="S46" i="162"/>
  <c r="B46" i="162"/>
  <c r="S45" i="162"/>
  <c r="B45" i="162"/>
  <c r="S44" i="162"/>
  <c r="B44" i="162"/>
  <c r="S43" i="162"/>
  <c r="B43" i="162"/>
  <c r="S42" i="162"/>
  <c r="B42" i="162"/>
  <c r="S41" i="162"/>
  <c r="B41" i="162"/>
  <c r="S40" i="162"/>
  <c r="B40" i="162"/>
  <c r="S39" i="162"/>
  <c r="B39" i="162"/>
  <c r="S38" i="162"/>
  <c r="B38" i="162"/>
  <c r="S37" i="162"/>
  <c r="B37" i="162"/>
  <c r="S36" i="162"/>
  <c r="B36" i="162"/>
  <c r="S35" i="162"/>
  <c r="B35" i="162"/>
  <c r="T34" i="162"/>
  <c r="B34" i="162"/>
  <c r="B33" i="162"/>
  <c r="T32" i="162"/>
  <c r="B32" i="162"/>
  <c r="B31" i="162"/>
  <c r="B30" i="162"/>
  <c r="B29" i="162"/>
  <c r="B28" i="162"/>
  <c r="B27" i="162"/>
  <c r="B26" i="162"/>
  <c r="T25" i="162"/>
  <c r="B25" i="162"/>
  <c r="T24" i="162"/>
  <c r="B24" i="162"/>
  <c r="T23" i="162"/>
  <c r="B23" i="162"/>
  <c r="T22" i="162"/>
  <c r="B22" i="162"/>
  <c r="T21" i="162"/>
  <c r="B21" i="162"/>
  <c r="B20" i="162"/>
  <c r="B19" i="162"/>
  <c r="B18" i="162"/>
  <c r="B17" i="162"/>
  <c r="B16" i="162"/>
  <c r="B15" i="162"/>
  <c r="B14" i="162"/>
  <c r="B13" i="162"/>
  <c r="B12" i="162"/>
  <c r="B11" i="162"/>
  <c r="B10" i="162"/>
  <c r="B9" i="162"/>
  <c r="B8" i="162"/>
  <c r="B7" i="162"/>
  <c r="B6" i="162"/>
  <c r="B5" i="162"/>
  <c r="AR4" i="162"/>
  <c r="AQ4" i="162"/>
  <c r="AP4" i="162"/>
  <c r="AO4" i="162"/>
  <c r="AN4" i="162"/>
  <c r="B4" i="162"/>
  <c r="DR3" i="162"/>
  <c r="DQ3" i="162"/>
  <c r="DP3" i="162"/>
  <c r="DO3" i="162"/>
  <c r="DN3" i="162"/>
  <c r="B3" i="162"/>
  <c r="DT2" i="162"/>
  <c r="T26" i="162" s="1"/>
  <c r="DR2" i="162"/>
  <c r="DQ2" i="162"/>
  <c r="DP2" i="162"/>
  <c r="DO2" i="162"/>
  <c r="DN2" i="162"/>
  <c r="DM2" i="162"/>
  <c r="V2" i="162"/>
  <c r="B2" i="162"/>
  <c r="Y1" i="162"/>
  <c r="T31" i="161"/>
  <c r="S64" i="161"/>
  <c r="S63" i="161"/>
  <c r="S62" i="161"/>
  <c r="S61" i="161"/>
  <c r="S60" i="161"/>
  <c r="S59" i="161"/>
  <c r="S58" i="161"/>
  <c r="S57" i="161"/>
  <c r="S56" i="161"/>
  <c r="S55" i="161"/>
  <c r="S54" i="161"/>
  <c r="S53" i="161"/>
  <c r="S52" i="161"/>
  <c r="S51" i="161"/>
  <c r="B51" i="161"/>
  <c r="S50" i="161"/>
  <c r="B50" i="161"/>
  <c r="S49" i="161"/>
  <c r="B49" i="161"/>
  <c r="S48" i="161"/>
  <c r="B48" i="161"/>
  <c r="S47" i="161"/>
  <c r="B47" i="161"/>
  <c r="S46" i="161"/>
  <c r="B46" i="161"/>
  <c r="S45" i="161"/>
  <c r="B45" i="161"/>
  <c r="S44" i="161"/>
  <c r="B44" i="161"/>
  <c r="S43" i="161"/>
  <c r="B43" i="161"/>
  <c r="S42" i="161"/>
  <c r="B42" i="161"/>
  <c r="S41" i="161"/>
  <c r="B41" i="161"/>
  <c r="S40" i="161"/>
  <c r="B40" i="161"/>
  <c r="S39" i="161"/>
  <c r="B39" i="161"/>
  <c r="S38" i="161"/>
  <c r="B38" i="161"/>
  <c r="S37" i="161"/>
  <c r="B37" i="161"/>
  <c r="S36" i="161"/>
  <c r="B36" i="161"/>
  <c r="S35" i="161"/>
  <c r="B35" i="161"/>
  <c r="T34" i="161"/>
  <c r="B34" i="161"/>
  <c r="B33" i="161"/>
  <c r="T32" i="161"/>
  <c r="B32" i="161"/>
  <c r="B31" i="161"/>
  <c r="B30" i="161"/>
  <c r="B29" i="161"/>
  <c r="B28" i="161"/>
  <c r="B27" i="161"/>
  <c r="B26" i="161"/>
  <c r="T25" i="161"/>
  <c r="B25" i="161"/>
  <c r="T24" i="161"/>
  <c r="B24" i="161"/>
  <c r="T23" i="161"/>
  <c r="B23" i="161"/>
  <c r="T22" i="161"/>
  <c r="B22" i="161"/>
  <c r="T21" i="161"/>
  <c r="B21" i="161"/>
  <c r="B20" i="161"/>
  <c r="B19" i="161"/>
  <c r="B18" i="161"/>
  <c r="B17" i="161"/>
  <c r="B16" i="161"/>
  <c r="B15" i="161"/>
  <c r="B14" i="161"/>
  <c r="B13" i="161"/>
  <c r="B12" i="161"/>
  <c r="B11" i="161"/>
  <c r="B10" i="161"/>
  <c r="B9" i="161"/>
  <c r="B8" i="161"/>
  <c r="B7" i="161"/>
  <c r="B6" i="161"/>
  <c r="B5" i="161"/>
  <c r="AR4" i="161"/>
  <c r="AQ4" i="161"/>
  <c r="AP4" i="161"/>
  <c r="AO4" i="161"/>
  <c r="AN4" i="161"/>
  <c r="B4" i="161"/>
  <c r="DR3" i="161"/>
  <c r="DQ3" i="161"/>
  <c r="DP3" i="161"/>
  <c r="DO3" i="161"/>
  <c r="DN3" i="161"/>
  <c r="B3" i="161"/>
  <c r="DT2" i="161"/>
  <c r="DR2" i="161"/>
  <c r="DQ2" i="161"/>
  <c r="DP2" i="161"/>
  <c r="DO2" i="161"/>
  <c r="DN2" i="161"/>
  <c r="DM2" i="161"/>
  <c r="V2" i="161"/>
  <c r="B2" i="161"/>
  <c r="Y1" i="161"/>
  <c r="AG210" i="160"/>
  <c r="AG209" i="160"/>
  <c r="AG208" i="160"/>
  <c r="AG207" i="160"/>
  <c r="AG206" i="160"/>
  <c r="AG205" i="160"/>
  <c r="AG204" i="160"/>
  <c r="S259" i="160"/>
  <c r="S258" i="160"/>
  <c r="S257" i="160"/>
  <c r="S256" i="160"/>
  <c r="S255" i="160"/>
  <c r="S254" i="160"/>
  <c r="S253" i="160"/>
  <c r="S252" i="160"/>
  <c r="S251" i="160"/>
  <c r="S250" i="160"/>
  <c r="S249" i="160"/>
  <c r="S248" i="160"/>
  <c r="S247" i="160"/>
  <c r="S246" i="160"/>
  <c r="S245" i="160"/>
  <c r="S244" i="160"/>
  <c r="S243" i="160"/>
  <c r="S242" i="160"/>
  <c r="S241" i="160"/>
  <c r="S240" i="160"/>
  <c r="S239" i="160"/>
  <c r="S238" i="160"/>
  <c r="S237" i="160"/>
  <c r="S236" i="160"/>
  <c r="S235" i="160"/>
  <c r="S234" i="160"/>
  <c r="S233" i="160"/>
  <c r="S232" i="160"/>
  <c r="S231" i="160"/>
  <c r="S230" i="160"/>
  <c r="T229" i="160"/>
  <c r="T227" i="160"/>
  <c r="T226" i="160"/>
  <c r="T221" i="160"/>
  <c r="T220" i="160"/>
  <c r="T219" i="160"/>
  <c r="T218" i="160"/>
  <c r="T217" i="160"/>
  <c r="T216" i="160"/>
  <c r="AG203" i="160"/>
  <c r="AG202" i="160"/>
  <c r="AG201" i="160"/>
  <c r="AR199" i="160"/>
  <c r="AQ199" i="160"/>
  <c r="AP199" i="160"/>
  <c r="AO199" i="160"/>
  <c r="AN199" i="160"/>
  <c r="V197" i="160"/>
  <c r="Y196" i="160"/>
  <c r="S194" i="160"/>
  <c r="S193" i="160"/>
  <c r="S192" i="160"/>
  <c r="S191" i="160"/>
  <c r="S190" i="160"/>
  <c r="S189" i="160"/>
  <c r="S188" i="160"/>
  <c r="S187" i="160"/>
  <c r="S186" i="160"/>
  <c r="S185" i="160"/>
  <c r="S184" i="160"/>
  <c r="S183" i="160"/>
  <c r="S182" i="160"/>
  <c r="S181" i="160"/>
  <c r="S180" i="160"/>
  <c r="S179" i="160"/>
  <c r="S178" i="160"/>
  <c r="S177" i="160"/>
  <c r="S176" i="160"/>
  <c r="S175" i="160"/>
  <c r="S174" i="160"/>
  <c r="S173" i="160"/>
  <c r="S172" i="160"/>
  <c r="S171" i="160"/>
  <c r="S170" i="160"/>
  <c r="S169" i="160"/>
  <c r="S168" i="160"/>
  <c r="S167" i="160"/>
  <c r="S166" i="160"/>
  <c r="S165" i="160"/>
  <c r="T164" i="160"/>
  <c r="T162" i="160"/>
  <c r="T161" i="160"/>
  <c r="T156" i="160"/>
  <c r="T155" i="160"/>
  <c r="T154" i="160"/>
  <c r="T153" i="160"/>
  <c r="T152" i="160"/>
  <c r="T151" i="160"/>
  <c r="AG138" i="160"/>
  <c r="AG137" i="160"/>
  <c r="AG136" i="160"/>
  <c r="AR134" i="160"/>
  <c r="AQ134" i="160"/>
  <c r="AP134" i="160"/>
  <c r="AO134" i="160"/>
  <c r="AN134" i="160"/>
  <c r="V132" i="160"/>
  <c r="Y131" i="160"/>
  <c r="S129" i="160"/>
  <c r="S128" i="160"/>
  <c r="S127" i="160"/>
  <c r="S126" i="160"/>
  <c r="S125" i="160"/>
  <c r="S124" i="160"/>
  <c r="S123" i="160"/>
  <c r="S122" i="160"/>
  <c r="S121" i="160"/>
  <c r="S120" i="160"/>
  <c r="S119" i="160"/>
  <c r="S118" i="160"/>
  <c r="S117" i="160"/>
  <c r="S116" i="160"/>
  <c r="S115" i="160"/>
  <c r="S114" i="160"/>
  <c r="S113" i="160"/>
  <c r="S112" i="160"/>
  <c r="S111" i="160"/>
  <c r="S110" i="160"/>
  <c r="S109" i="160"/>
  <c r="S108" i="160"/>
  <c r="S107" i="160"/>
  <c r="S106" i="160"/>
  <c r="S105" i="160"/>
  <c r="S104" i="160"/>
  <c r="S103" i="160"/>
  <c r="S102" i="160"/>
  <c r="S101" i="160"/>
  <c r="S100" i="160"/>
  <c r="T99" i="160"/>
  <c r="T97" i="160"/>
  <c r="T91" i="160"/>
  <c r="T90" i="160"/>
  <c r="T89" i="160"/>
  <c r="T88" i="160"/>
  <c r="T87" i="160"/>
  <c r="T86" i="160"/>
  <c r="T96" i="160"/>
  <c r="AG77" i="160"/>
  <c r="AG76" i="160"/>
  <c r="AG75" i="160"/>
  <c r="AG74" i="160"/>
  <c r="AG73" i="160"/>
  <c r="AG72" i="160"/>
  <c r="AG71" i="160"/>
  <c r="AR69" i="160"/>
  <c r="AQ69" i="160"/>
  <c r="AP69" i="160"/>
  <c r="AO69" i="160"/>
  <c r="AN69" i="160"/>
  <c r="V67" i="160"/>
  <c r="Y66" i="160"/>
  <c r="T26" i="160"/>
  <c r="AG12" i="160"/>
  <c r="AG11" i="160"/>
  <c r="O43" i="162" a="1"/>
  <c r="S1" i="161" a="1"/>
  <c r="O45" i="163" a="1"/>
  <c r="O46" i="163" a="1"/>
  <c r="O19" i="161" a="1"/>
  <c r="O27" i="161" a="1"/>
  <c r="O47" i="161" a="1"/>
  <c r="O4" i="163" a="1"/>
  <c r="O41" i="163" a="1"/>
  <c r="O10" i="161" a="1"/>
  <c r="O4" i="159" a="1"/>
  <c r="S1" i="163" a="1"/>
  <c r="O31" i="163" a="1"/>
  <c r="O15" i="161" a="1"/>
  <c r="O40" i="161" a="1"/>
  <c r="O37" i="163" a="1"/>
  <c r="O6" i="161" a="1"/>
  <c r="O35" i="161" a="1"/>
  <c r="S196" i="160" a="1"/>
  <c r="O25" i="162" a="1"/>
  <c r="O49" i="162" a="1"/>
  <c r="O29" i="163" a="1"/>
  <c r="O35" i="163" a="1"/>
  <c r="O19" i="163" a="1"/>
  <c r="O10" i="162" a="1"/>
  <c r="O23" i="161" a="1"/>
  <c r="O8" i="161" a="1"/>
  <c r="O5" i="163" a="1"/>
  <c r="O43" i="163" a="1"/>
  <c r="O48" i="162" a="1"/>
  <c r="O7" i="163" a="1"/>
  <c r="O39" i="161" a="1"/>
  <c r="O48" i="161" a="1"/>
  <c r="O36" i="161" a="1"/>
  <c r="O11" i="161" a="1"/>
  <c r="O28" i="163" a="1"/>
  <c r="O21" i="162" a="1"/>
  <c r="O26" i="163" a="1"/>
  <c r="O12" i="162" a="1"/>
  <c r="O49" i="161" a="1"/>
  <c r="S196" i="159" a="1"/>
  <c r="O40" i="162" a="1"/>
  <c r="O21" i="163" a="1"/>
  <c r="S1" i="162" a="1"/>
  <c r="O40" i="163" a="1"/>
  <c r="O8" i="163" a="1"/>
  <c r="O3" i="162" a="1"/>
  <c r="O2" i="163" a="1"/>
  <c r="O3" i="159" a="1"/>
  <c r="O13" i="162" a="1"/>
  <c r="O28" i="161" a="1"/>
  <c r="O42" i="161" a="1"/>
  <c r="O34" i="161" a="1"/>
  <c r="O3" i="163" a="1"/>
  <c r="O7" i="162" a="1"/>
  <c r="O27" i="162" a="1"/>
  <c r="O4" i="161" a="1"/>
  <c r="O17" i="162" a="1"/>
  <c r="O51" i="163" a="1"/>
  <c r="S66" i="162" a="1"/>
  <c r="O39" i="163" a="1"/>
  <c r="O51" i="162" a="1"/>
  <c r="O2" i="161" a="1"/>
  <c r="O50" i="161" a="1"/>
  <c r="O27" i="163" a="1"/>
  <c r="O42" i="162" a="1"/>
  <c r="O34" i="163" a="1"/>
  <c r="O22" i="163" a="1"/>
  <c r="O44" i="162" a="1"/>
  <c r="O51" i="161" a="1"/>
  <c r="O36" i="163" a="1"/>
  <c r="O2" i="162" a="1"/>
  <c r="O47" i="163" a="1"/>
  <c r="S66" i="160" a="1"/>
  <c r="S131" i="160" a="1"/>
  <c r="O20" i="162" a="1"/>
  <c r="O4" i="162" a="1"/>
  <c r="O18" i="161" a="1"/>
  <c r="O31" i="161" a="1"/>
  <c r="O19" i="162" a="1"/>
  <c r="O23" i="162" a="1"/>
  <c r="S66" i="163" a="1"/>
  <c r="O37" i="162" a="1"/>
  <c r="O37" i="161" a="1"/>
  <c r="O10" i="163" a="1"/>
  <c r="O16" i="162" a="1"/>
  <c r="O24" i="162" a="1"/>
  <c r="O17" i="161" a="1"/>
  <c r="O38" i="162" a="1"/>
  <c r="O12" i="161" a="1"/>
  <c r="O6" i="162" a="1"/>
  <c r="O44" i="161" a="1"/>
  <c r="O16" i="161" a="1"/>
  <c r="O35" i="162" a="1"/>
  <c r="O23" i="163" a="1"/>
  <c r="O9" i="162" a="1"/>
  <c r="O9" i="161" a="1"/>
  <c r="O50" i="163" a="1"/>
  <c r="O30" i="163" a="1"/>
  <c r="O32" i="162" a="1"/>
  <c r="O13" i="161" a="1"/>
  <c r="O5" i="162" a="1"/>
  <c r="O48" i="163" a="1"/>
  <c r="O24" i="161" a="1"/>
  <c r="O22" i="161" a="1"/>
  <c r="O32" i="161" a="1"/>
  <c r="O33" i="161" a="1"/>
  <c r="O33" i="162" a="1"/>
  <c r="O21" i="161" a="1"/>
  <c r="O8" i="162" a="1"/>
  <c r="O32" i="163" a="1"/>
  <c r="O39" i="162" a="1"/>
  <c r="O45" i="162" a="1"/>
  <c r="O41" i="162" a="1"/>
  <c r="O3" i="142" a="1"/>
  <c r="O2" i="159" a="1"/>
  <c r="O50" i="162" a="1"/>
  <c r="O7" i="161" a="1"/>
  <c r="O3" i="161" a="1"/>
  <c r="O25" i="163" a="1"/>
  <c r="O34" i="162" a="1"/>
  <c r="O38" i="163" a="1"/>
  <c r="O46" i="162" a="1"/>
  <c r="O16" i="163" a="1"/>
  <c r="O15" i="162" a="1"/>
  <c r="O6" i="163" a="1"/>
  <c r="O43" i="161" a="1"/>
  <c r="O29" i="162" a="1"/>
  <c r="O18" i="163" a="1"/>
  <c r="O25" i="161" a="1"/>
  <c r="O13" i="163" a="1"/>
  <c r="O9" i="163" a="1"/>
  <c r="O5" i="161" a="1"/>
  <c r="O14" i="163" a="1"/>
  <c r="O30" i="162" a="1"/>
  <c r="O49" i="163" a="1"/>
  <c r="O17" i="163" a="1"/>
  <c r="O11" i="163" a="1"/>
  <c r="O29" i="161" a="1"/>
  <c r="O33" i="163" a="1"/>
  <c r="O30" i="161" a="1"/>
  <c r="O28" i="162" a="1"/>
  <c r="O14" i="161" a="1"/>
  <c r="O38" i="161" a="1"/>
  <c r="O12" i="163" a="1"/>
  <c r="O22" i="162" a="1"/>
  <c r="O20" i="161" a="1"/>
  <c r="O45" i="161" a="1"/>
  <c r="O24" i="163" a="1"/>
  <c r="O14" i="162" a="1"/>
  <c r="O41" i="161" a="1"/>
  <c r="O15" i="163" a="1"/>
  <c r="O47" i="162" a="1"/>
  <c r="O18" i="162" a="1"/>
  <c r="O11" i="162" a="1"/>
  <c r="O20" i="163" a="1"/>
  <c r="O44" i="163" a="1"/>
  <c r="O46" i="161" a="1"/>
  <c r="O31" i="162" a="1"/>
  <c r="O5" i="159" a="1"/>
  <c r="O36" i="162" a="1"/>
  <c r="O42" i="163" a="1"/>
  <c r="O26" i="161" a="1"/>
  <c r="O26" i="162" a="1"/>
  <c r="AN213" i="159"/>
  <c r="AN211" i="159"/>
  <c r="AN201" i="159"/>
  <c r="AN200" i="159"/>
  <c r="AN209" i="159"/>
  <c r="AN204" i="159"/>
  <c r="AN207" i="159"/>
  <c r="AN203" i="159"/>
  <c r="AN206" i="159"/>
  <c r="AN202" i="159"/>
  <c r="AN208" i="159"/>
  <c r="AN210" i="159"/>
  <c r="AN212" i="159"/>
  <c r="AN205" i="159"/>
  <c r="Z71" i="163"/>
  <c r="Z10" i="163"/>
  <c r="Z207" i="159"/>
  <c r="Z12" i="163"/>
  <c r="Z11" i="162"/>
  <c r="Z207" i="160"/>
  <c r="Z203" i="159"/>
  <c r="Z76" i="162"/>
  <c r="Z11" i="163"/>
  <c r="Z135" i="160"/>
  <c r="Z74" i="163"/>
  <c r="Z75" i="160"/>
  <c r="Z7" i="162"/>
  <c r="Z77" i="162"/>
  <c r="Z136" i="160"/>
  <c r="Z75" i="163"/>
  <c r="Z12" i="162"/>
  <c r="Z7" i="163"/>
  <c r="Z6" i="162"/>
  <c r="Z213" i="159"/>
  <c r="Z71" i="160"/>
  <c r="Z206" i="159"/>
  <c r="Z210" i="159"/>
  <c r="Z73" i="162"/>
  <c r="Z204" i="160"/>
  <c r="Z72" i="162"/>
  <c r="Z138" i="160"/>
  <c r="Z8" i="163"/>
  <c r="Z5" i="161"/>
  <c r="Z77" i="163"/>
  <c r="Z212" i="159"/>
  <c r="Z78" i="163"/>
  <c r="Z70" i="160"/>
  <c r="Z210" i="160"/>
  <c r="Z137" i="160"/>
  <c r="Z71" i="162"/>
  <c r="Z14" i="162"/>
  <c r="Z10" i="162"/>
  <c r="Z5" i="163"/>
  <c r="Z201" i="160"/>
  <c r="Z205" i="159"/>
  <c r="Z13" i="162"/>
  <c r="Z204" i="159"/>
  <c r="Z205" i="160"/>
  <c r="Z209" i="160"/>
  <c r="Z202" i="160"/>
  <c r="Z8" i="162"/>
  <c r="Z73" i="160"/>
  <c r="Z5" i="162"/>
  <c r="Z203" i="160"/>
  <c r="Z208" i="160"/>
  <c r="Z78" i="162"/>
  <c r="Z74" i="160"/>
  <c r="Z77" i="160"/>
  <c r="Z13" i="163"/>
  <c r="Z202" i="159"/>
  <c r="Z76" i="160"/>
  <c r="Z200" i="159"/>
  <c r="Z200" i="160"/>
  <c r="Z209" i="159"/>
  <c r="Z208" i="159"/>
  <c r="Z9" i="162"/>
  <c r="Z70" i="163"/>
  <c r="Z75" i="162"/>
  <c r="Z206" i="160"/>
  <c r="Z211" i="159"/>
  <c r="Z70" i="162"/>
  <c r="Z73" i="163"/>
  <c r="Z72" i="160"/>
  <c r="Z9" i="163"/>
  <c r="Z79" i="162"/>
  <c r="Z76" i="163"/>
  <c r="Z201" i="159"/>
  <c r="Z72" i="163"/>
  <c r="Z6" i="163"/>
  <c r="Z74" i="162"/>
  <c r="O3" i="142" l="1"/>
  <c r="O2" i="159"/>
  <c r="O4" i="159"/>
  <c r="O5" i="159"/>
  <c r="O3" i="159"/>
  <c r="S196" i="159"/>
  <c r="U198" i="159" s="1"/>
  <c r="O4" i="163"/>
  <c r="S1" i="163"/>
  <c r="O7" i="163"/>
  <c r="O23" i="163"/>
  <c r="O37" i="163"/>
  <c r="O15" i="163"/>
  <c r="O21" i="163"/>
  <c r="O6" i="163"/>
  <c r="O18" i="163"/>
  <c r="O2" i="163"/>
  <c r="O49" i="163"/>
  <c r="O3" i="163"/>
  <c r="O8" i="163"/>
  <c r="O5" i="163"/>
  <c r="O9" i="163"/>
  <c r="O25" i="163"/>
  <c r="O41" i="163"/>
  <c r="O14" i="163"/>
  <c r="O28" i="163"/>
  <c r="O31" i="163"/>
  <c r="O12" i="163"/>
  <c r="O30" i="163"/>
  <c r="O36" i="163"/>
  <c r="O48" i="163"/>
  <c r="O11" i="163"/>
  <c r="O19" i="163"/>
  <c r="O20" i="163"/>
  <c r="O39" i="163"/>
  <c r="S66" i="163"/>
  <c r="O13" i="163"/>
  <c r="O17" i="163"/>
  <c r="O32" i="163"/>
  <c r="O45" i="163"/>
  <c r="O10" i="163"/>
  <c r="O16" i="163"/>
  <c r="O22" i="163"/>
  <c r="O24" i="163"/>
  <c r="O26" i="163"/>
  <c r="O33" i="163"/>
  <c r="O34" i="163"/>
  <c r="O46" i="163"/>
  <c r="O35" i="163"/>
  <c r="O38" i="163"/>
  <c r="O43" i="163"/>
  <c r="O47" i="163"/>
  <c r="O29" i="163"/>
  <c r="O27" i="163"/>
  <c r="O40" i="163"/>
  <c r="O42" i="163"/>
  <c r="O44" i="163"/>
  <c r="O50" i="163"/>
  <c r="O51" i="163"/>
  <c r="T91" i="163"/>
  <c r="T26" i="163"/>
  <c r="S66" i="162"/>
  <c r="O13" i="162"/>
  <c r="O21" i="162"/>
  <c r="O28" i="162"/>
  <c r="O12" i="162"/>
  <c r="O24" i="162"/>
  <c r="O27" i="162"/>
  <c r="O30" i="162"/>
  <c r="O32" i="162"/>
  <c r="O51" i="162"/>
  <c r="O2" i="162"/>
  <c r="O7" i="162"/>
  <c r="O8" i="162"/>
  <c r="O10" i="162"/>
  <c r="O36" i="162"/>
  <c r="O3" i="162"/>
  <c r="O22" i="162"/>
  <c r="O4" i="162"/>
  <c r="O25" i="162"/>
  <c r="O19" i="162"/>
  <c r="O34" i="162"/>
  <c r="S1" i="162"/>
  <c r="O20" i="162"/>
  <c r="O23" i="162"/>
  <c r="O38" i="162"/>
  <c r="O6" i="162"/>
  <c r="O26" i="162"/>
  <c r="O47" i="162"/>
  <c r="O5" i="162"/>
  <c r="O11" i="162"/>
  <c r="O14" i="162"/>
  <c r="O15" i="162"/>
  <c r="O18" i="162"/>
  <c r="O31" i="162"/>
  <c r="O9" i="162"/>
  <c r="O17" i="162"/>
  <c r="O29" i="162"/>
  <c r="O39" i="162"/>
  <c r="O16" i="162"/>
  <c r="O40" i="162"/>
  <c r="O48" i="162"/>
  <c r="O41" i="162"/>
  <c r="O42" i="162"/>
  <c r="O45" i="162"/>
  <c r="O49" i="162"/>
  <c r="O43" i="162"/>
  <c r="O44" i="162"/>
  <c r="O46" i="162"/>
  <c r="O50" i="162"/>
  <c r="O35" i="162"/>
  <c r="O37" i="162"/>
  <c r="O33" i="162"/>
  <c r="O10" i="161"/>
  <c r="O2" i="161"/>
  <c r="O13" i="161"/>
  <c r="O22" i="161"/>
  <c r="O6" i="161"/>
  <c r="O19" i="161"/>
  <c r="O42" i="161"/>
  <c r="O4" i="161"/>
  <c r="O14" i="161"/>
  <c r="O15" i="161"/>
  <c r="O21" i="161"/>
  <c r="O28" i="161"/>
  <c r="O3" i="161"/>
  <c r="O9" i="161"/>
  <c r="O5" i="161"/>
  <c r="O8" i="161"/>
  <c r="O12" i="161"/>
  <c r="S1" i="161"/>
  <c r="O7" i="161"/>
  <c r="O44" i="161"/>
  <c r="O20" i="161"/>
  <c r="O24" i="161"/>
  <c r="O26" i="161"/>
  <c r="O29" i="161"/>
  <c r="O40" i="161"/>
  <c r="O18" i="161"/>
  <c r="O38" i="161"/>
  <c r="O43" i="161"/>
  <c r="O11" i="161"/>
  <c r="O17" i="161"/>
  <c r="O36" i="161"/>
  <c r="O16" i="161"/>
  <c r="O23" i="161"/>
  <c r="O25" i="161"/>
  <c r="O27" i="161"/>
  <c r="O34" i="161"/>
  <c r="O41" i="161"/>
  <c r="O35" i="161"/>
  <c r="O37" i="161"/>
  <c r="O39" i="161"/>
  <c r="O47" i="161"/>
  <c r="O33" i="161"/>
  <c r="O30" i="161"/>
  <c r="O31" i="161"/>
  <c r="O32" i="161"/>
  <c r="O45" i="161"/>
  <c r="O50" i="161"/>
  <c r="O46" i="161"/>
  <c r="O48" i="161"/>
  <c r="O49" i="161"/>
  <c r="O51" i="161"/>
  <c r="T26" i="161"/>
  <c r="S196" i="160"/>
  <c r="S131" i="160"/>
  <c r="S66" i="160"/>
  <c r="AB67" i="160"/>
  <c r="AB132" i="163"/>
  <c r="AB2" i="162"/>
  <c r="AB197" i="160"/>
  <c r="AB197" i="163"/>
  <c r="AB67" i="162"/>
  <c r="AB2" i="163"/>
  <c r="AB67" i="163"/>
  <c r="AB132" i="160"/>
  <c r="AB2" i="161"/>
  <c r="U68" i="163" l="1"/>
  <c r="U3" i="163"/>
  <c r="U68" i="162"/>
  <c r="U3" i="162"/>
  <c r="U3" i="161"/>
  <c r="U198" i="160"/>
  <c r="U133" i="160"/>
  <c r="U68" i="160"/>
  <c r="AB197" i="159"/>
  <c r="AH137" i="163" l="1"/>
  <c r="AH83" i="166"/>
  <c r="AH268" i="168"/>
  <c r="AH200" i="163"/>
  <c r="AI397" i="166"/>
  <c r="AI338" i="168"/>
  <c r="AI345" i="166"/>
  <c r="AH10" i="164"/>
  <c r="AI9" i="168"/>
  <c r="AI77" i="166"/>
  <c r="AI8" i="166"/>
  <c r="AH140" i="166"/>
  <c r="AI271" i="168"/>
  <c r="AI267" i="163"/>
  <c r="AH527" i="166"/>
  <c r="AH144" i="166"/>
  <c r="AH267" i="168"/>
  <c r="AH78" i="166"/>
  <c r="AH395" i="166"/>
  <c r="AH7" i="166"/>
  <c r="AH11" i="168"/>
  <c r="AI5" i="167"/>
  <c r="AH525" i="166"/>
  <c r="AH266" i="163"/>
  <c r="AI150" i="168"/>
  <c r="AH531" i="166"/>
  <c r="AH136" i="166"/>
  <c r="AI396" i="166"/>
  <c r="AI11" i="165"/>
  <c r="AH141" i="168"/>
  <c r="AI269" i="163"/>
  <c r="AH10" i="165"/>
  <c r="AH146" i="168"/>
  <c r="AH269" i="168"/>
  <c r="AH76" i="166"/>
  <c r="AI343" i="168"/>
  <c r="AH149" i="166"/>
  <c r="AH344" i="168"/>
  <c r="AI208" i="168"/>
  <c r="AH71" i="166"/>
  <c r="AH9" i="165"/>
  <c r="AI467" i="166"/>
  <c r="AH332" i="168"/>
  <c r="AI7" i="165"/>
  <c r="AH77" i="168"/>
  <c r="AH5" i="168"/>
  <c r="AH528" i="166"/>
  <c r="AH146" i="166"/>
  <c r="AI272" i="166"/>
  <c r="AH5" i="164"/>
  <c r="AH336" i="168"/>
  <c r="AH79" i="168"/>
  <c r="AH398" i="166"/>
  <c r="AH201" i="166"/>
  <c r="AI274" i="166"/>
  <c r="AI463" i="166"/>
  <c r="AI138" i="166"/>
  <c r="AI209" i="168"/>
  <c r="AH151" i="168"/>
  <c r="AH330" i="168"/>
  <c r="AH70" i="168"/>
  <c r="AI207" i="168"/>
  <c r="AI207" i="166"/>
  <c r="AH72" i="166"/>
  <c r="AH274" i="168"/>
  <c r="AH139" i="168"/>
  <c r="AH337" i="168"/>
  <c r="AH5" i="166"/>
  <c r="AH78" i="168"/>
  <c r="AI200" i="166"/>
  <c r="AI339" i="168"/>
  <c r="AH461" i="166"/>
  <c r="AI8" i="165"/>
  <c r="AI145" i="166"/>
  <c r="AH12" i="165"/>
  <c r="AI72" i="168"/>
  <c r="AI336" i="166"/>
  <c r="AH333" i="168"/>
  <c r="AH275" i="166"/>
  <c r="AH149" i="168"/>
  <c r="AI80" i="166"/>
  <c r="AH338" i="166"/>
  <c r="AH460" i="166"/>
  <c r="AH400" i="166"/>
  <c r="AH271" i="166"/>
  <c r="AH81" i="166"/>
  <c r="AI200" i="163"/>
  <c r="AH138" i="168"/>
  <c r="AI138" i="168"/>
  <c r="AI527" i="166"/>
  <c r="AH11" i="166"/>
  <c r="AI11" i="166"/>
  <c r="AI344" i="166"/>
  <c r="AH344" i="166"/>
  <c r="AH334" i="166"/>
  <c r="AI334" i="166"/>
  <c r="AH342" i="168"/>
  <c r="AI342" i="168"/>
  <c r="AH211" i="159"/>
  <c r="AI211" i="159"/>
  <c r="AI13" i="164"/>
  <c r="AH13" i="164"/>
  <c r="AI330" i="166"/>
  <c r="AH330" i="166"/>
  <c r="AH140" i="168"/>
  <c r="AI140" i="168"/>
  <c r="AH139" i="166"/>
  <c r="AI139" i="166"/>
  <c r="AI200" i="159"/>
  <c r="AH200" i="159"/>
  <c r="AH273" i="163"/>
  <c r="AI273" i="163"/>
  <c r="AH265" i="163"/>
  <c r="AI265" i="163"/>
  <c r="AI466" i="166"/>
  <c r="AH466" i="166"/>
  <c r="AH13" i="166"/>
  <c r="AI13" i="166"/>
  <c r="AI207" i="159"/>
  <c r="AH207" i="159"/>
  <c r="AI143" i="168"/>
  <c r="AH143" i="168"/>
  <c r="AH206" i="159"/>
  <c r="AI206" i="159"/>
  <c r="AI268" i="168"/>
  <c r="AI77" i="168"/>
  <c r="AH340" i="166"/>
  <c r="AI340" i="166"/>
  <c r="AH77" i="166"/>
  <c r="AH7" i="164"/>
  <c r="AI7" i="164"/>
  <c r="AH79" i="166"/>
  <c r="AI79" i="166"/>
  <c r="AH267" i="163"/>
  <c r="AI212" i="159"/>
  <c r="AH212" i="159"/>
  <c r="AI12" i="166"/>
  <c r="AH12" i="166"/>
  <c r="AI135" i="166"/>
  <c r="AH135" i="166"/>
  <c r="AH331" i="168"/>
  <c r="AI331" i="168"/>
  <c r="AI10" i="166"/>
  <c r="AH10" i="166"/>
  <c r="AI146" i="168"/>
  <c r="AH74" i="168"/>
  <c r="AI74" i="168"/>
  <c r="AH5" i="165"/>
  <c r="AI5" i="165"/>
  <c r="AH271" i="163"/>
  <c r="AI271" i="163"/>
  <c r="AI8" i="168"/>
  <c r="AH8" i="168"/>
  <c r="AI73" i="166"/>
  <c r="AH73" i="166"/>
  <c r="AI335" i="166"/>
  <c r="AH335" i="166"/>
  <c r="AI8" i="164"/>
  <c r="AH8" i="164"/>
  <c r="AH338" i="168"/>
  <c r="AI331" i="166"/>
  <c r="AH331" i="166"/>
  <c r="AI209" i="159"/>
  <c r="AH209" i="159"/>
  <c r="AH206" i="168"/>
  <c r="AI206" i="168"/>
  <c r="AH70" i="166"/>
  <c r="AI70" i="166"/>
  <c r="AH270" i="163"/>
  <c r="AI270" i="163"/>
  <c r="AH201" i="159"/>
  <c r="AI201" i="159"/>
  <c r="AI76" i="168"/>
  <c r="AH76" i="168"/>
  <c r="AI6" i="164"/>
  <c r="AH6" i="164"/>
  <c r="AI136" i="166"/>
  <c r="AH530" i="166"/>
  <c r="AI530" i="166"/>
  <c r="AH8" i="166"/>
  <c r="AH468" i="166"/>
  <c r="AI468" i="166"/>
  <c r="AI399" i="166"/>
  <c r="AH399" i="166"/>
  <c r="AH9" i="166"/>
  <c r="AI9" i="166"/>
  <c r="AI137" i="163"/>
  <c r="AH397" i="166"/>
  <c r="AH345" i="166"/>
  <c r="AI83" i="166"/>
  <c r="AH402" i="166"/>
  <c r="AI402" i="166"/>
  <c r="AH5" i="167"/>
  <c r="AH334" i="168"/>
  <c r="AI334" i="168"/>
  <c r="AI209" i="166"/>
  <c r="AH209" i="166"/>
  <c r="AI10" i="164"/>
  <c r="AH205" i="159"/>
  <c r="AI205" i="159"/>
  <c r="AH337" i="166"/>
  <c r="AI337" i="166"/>
  <c r="AI141" i="168"/>
  <c r="AH9" i="168"/>
  <c r="AI5" i="166"/>
  <c r="AI78" i="166"/>
  <c r="AI333" i="166"/>
  <c r="AH333" i="166"/>
  <c r="AI465" i="166"/>
  <c r="AH465" i="166"/>
  <c r="AH273" i="166"/>
  <c r="AI273" i="166"/>
  <c r="AI144" i="166"/>
  <c r="AH213" i="159"/>
  <c r="AI213" i="159"/>
  <c r="AI401" i="166"/>
  <c r="AH401" i="166"/>
  <c r="AI204" i="159"/>
  <c r="AH204" i="159"/>
  <c r="AI202" i="159"/>
  <c r="AH202" i="159"/>
  <c r="S64" i="160"/>
  <c r="S63" i="160"/>
  <c r="S62" i="160"/>
  <c r="S61" i="160"/>
  <c r="S60" i="160"/>
  <c r="S59" i="160"/>
  <c r="S58" i="160"/>
  <c r="S57" i="160"/>
  <c r="S56" i="160"/>
  <c r="S55" i="160"/>
  <c r="S54" i="160"/>
  <c r="S53" i="160"/>
  <c r="S52" i="160"/>
  <c r="S51" i="160"/>
  <c r="B51" i="160"/>
  <c r="S50" i="160"/>
  <c r="B50" i="160"/>
  <c r="S49" i="160"/>
  <c r="B49" i="160"/>
  <c r="S48" i="160"/>
  <c r="B48" i="160"/>
  <c r="S47" i="160"/>
  <c r="B47" i="160"/>
  <c r="S46" i="160"/>
  <c r="B46" i="160"/>
  <c r="S45" i="160"/>
  <c r="B45" i="160"/>
  <c r="S44" i="160"/>
  <c r="B44" i="160"/>
  <c r="S43" i="160"/>
  <c r="B43" i="160"/>
  <c r="S42" i="160"/>
  <c r="B42" i="160"/>
  <c r="S41" i="160"/>
  <c r="B41" i="160"/>
  <c r="S40" i="160"/>
  <c r="B40" i="160"/>
  <c r="S39" i="160"/>
  <c r="B39" i="160"/>
  <c r="S38" i="160"/>
  <c r="B38" i="160"/>
  <c r="S37" i="160"/>
  <c r="B37" i="160"/>
  <c r="S36" i="160"/>
  <c r="B36" i="160"/>
  <c r="S35" i="160"/>
  <c r="B35" i="160"/>
  <c r="T34" i="160"/>
  <c r="B34" i="160"/>
  <c r="B33" i="160"/>
  <c r="T32" i="160"/>
  <c r="B32" i="160"/>
  <c r="B31" i="160"/>
  <c r="B30" i="160"/>
  <c r="B29" i="160"/>
  <c r="B28" i="160"/>
  <c r="B27" i="160"/>
  <c r="B26" i="160"/>
  <c r="T25" i="160"/>
  <c r="B25" i="160"/>
  <c r="T24" i="160"/>
  <c r="B24" i="160"/>
  <c r="T23" i="160"/>
  <c r="B23" i="160"/>
  <c r="T22" i="160"/>
  <c r="B22" i="160"/>
  <c r="T21" i="160"/>
  <c r="B21" i="160"/>
  <c r="B20" i="160"/>
  <c r="T31" i="160"/>
  <c r="B19" i="160"/>
  <c r="B18" i="160"/>
  <c r="B17" i="160"/>
  <c r="B16" i="160"/>
  <c r="B15" i="160"/>
  <c r="B14" i="160"/>
  <c r="B13" i="160"/>
  <c r="B12" i="160"/>
  <c r="B11" i="160"/>
  <c r="AG10" i="160"/>
  <c r="B10" i="160"/>
  <c r="AG9" i="160"/>
  <c r="B9" i="160"/>
  <c r="AG8" i="160"/>
  <c r="B8" i="160"/>
  <c r="AG7" i="160"/>
  <c r="B7" i="160"/>
  <c r="AG6" i="160"/>
  <c r="B6" i="160"/>
  <c r="B5" i="160"/>
  <c r="AR4" i="160"/>
  <c r="AQ4" i="160"/>
  <c r="AP4" i="160"/>
  <c r="AO4" i="160"/>
  <c r="AN4" i="160"/>
  <c r="B4" i="160"/>
  <c r="DR3" i="160"/>
  <c r="DQ3" i="160"/>
  <c r="DP3" i="160"/>
  <c r="DO3" i="160"/>
  <c r="DN3" i="160"/>
  <c r="B3" i="160"/>
  <c r="DT2" i="160"/>
  <c r="DR2" i="160"/>
  <c r="DQ2" i="160"/>
  <c r="DP2" i="160"/>
  <c r="DO2" i="160"/>
  <c r="DN2" i="160"/>
  <c r="DM2" i="160"/>
  <c r="V2" i="160"/>
  <c r="B2" i="160"/>
  <c r="Y1" i="160"/>
  <c r="T151" i="142"/>
  <c r="T86" i="142"/>
  <c r="T21" i="142"/>
  <c r="T21" i="158"/>
  <c r="T86" i="158"/>
  <c r="T151" i="159"/>
  <c r="T86" i="159"/>
  <c r="T21" i="159"/>
  <c r="S194" i="159"/>
  <c r="S193" i="159"/>
  <c r="S192" i="159"/>
  <c r="S191" i="159"/>
  <c r="S190" i="159"/>
  <c r="S189" i="159"/>
  <c r="S188" i="159"/>
  <c r="S187" i="159"/>
  <c r="S186" i="159"/>
  <c r="S185" i="159"/>
  <c r="S184" i="159"/>
  <c r="S183" i="159"/>
  <c r="S182" i="159"/>
  <c r="S181" i="159"/>
  <c r="S180" i="159"/>
  <c r="S179" i="159"/>
  <c r="S178" i="159"/>
  <c r="S177" i="159"/>
  <c r="S176" i="159"/>
  <c r="S175" i="159"/>
  <c r="S174" i="159"/>
  <c r="S173" i="159"/>
  <c r="S172" i="159"/>
  <c r="S171" i="159"/>
  <c r="S170" i="159"/>
  <c r="S169" i="159"/>
  <c r="S168" i="159"/>
  <c r="S167" i="159"/>
  <c r="S166" i="159"/>
  <c r="S165" i="159"/>
  <c r="T164" i="159"/>
  <c r="T162" i="159"/>
  <c r="T156" i="159"/>
  <c r="T155" i="159"/>
  <c r="T154" i="159"/>
  <c r="T153" i="159"/>
  <c r="T152" i="159"/>
  <c r="T161" i="159"/>
  <c r="AG143" i="159"/>
  <c r="AG142" i="159"/>
  <c r="AG141" i="159"/>
  <c r="AG140" i="159"/>
  <c r="AG139" i="159"/>
  <c r="AG138" i="159"/>
  <c r="AG137" i="159"/>
  <c r="AG136" i="159"/>
  <c r="AR134" i="159"/>
  <c r="AQ134" i="159"/>
  <c r="AP134" i="159"/>
  <c r="AO134" i="159"/>
  <c r="AN134" i="159"/>
  <c r="V132" i="159"/>
  <c r="Y131" i="159"/>
  <c r="S129" i="159"/>
  <c r="S128" i="159"/>
  <c r="S127" i="159"/>
  <c r="S126" i="159"/>
  <c r="S125" i="159"/>
  <c r="S124" i="159"/>
  <c r="S123" i="159"/>
  <c r="S122" i="159"/>
  <c r="S121" i="159"/>
  <c r="S120" i="159"/>
  <c r="S119" i="159"/>
  <c r="S118" i="159"/>
  <c r="S117" i="159"/>
  <c r="S116" i="159"/>
  <c r="S115" i="159"/>
  <c r="S114" i="159"/>
  <c r="S113" i="159"/>
  <c r="S112" i="159"/>
  <c r="S111" i="159"/>
  <c r="S110" i="159"/>
  <c r="S109" i="159"/>
  <c r="S108" i="159"/>
  <c r="S107" i="159"/>
  <c r="S106" i="159"/>
  <c r="S105" i="159"/>
  <c r="S104" i="159"/>
  <c r="S103" i="159"/>
  <c r="S102" i="159"/>
  <c r="S101" i="159"/>
  <c r="S100" i="159"/>
  <c r="T99" i="159"/>
  <c r="T97" i="159"/>
  <c r="T91" i="159"/>
  <c r="T90" i="159"/>
  <c r="T89" i="159"/>
  <c r="T88" i="159"/>
  <c r="T87" i="159"/>
  <c r="T96" i="159"/>
  <c r="AG83" i="159"/>
  <c r="AG82" i="159"/>
  <c r="AG81" i="159"/>
  <c r="AG80" i="159"/>
  <c r="AG79" i="159"/>
  <c r="AG78" i="159"/>
  <c r="AG77" i="159"/>
  <c r="AG76" i="159"/>
  <c r="AG75" i="159"/>
  <c r="AG74" i="159"/>
  <c r="AG73" i="159"/>
  <c r="AG72" i="159"/>
  <c r="AG71" i="159"/>
  <c r="AR69" i="159"/>
  <c r="AQ69" i="159"/>
  <c r="AP69" i="159"/>
  <c r="AO69" i="159"/>
  <c r="AN69" i="159"/>
  <c r="V67" i="159"/>
  <c r="Y66" i="159"/>
  <c r="AG18" i="159"/>
  <c r="AG17" i="159"/>
  <c r="AG16" i="159"/>
  <c r="AG15" i="159"/>
  <c r="AG14" i="159"/>
  <c r="AG13" i="159"/>
  <c r="AG12" i="159"/>
  <c r="S64" i="159"/>
  <c r="S63" i="159"/>
  <c r="S62" i="159"/>
  <c r="S61" i="159"/>
  <c r="S60" i="159"/>
  <c r="S59" i="159"/>
  <c r="S58" i="159"/>
  <c r="S57" i="159"/>
  <c r="S56" i="159"/>
  <c r="S55" i="159"/>
  <c r="S54" i="159"/>
  <c r="S53" i="159"/>
  <c r="S52" i="159"/>
  <c r="S51" i="159"/>
  <c r="B51" i="159"/>
  <c r="S50" i="159"/>
  <c r="B50" i="159"/>
  <c r="S49" i="159"/>
  <c r="B49" i="159"/>
  <c r="S48" i="159"/>
  <c r="B48" i="159"/>
  <c r="S47" i="159"/>
  <c r="B47" i="159"/>
  <c r="S46" i="159"/>
  <c r="B46" i="159"/>
  <c r="S45" i="159"/>
  <c r="B45" i="159"/>
  <c r="S44" i="159"/>
  <c r="B44" i="159"/>
  <c r="S43" i="159"/>
  <c r="B43" i="159"/>
  <c r="S42" i="159"/>
  <c r="B42" i="159"/>
  <c r="S41" i="159"/>
  <c r="B41" i="159"/>
  <c r="S40" i="159"/>
  <c r="B40" i="159"/>
  <c r="S39" i="159"/>
  <c r="B39" i="159"/>
  <c r="S38" i="159"/>
  <c r="B38" i="159"/>
  <c r="S37" i="159"/>
  <c r="B37" i="159"/>
  <c r="S36" i="159"/>
  <c r="B36" i="159"/>
  <c r="S35" i="159"/>
  <c r="B35" i="159"/>
  <c r="T34" i="159"/>
  <c r="B34" i="159"/>
  <c r="B33" i="159"/>
  <c r="T32" i="159"/>
  <c r="B32" i="159"/>
  <c r="B31" i="159"/>
  <c r="B30" i="159"/>
  <c r="B29" i="159"/>
  <c r="B28" i="159"/>
  <c r="B27" i="159"/>
  <c r="B26" i="159"/>
  <c r="T25" i="159"/>
  <c r="B25" i="159"/>
  <c r="T24" i="159"/>
  <c r="B24" i="159"/>
  <c r="T23" i="159"/>
  <c r="B23" i="159"/>
  <c r="T22" i="159"/>
  <c r="B22" i="159"/>
  <c r="B21" i="159"/>
  <c r="B20" i="159"/>
  <c r="T31" i="159"/>
  <c r="B19" i="159"/>
  <c r="B18" i="159"/>
  <c r="B17" i="159"/>
  <c r="B16" i="159"/>
  <c r="B15" i="159"/>
  <c r="B14" i="159"/>
  <c r="B13" i="159"/>
  <c r="B12" i="159"/>
  <c r="AG11" i="159"/>
  <c r="B11" i="159"/>
  <c r="AG10" i="159"/>
  <c r="B10" i="159"/>
  <c r="AG9" i="159"/>
  <c r="B9" i="159"/>
  <c r="AG8" i="159"/>
  <c r="B8" i="159"/>
  <c r="AG7" i="159"/>
  <c r="B7" i="159"/>
  <c r="AG6" i="159"/>
  <c r="B6" i="159"/>
  <c r="B5" i="159"/>
  <c r="AR4" i="159"/>
  <c r="AQ4" i="159"/>
  <c r="AP4" i="159"/>
  <c r="AO4" i="159"/>
  <c r="AN4" i="159"/>
  <c r="B4" i="159"/>
  <c r="DR3" i="159"/>
  <c r="DQ3" i="159"/>
  <c r="DP3" i="159"/>
  <c r="DO3" i="159"/>
  <c r="DN3" i="159"/>
  <c r="B3" i="159"/>
  <c r="DT2" i="159"/>
  <c r="DR2" i="159"/>
  <c r="DQ2" i="159"/>
  <c r="DP2" i="159"/>
  <c r="DO2" i="159"/>
  <c r="DN2" i="159"/>
  <c r="DM2" i="159"/>
  <c r="V2" i="159"/>
  <c r="B2" i="159"/>
  <c r="O18" i="160" a="1"/>
  <c r="O24" i="160" a="1"/>
  <c r="O27" i="160" a="1"/>
  <c r="O27" i="159" a="1"/>
  <c r="O10" i="160" a="1"/>
  <c r="O49" i="159" a="1"/>
  <c r="O39" i="160" a="1"/>
  <c r="O44" i="160" a="1"/>
  <c r="O29" i="160" a="1"/>
  <c r="O31" i="160" a="1"/>
  <c r="O5" i="160" a="1"/>
  <c r="O26" i="159" a="1"/>
  <c r="O15" i="159" a="1"/>
  <c r="O32" i="159" a="1"/>
  <c r="O2" i="158" a="1"/>
  <c r="O41" i="159" a="1"/>
  <c r="O9" i="159" a="1"/>
  <c r="O12" i="159" a="1"/>
  <c r="O50" i="159" a="1"/>
  <c r="O37" i="160" a="1"/>
  <c r="O16" i="160" a="1"/>
  <c r="O9" i="160" a="1"/>
  <c r="S1" i="159" a="1"/>
  <c r="O14" i="159" a="1"/>
  <c r="O20" i="159" a="1"/>
  <c r="O6" i="159" a="1"/>
  <c r="O50" i="160" a="1"/>
  <c r="O6" i="160" a="1"/>
  <c r="O43" i="160" a="1"/>
  <c r="O11" i="160" a="1"/>
  <c r="O45" i="160" a="1"/>
  <c r="O42" i="160" a="1"/>
  <c r="O48" i="159" a="1"/>
  <c r="O18" i="159" a="1"/>
  <c r="O21" i="159" a="1"/>
  <c r="O25" i="159" a="1"/>
  <c r="O46" i="159" a="1"/>
  <c r="O45" i="159" a="1"/>
  <c r="O34" i="159" a="1"/>
  <c r="O17" i="160" a="1"/>
  <c r="O41" i="160" a="1"/>
  <c r="O34" i="160" a="1"/>
  <c r="O22" i="160" a="1"/>
  <c r="O32" i="160" a="1"/>
  <c r="O24" i="159" a="1"/>
  <c r="O26" i="160" a="1"/>
  <c r="O13" i="159" a="1"/>
  <c r="O39" i="159" a="1"/>
  <c r="O35" i="159" a="1"/>
  <c r="O3" i="160" a="1"/>
  <c r="O47" i="160" a="1"/>
  <c r="O51" i="160" a="1"/>
  <c r="O17" i="159" a="1"/>
  <c r="O14" i="160" a="1"/>
  <c r="O36" i="160" a="1"/>
  <c r="O36" i="159" a="1"/>
  <c r="O49" i="160" a="1"/>
  <c r="O33" i="160" a="1"/>
  <c r="O28" i="159" a="1"/>
  <c r="O15" i="160" a="1"/>
  <c r="O20" i="160" a="1"/>
  <c r="O33" i="159" a="1"/>
  <c r="S131" i="159" a="1"/>
  <c r="O16" i="159" a="1"/>
  <c r="O12" i="160" a="1"/>
  <c r="S66" i="159" a="1"/>
  <c r="O42" i="159" a="1"/>
  <c r="O48" i="160" a="1"/>
  <c r="O46" i="160" a="1"/>
  <c r="O23" i="159" a="1"/>
  <c r="O8" i="160" a="1"/>
  <c r="O23" i="160" a="1"/>
  <c r="O25" i="160" a="1"/>
  <c r="O10" i="159" a="1"/>
  <c r="O19" i="159" a="1"/>
  <c r="O19" i="160" a="1"/>
  <c r="O11" i="159" a="1"/>
  <c r="O38" i="160" a="1"/>
  <c r="O4" i="160" a="1"/>
  <c r="O37" i="159" a="1"/>
  <c r="O38" i="159" a="1"/>
  <c r="O8" i="159" a="1"/>
  <c r="O51" i="159" a="1"/>
  <c r="O35" i="160" a="1"/>
  <c r="O31" i="159" a="1"/>
  <c r="S1" i="160" a="1"/>
  <c r="O7" i="160" a="1"/>
  <c r="O40" i="159" a="1"/>
  <c r="O43" i="159" a="1"/>
  <c r="O7" i="159" a="1"/>
  <c r="O29" i="159" a="1"/>
  <c r="O47" i="159" a="1"/>
  <c r="O13" i="160" a="1"/>
  <c r="O44" i="159" a="1"/>
  <c r="O30" i="159" a="1"/>
  <c r="O21" i="160" a="1"/>
  <c r="O40" i="160" a="1"/>
  <c r="O30" i="160" a="1"/>
  <c r="O28" i="160" a="1"/>
  <c r="O22" i="159" a="1"/>
  <c r="AN5" i="159"/>
  <c r="AN7" i="159"/>
  <c r="AN70" i="159"/>
  <c r="AN81" i="159"/>
  <c r="AN83" i="159"/>
  <c r="AN75" i="159"/>
  <c r="AN16" i="159"/>
  <c r="AN137" i="159"/>
  <c r="AN71" i="159"/>
  <c r="AN14" i="159"/>
  <c r="AN80" i="159"/>
  <c r="AN12" i="159"/>
  <c r="AN77" i="159"/>
  <c r="AN9" i="159"/>
  <c r="AN15" i="159"/>
  <c r="AN79" i="159"/>
  <c r="AN139" i="159"/>
  <c r="AN6" i="159"/>
  <c r="AN140" i="159"/>
  <c r="AN13" i="159"/>
  <c r="AN8" i="159"/>
  <c r="AN11" i="159"/>
  <c r="AN17" i="159"/>
  <c r="AN73" i="159"/>
  <c r="AN78" i="159"/>
  <c r="AN10" i="159"/>
  <c r="AN18" i="159"/>
  <c r="AN141" i="159"/>
  <c r="AN72" i="159"/>
  <c r="AN82" i="159"/>
  <c r="AN76" i="159"/>
  <c r="AN135" i="159"/>
  <c r="AN142" i="159"/>
  <c r="AN136" i="159"/>
  <c r="AN143" i="159"/>
  <c r="AN74" i="159"/>
  <c r="AN138" i="159"/>
  <c r="Z81" i="159"/>
  <c r="Z10" i="159"/>
  <c r="Z143" i="159"/>
  <c r="Z138" i="159"/>
  <c r="Z135" i="159"/>
  <c r="Z15" i="159"/>
  <c r="Z74" i="159"/>
  <c r="Z76" i="159"/>
  <c r="Z140" i="159"/>
  <c r="Z82" i="159"/>
  <c r="Z6" i="159"/>
  <c r="Z9" i="159"/>
  <c r="Z6" i="160"/>
  <c r="Z11" i="160"/>
  <c r="Z70" i="159"/>
  <c r="Z14" i="159"/>
  <c r="Z8" i="159"/>
  <c r="Z8" i="160"/>
  <c r="Z142" i="159"/>
  <c r="Z12" i="159"/>
  <c r="Z5" i="160"/>
  <c r="Z80" i="159"/>
  <c r="Z7" i="160"/>
  <c r="Z18" i="159"/>
  <c r="Z10" i="160"/>
  <c r="Z141" i="159"/>
  <c r="Z11" i="159"/>
  <c r="Z78" i="159"/>
  <c r="Z17" i="159"/>
  <c r="Z72" i="159"/>
  <c r="Z139" i="159"/>
  <c r="Z5" i="159"/>
  <c r="Z71" i="159"/>
  <c r="Z79" i="159"/>
  <c r="Z137" i="159"/>
  <c r="Z136" i="159"/>
  <c r="Z73" i="159"/>
  <c r="Z83" i="159"/>
  <c r="Z12" i="160"/>
  <c r="Z9" i="160"/>
  <c r="Z16" i="159"/>
  <c r="Z13" i="159"/>
  <c r="Z7" i="159"/>
  <c r="Z77" i="159"/>
  <c r="Z75" i="159"/>
  <c r="AI344" i="168" l="1"/>
  <c r="AH150" i="168"/>
  <c r="AI336" i="168"/>
  <c r="AI140" i="166"/>
  <c r="AI461" i="166"/>
  <c r="AI267" i="168"/>
  <c r="AI71" i="166"/>
  <c r="AI72" i="166"/>
  <c r="AH396" i="166"/>
  <c r="AH11" i="165"/>
  <c r="AH272" i="166"/>
  <c r="AH209" i="168"/>
  <c r="AI201" i="166"/>
  <c r="AI76" i="166"/>
  <c r="AH8" i="165"/>
  <c r="AH7" i="165"/>
  <c r="AI330" i="168"/>
  <c r="AI525" i="166"/>
  <c r="AI11" i="168"/>
  <c r="AI5" i="168"/>
  <c r="AH271" i="168"/>
  <c r="AI332" i="168"/>
  <c r="AI146" i="166"/>
  <c r="AH200" i="166"/>
  <c r="AI9" i="165"/>
  <c r="AI7" i="166"/>
  <c r="AI531" i="166"/>
  <c r="AI79" i="168"/>
  <c r="AI78" i="168"/>
  <c r="AH269" i="163"/>
  <c r="AI149" i="166"/>
  <c r="AH207" i="166"/>
  <c r="AI460" i="166"/>
  <c r="AH138" i="166"/>
  <c r="AI10" i="165"/>
  <c r="AI266" i="163"/>
  <c r="AH72" i="168"/>
  <c r="AH339" i="168"/>
  <c r="AH463" i="166"/>
  <c r="AH343" i="168"/>
  <c r="AI395" i="166"/>
  <c r="AI333" i="168"/>
  <c r="AH274" i="166"/>
  <c r="AI275" i="166"/>
  <c r="AI149" i="168"/>
  <c r="AH80" i="166"/>
  <c r="AH145" i="166"/>
  <c r="AI338" i="166"/>
  <c r="AH208" i="168"/>
  <c r="AI337" i="168"/>
  <c r="AH336" i="166"/>
  <c r="AH467" i="166"/>
  <c r="AI398" i="166"/>
  <c r="AI274" i="168"/>
  <c r="AI269" i="168"/>
  <c r="AI139" i="168"/>
  <c r="AI204" i="168"/>
  <c r="AH204" i="168"/>
  <c r="AH208" i="163"/>
  <c r="AI208" i="163"/>
  <c r="AI204" i="163"/>
  <c r="AH204" i="163"/>
  <c r="AH209" i="163"/>
  <c r="AI209" i="163"/>
  <c r="AH136" i="168"/>
  <c r="AI136" i="168"/>
  <c r="AH139" i="163"/>
  <c r="AI139" i="163"/>
  <c r="AH148" i="166"/>
  <c r="AI148" i="166"/>
  <c r="AH270" i="166"/>
  <c r="AI270" i="166"/>
  <c r="AI202" i="168"/>
  <c r="AH202" i="168"/>
  <c r="AI71" i="168"/>
  <c r="AH71" i="168"/>
  <c r="AI462" i="166"/>
  <c r="AH462" i="166"/>
  <c r="AI151" i="168"/>
  <c r="AI5" i="164"/>
  <c r="AI70" i="168"/>
  <c r="AH267" i="166"/>
  <c r="AI267" i="166"/>
  <c r="AI7" i="168"/>
  <c r="AH7" i="168"/>
  <c r="AH265" i="168"/>
  <c r="AI265" i="168"/>
  <c r="AH205" i="166"/>
  <c r="AI205" i="166"/>
  <c r="AH6" i="166"/>
  <c r="AI6" i="166"/>
  <c r="AI341" i="168"/>
  <c r="AH341" i="168"/>
  <c r="AI135" i="168"/>
  <c r="AH135" i="168"/>
  <c r="AI332" i="166"/>
  <c r="AH332" i="166"/>
  <c r="AI147" i="166"/>
  <c r="AH147" i="166"/>
  <c r="AH143" i="166"/>
  <c r="AI143" i="166"/>
  <c r="AI265" i="166"/>
  <c r="AH265" i="166"/>
  <c r="AI272" i="163"/>
  <c r="AH272" i="163"/>
  <c r="AH75" i="168"/>
  <c r="AI75" i="168"/>
  <c r="AI143" i="163"/>
  <c r="AH143" i="163"/>
  <c r="AI201" i="163"/>
  <c r="AH201" i="163"/>
  <c r="AI340" i="168"/>
  <c r="AH340" i="168"/>
  <c r="AH135" i="163"/>
  <c r="AI135" i="163"/>
  <c r="AI341" i="166"/>
  <c r="AH341" i="166"/>
  <c r="AH9" i="164"/>
  <c r="AI9" i="164"/>
  <c r="AI276" i="166"/>
  <c r="AH276" i="166"/>
  <c r="AI11" i="164"/>
  <c r="AH11" i="164"/>
  <c r="AI6" i="165"/>
  <c r="AH6" i="165"/>
  <c r="AH272" i="168"/>
  <c r="AI272" i="168"/>
  <c r="AI204" i="166"/>
  <c r="AH204" i="166"/>
  <c r="AI403" i="166"/>
  <c r="AH403" i="166"/>
  <c r="AH210" i="166"/>
  <c r="AI210" i="166"/>
  <c r="AH207" i="168"/>
  <c r="AI81" i="166"/>
  <c r="AI400" i="166"/>
  <c r="AI528" i="166"/>
  <c r="AH206" i="166"/>
  <c r="AI206" i="166"/>
  <c r="AH404" i="166"/>
  <c r="AI404" i="166"/>
  <c r="AI200" i="168"/>
  <c r="AH200" i="168"/>
  <c r="AH10" i="168"/>
  <c r="AI10" i="168"/>
  <c r="AI73" i="168"/>
  <c r="AH73" i="168"/>
  <c r="AH268" i="166"/>
  <c r="AI268" i="166"/>
  <c r="AI6" i="167"/>
  <c r="AH6" i="167"/>
  <c r="AI138" i="163"/>
  <c r="AH138" i="163"/>
  <c r="AH145" i="168"/>
  <c r="AI145" i="168"/>
  <c r="AH141" i="166"/>
  <c r="AI141" i="166"/>
  <c r="AH202" i="163"/>
  <c r="AI202" i="163"/>
  <c r="AI205" i="168"/>
  <c r="AH205" i="168"/>
  <c r="AH343" i="166"/>
  <c r="AI343" i="166"/>
  <c r="AI339" i="166"/>
  <c r="AH339" i="166"/>
  <c r="AH13" i="165"/>
  <c r="AI13" i="165"/>
  <c r="AI335" i="168"/>
  <c r="AH335" i="168"/>
  <c r="AH137" i="168"/>
  <c r="AI137" i="168"/>
  <c r="AH136" i="163"/>
  <c r="AI136" i="163"/>
  <c r="AH203" i="159"/>
  <c r="AI203" i="159"/>
  <c r="AH80" i="168"/>
  <c r="AI80" i="168"/>
  <c r="AH208" i="159"/>
  <c r="AI208" i="159"/>
  <c r="AI14" i="166"/>
  <c r="AH14" i="166"/>
  <c r="AI342" i="166"/>
  <c r="AH342" i="166"/>
  <c r="AH268" i="163"/>
  <c r="AI268" i="163"/>
  <c r="AI14" i="164"/>
  <c r="AH14" i="164"/>
  <c r="AI12" i="164"/>
  <c r="AH12" i="164"/>
  <c r="AI142" i="166"/>
  <c r="AH142" i="166"/>
  <c r="AH526" i="166"/>
  <c r="AI526" i="166"/>
  <c r="AI208" i="166"/>
  <c r="AH208" i="166"/>
  <c r="AI74" i="166"/>
  <c r="AH74" i="166"/>
  <c r="AH529" i="166"/>
  <c r="AI529" i="166"/>
  <c r="AI137" i="166"/>
  <c r="AH137" i="166"/>
  <c r="AI12" i="165"/>
  <c r="AI271" i="166"/>
  <c r="AH82" i="166"/>
  <c r="AI82" i="166"/>
  <c r="AH148" i="168"/>
  <c r="AI148" i="168"/>
  <c r="AI273" i="168"/>
  <c r="AH273" i="168"/>
  <c r="AI269" i="166"/>
  <c r="AH269" i="166"/>
  <c r="AI147" i="168"/>
  <c r="AH147" i="168"/>
  <c r="AI201" i="168"/>
  <c r="AH201" i="168"/>
  <c r="AH464" i="166"/>
  <c r="AI464" i="166"/>
  <c r="AH202" i="166"/>
  <c r="AI202" i="166"/>
  <c r="AI142" i="168"/>
  <c r="AH142" i="168"/>
  <c r="AH206" i="163"/>
  <c r="AI206" i="163"/>
  <c r="AI6" i="168"/>
  <c r="AH6" i="168"/>
  <c r="AH140" i="163"/>
  <c r="AI140" i="163"/>
  <c r="AI266" i="166"/>
  <c r="AH266" i="166"/>
  <c r="AI266" i="168"/>
  <c r="AH266" i="168"/>
  <c r="AH203" i="163"/>
  <c r="AI203" i="163"/>
  <c r="AH144" i="168"/>
  <c r="AI144" i="168"/>
  <c r="AH203" i="166"/>
  <c r="AI203" i="166"/>
  <c r="AH270" i="168"/>
  <c r="AI270" i="168"/>
  <c r="AI203" i="168"/>
  <c r="AH203" i="168"/>
  <c r="AH205" i="163"/>
  <c r="AI205" i="163"/>
  <c r="AH207" i="163"/>
  <c r="AI207" i="163"/>
  <c r="AI75" i="166"/>
  <c r="AH75" i="166"/>
  <c r="AI142" i="163"/>
  <c r="AH142" i="163"/>
  <c r="AH210" i="159"/>
  <c r="AI210" i="159"/>
  <c r="AH141" i="163"/>
  <c r="AI141" i="163"/>
  <c r="S1" i="160"/>
  <c r="O15" i="160"/>
  <c r="O5" i="160"/>
  <c r="O7" i="160"/>
  <c r="O8" i="160"/>
  <c r="O17" i="160"/>
  <c r="O40" i="160"/>
  <c r="O11" i="160"/>
  <c r="O4" i="160"/>
  <c r="O9" i="160"/>
  <c r="O16" i="160"/>
  <c r="O6" i="160"/>
  <c r="O10" i="160"/>
  <c r="O23" i="160"/>
  <c r="O36" i="160"/>
  <c r="O3" i="160"/>
  <c r="O14" i="160"/>
  <c r="O26" i="160"/>
  <c r="O12" i="160"/>
  <c r="O19" i="160"/>
  <c r="O22" i="160"/>
  <c r="O37" i="160"/>
  <c r="O18" i="160"/>
  <c r="O20" i="160"/>
  <c r="O21" i="160"/>
  <c r="O24" i="160"/>
  <c r="O35" i="160"/>
  <c r="O38" i="160"/>
  <c r="O39" i="160"/>
  <c r="O13" i="160"/>
  <c r="O25" i="160"/>
  <c r="O34" i="160"/>
  <c r="O47" i="160"/>
  <c r="O27" i="160"/>
  <c r="O30" i="160"/>
  <c r="O31" i="160"/>
  <c r="O32" i="160"/>
  <c r="O33" i="160"/>
  <c r="O42" i="160"/>
  <c r="O48" i="160"/>
  <c r="O51" i="160"/>
  <c r="O50" i="160"/>
  <c r="O44" i="160"/>
  <c r="O46" i="160"/>
  <c r="O29" i="160"/>
  <c r="O49" i="160"/>
  <c r="O28" i="160"/>
  <c r="O41" i="160"/>
  <c r="O43" i="160"/>
  <c r="O45" i="160"/>
  <c r="S131" i="159"/>
  <c r="S66" i="159"/>
  <c r="O21" i="159"/>
  <c r="O8" i="159"/>
  <c r="O9" i="159"/>
  <c r="O16" i="159"/>
  <c r="O17" i="159"/>
  <c r="O6" i="159"/>
  <c r="S1" i="159"/>
  <c r="O12" i="159"/>
  <c r="O48" i="159"/>
  <c r="O13" i="159"/>
  <c r="O26" i="159"/>
  <c r="O42" i="159"/>
  <c r="O22" i="159"/>
  <c r="O7" i="159"/>
  <c r="O10" i="159"/>
  <c r="O14" i="159"/>
  <c r="O23" i="159"/>
  <c r="O24" i="159"/>
  <c r="O25" i="159"/>
  <c r="O27" i="159"/>
  <c r="O49" i="159"/>
  <c r="O11" i="159"/>
  <c r="O18" i="159"/>
  <c r="O15" i="159"/>
  <c r="O50" i="159"/>
  <c r="O19" i="159"/>
  <c r="O20" i="159"/>
  <c r="O38" i="159"/>
  <c r="O40" i="159"/>
  <c r="O43" i="159"/>
  <c r="O51" i="159"/>
  <c r="O34" i="159"/>
  <c r="O35" i="159"/>
  <c r="O36" i="159"/>
  <c r="O37" i="159"/>
  <c r="O41" i="159"/>
  <c r="O44" i="159"/>
  <c r="O30" i="159"/>
  <c r="O31" i="159"/>
  <c r="O32" i="159"/>
  <c r="O33" i="159"/>
  <c r="O45" i="159"/>
  <c r="O29" i="159"/>
  <c r="O46" i="159"/>
  <c r="O28" i="159"/>
  <c r="O39" i="159"/>
  <c r="O47" i="159"/>
  <c r="T26" i="159"/>
  <c r="O2" i="158"/>
  <c r="O3" i="158" a="1"/>
  <c r="AB2" i="160"/>
  <c r="AB67" i="159"/>
  <c r="AB2" i="159"/>
  <c r="AB132" i="159"/>
  <c r="P2" i="160" a="1"/>
  <c r="P2" i="160" l="1"/>
  <c r="U3" i="159"/>
  <c r="U3" i="160"/>
  <c r="U133" i="159"/>
  <c r="U68" i="159"/>
  <c r="O3" i="158"/>
  <c r="O4" i="158" a="1"/>
  <c r="O4" i="158" l="1"/>
  <c r="AG81" i="158"/>
  <c r="AG80" i="158"/>
  <c r="AG79" i="158"/>
  <c r="AG78" i="158"/>
  <c r="AG11" i="158"/>
  <c r="S1" i="158" a="1"/>
  <c r="S1" i="158" l="1"/>
  <c r="S66" i="158" a="1"/>
  <c r="S66" i="158" l="1"/>
  <c r="DT3" i="142" l="1"/>
  <c r="DT2" i="142"/>
  <c r="DT3" i="158"/>
  <c r="T91" i="158" s="1"/>
  <c r="DT2" i="158"/>
  <c r="S129" i="158"/>
  <c r="S128" i="158"/>
  <c r="S127" i="158"/>
  <c r="S126" i="158"/>
  <c r="S125" i="158"/>
  <c r="S124" i="158"/>
  <c r="S123" i="158"/>
  <c r="S122" i="158"/>
  <c r="S121" i="158"/>
  <c r="S120" i="158"/>
  <c r="S119" i="158"/>
  <c r="S118" i="158"/>
  <c r="S117" i="158"/>
  <c r="S116" i="158"/>
  <c r="S115" i="158"/>
  <c r="S114" i="158"/>
  <c r="S113" i="158"/>
  <c r="S112" i="158"/>
  <c r="S111" i="158"/>
  <c r="S110" i="158"/>
  <c r="S109" i="158"/>
  <c r="S108" i="158"/>
  <c r="S107" i="158"/>
  <c r="S106" i="158"/>
  <c r="S105" i="158"/>
  <c r="S104" i="158"/>
  <c r="S103" i="158"/>
  <c r="S102" i="158"/>
  <c r="S101" i="158"/>
  <c r="S100" i="158"/>
  <c r="T99" i="158"/>
  <c r="T97" i="158"/>
  <c r="T90" i="158"/>
  <c r="T89" i="158"/>
  <c r="T88" i="158"/>
  <c r="T87" i="158"/>
  <c r="AG77" i="158"/>
  <c r="AG76" i="158"/>
  <c r="AG75" i="158"/>
  <c r="AG74" i="158"/>
  <c r="AG73" i="158"/>
  <c r="AG72" i="158"/>
  <c r="AG71" i="158"/>
  <c r="AR69" i="158"/>
  <c r="AQ69" i="158"/>
  <c r="AP69" i="158"/>
  <c r="AO69" i="158"/>
  <c r="AN69" i="158"/>
  <c r="V67" i="158"/>
  <c r="Y66" i="158"/>
  <c r="S64" i="158"/>
  <c r="S63" i="158"/>
  <c r="S62" i="158"/>
  <c r="S61" i="158"/>
  <c r="S60" i="158"/>
  <c r="S59" i="158"/>
  <c r="S58" i="158"/>
  <c r="S57" i="158"/>
  <c r="S56" i="158"/>
  <c r="S55" i="158"/>
  <c r="S54" i="158"/>
  <c r="S53" i="158"/>
  <c r="S52" i="158"/>
  <c r="S51" i="158"/>
  <c r="B51" i="158"/>
  <c r="S50" i="158"/>
  <c r="B50" i="158"/>
  <c r="S49" i="158"/>
  <c r="B49" i="158"/>
  <c r="S48" i="158"/>
  <c r="B48" i="158"/>
  <c r="S47" i="158"/>
  <c r="B47" i="158"/>
  <c r="S46" i="158"/>
  <c r="B46" i="158"/>
  <c r="S45" i="158"/>
  <c r="B45" i="158"/>
  <c r="S44" i="158"/>
  <c r="B44" i="158"/>
  <c r="S43" i="158"/>
  <c r="B43" i="158"/>
  <c r="S42" i="158"/>
  <c r="B42" i="158"/>
  <c r="S41" i="158"/>
  <c r="B41" i="158"/>
  <c r="S40" i="158"/>
  <c r="B40" i="158"/>
  <c r="S39" i="158"/>
  <c r="B39" i="158"/>
  <c r="S38" i="158"/>
  <c r="B38" i="158"/>
  <c r="S37" i="158"/>
  <c r="B37" i="158"/>
  <c r="S36" i="158"/>
  <c r="B36" i="158"/>
  <c r="S35" i="158"/>
  <c r="B35" i="158"/>
  <c r="T34" i="158"/>
  <c r="B34" i="158"/>
  <c r="B33" i="158"/>
  <c r="T32" i="158"/>
  <c r="B32" i="158"/>
  <c r="B31" i="158"/>
  <c r="B30" i="158"/>
  <c r="B29" i="158"/>
  <c r="B28" i="158"/>
  <c r="B27" i="158"/>
  <c r="B26" i="158"/>
  <c r="T25" i="158"/>
  <c r="B25" i="158"/>
  <c r="T24" i="158"/>
  <c r="B24" i="158"/>
  <c r="T23" i="158"/>
  <c r="B23" i="158"/>
  <c r="T22" i="158"/>
  <c r="B22" i="158"/>
  <c r="B21" i="158"/>
  <c r="B20" i="158"/>
  <c r="B19" i="158"/>
  <c r="B18" i="158"/>
  <c r="B17" i="158"/>
  <c r="B16" i="158"/>
  <c r="B15" i="158"/>
  <c r="B14" i="158"/>
  <c r="B13" i="158"/>
  <c r="B12" i="158"/>
  <c r="B11" i="158"/>
  <c r="AG10" i="158"/>
  <c r="B10" i="158"/>
  <c r="AG9" i="158"/>
  <c r="B9" i="158"/>
  <c r="AG8" i="158"/>
  <c r="B8" i="158"/>
  <c r="AG7" i="158"/>
  <c r="B7" i="158"/>
  <c r="AG6" i="158"/>
  <c r="B6" i="158"/>
  <c r="B5" i="158"/>
  <c r="AR4" i="158"/>
  <c r="AQ4" i="158"/>
  <c r="AP4" i="158"/>
  <c r="AO4" i="158"/>
  <c r="AN4" i="158"/>
  <c r="B4" i="158"/>
  <c r="DR3" i="158"/>
  <c r="DQ3" i="158"/>
  <c r="DP3" i="158"/>
  <c r="DO3" i="158"/>
  <c r="DN3" i="158"/>
  <c r="B3" i="158"/>
  <c r="DR2" i="158"/>
  <c r="DQ2" i="158"/>
  <c r="DP2" i="158"/>
  <c r="DO2" i="158"/>
  <c r="DN2" i="158"/>
  <c r="DM2" i="158"/>
  <c r="V2" i="158"/>
  <c r="B2" i="158"/>
  <c r="Y1" i="158"/>
  <c r="AG141" i="142"/>
  <c r="S194" i="142"/>
  <c r="S193" i="142"/>
  <c r="S192" i="142"/>
  <c r="S191" i="142"/>
  <c r="S190" i="142"/>
  <c r="S189" i="142"/>
  <c r="S188" i="142"/>
  <c r="S187" i="142"/>
  <c r="S186" i="142"/>
  <c r="S185" i="142"/>
  <c r="S184" i="142"/>
  <c r="S183" i="142"/>
  <c r="S182" i="142"/>
  <c r="S181" i="142"/>
  <c r="S180" i="142"/>
  <c r="S179" i="142"/>
  <c r="S178" i="142"/>
  <c r="S177" i="142"/>
  <c r="S176" i="142"/>
  <c r="S175" i="142"/>
  <c r="S174" i="142"/>
  <c r="S173" i="142"/>
  <c r="S172" i="142"/>
  <c r="S171" i="142"/>
  <c r="S170" i="142"/>
  <c r="S169" i="142"/>
  <c r="S168" i="142"/>
  <c r="S167" i="142"/>
  <c r="S166" i="142"/>
  <c r="S165" i="142"/>
  <c r="T164" i="142"/>
  <c r="T162" i="142"/>
  <c r="T156" i="142"/>
  <c r="T155" i="142"/>
  <c r="T154" i="142"/>
  <c r="T153" i="142"/>
  <c r="T152" i="142"/>
  <c r="T161" i="142"/>
  <c r="AG140" i="142"/>
  <c r="AG139" i="142"/>
  <c r="AG138" i="142"/>
  <c r="AG137" i="142"/>
  <c r="AG136" i="142"/>
  <c r="AR134" i="142"/>
  <c r="AQ134" i="142"/>
  <c r="AP134" i="142"/>
  <c r="AO134" i="142"/>
  <c r="AN134" i="142"/>
  <c r="V132" i="142"/>
  <c r="Y131" i="142"/>
  <c r="T97" i="142"/>
  <c r="T32" i="142"/>
  <c r="O38" i="158" a="1"/>
  <c r="O5" i="158" a="1"/>
  <c r="O6" i="158" a="1"/>
  <c r="O18" i="158" a="1"/>
  <c r="O22" i="158" a="1"/>
  <c r="O39" i="158" a="1"/>
  <c r="O15" i="158" a="1"/>
  <c r="O45" i="158" a="1"/>
  <c r="O24" i="158" a="1"/>
  <c r="O31" i="158" a="1"/>
  <c r="O21" i="158" a="1"/>
  <c r="O42" i="158" a="1"/>
  <c r="O29" i="158" a="1"/>
  <c r="O50" i="158" a="1"/>
  <c r="O43" i="158" a="1"/>
  <c r="O51" i="158" a="1"/>
  <c r="O26" i="158" a="1"/>
  <c r="O30" i="158" a="1"/>
  <c r="O47" i="158" a="1"/>
  <c r="O17" i="158" a="1"/>
  <c r="S131" i="142" a="1"/>
  <c r="O28" i="158" a="1"/>
  <c r="O25" i="158" a="1"/>
  <c r="O37" i="158" a="1"/>
  <c r="O10" i="158" a="1"/>
  <c r="O7" i="158" a="1"/>
  <c r="O41" i="158" a="1"/>
  <c r="O44" i="158" a="1"/>
  <c r="O13" i="158" a="1"/>
  <c r="O12" i="158" a="1"/>
  <c r="O27" i="158" a="1"/>
  <c r="O32" i="158" a="1"/>
  <c r="O35" i="158" a="1"/>
  <c r="O48" i="158" a="1"/>
  <c r="O14" i="158" a="1"/>
  <c r="O40" i="158" a="1"/>
  <c r="O46" i="158" a="1"/>
  <c r="O33" i="158" a="1"/>
  <c r="O9" i="158" a="1"/>
  <c r="O16" i="158" a="1"/>
  <c r="O49" i="158" a="1"/>
  <c r="O36" i="158" a="1"/>
  <c r="O19" i="158" a="1"/>
  <c r="O34" i="158" a="1"/>
  <c r="O8" i="158" a="1"/>
  <c r="O11" i="158" a="1"/>
  <c r="O23" i="158" a="1"/>
  <c r="O20" i="158" a="1"/>
  <c r="AN10" i="158"/>
  <c r="AN75" i="158"/>
  <c r="AN77" i="158"/>
  <c r="AN8" i="158"/>
  <c r="AN81" i="158"/>
  <c r="AN141" i="142"/>
  <c r="AN136" i="142"/>
  <c r="AN6" i="158"/>
  <c r="AN72" i="158"/>
  <c r="AN9" i="158"/>
  <c r="AN73" i="158"/>
  <c r="AN138" i="142"/>
  <c r="AN80" i="158"/>
  <c r="AN74" i="158"/>
  <c r="AN79" i="158"/>
  <c r="AN5" i="158"/>
  <c r="AN135" i="142"/>
  <c r="AN7" i="158"/>
  <c r="AN139" i="142"/>
  <c r="AN11" i="158"/>
  <c r="AN76" i="158"/>
  <c r="AN70" i="158"/>
  <c r="AN140" i="142"/>
  <c r="AN78" i="158"/>
  <c r="AN71" i="158"/>
  <c r="AN137" i="142"/>
  <c r="G8" i="166" a="1"/>
  <c r="E3" i="167" a="1"/>
  <c r="G10" i="168" a="1"/>
  <c r="I34" i="167" a="1"/>
  <c r="N41" i="164" a="1"/>
  <c r="C48" i="166" a="1"/>
  <c r="H35" i="164" a="1"/>
  <c r="H23" i="168" a="1"/>
  <c r="C49" i="168" a="1"/>
  <c r="H23" i="167" a="1"/>
  <c r="AR209" i="168" a="1"/>
  <c r="AQ331" i="168" a="1"/>
  <c r="F3" i="168" a="1"/>
  <c r="D13" i="166" a="1"/>
  <c r="Q27" i="164" a="1"/>
  <c r="N51" i="168" a="1"/>
  <c r="AQ70" i="166" a="1"/>
  <c r="AQ334" i="168" a="1"/>
  <c r="AR10" i="165" a="1"/>
  <c r="G37" i="168" a="1"/>
  <c r="Q16" i="168" a="1"/>
  <c r="AO403" i="166" a="1"/>
  <c r="Q23" i="164" a="1"/>
  <c r="G40" i="167" a="1"/>
  <c r="AO138" i="168" a="1"/>
  <c r="AP147" i="166" a="1"/>
  <c r="N24" i="167" a="1"/>
  <c r="F36" i="168" a="1"/>
  <c r="G35" i="165" a="1"/>
  <c r="AR76" i="166" a="1"/>
  <c r="N35" i="167" a="1"/>
  <c r="D10" i="165" a="1"/>
  <c r="N50" i="166" a="1"/>
  <c r="AJ210" i="166" a="1"/>
  <c r="K50" i="164" a="1"/>
  <c r="H5" i="166" a="1"/>
  <c r="AQ330" i="168" a="1"/>
  <c r="AL270" i="168" a="1"/>
  <c r="P37" i="164" a="1"/>
  <c r="D23" i="167" a="1"/>
  <c r="AQ272" i="166" a="1"/>
  <c r="AJ11" i="166" a="1"/>
  <c r="AP79" i="168" a="1"/>
  <c r="P39" i="168" a="1"/>
  <c r="K25" i="164" a="1"/>
  <c r="Q44" i="166" a="1"/>
  <c r="AJ397" i="166" a="1"/>
  <c r="N7" i="168" a="1"/>
  <c r="AL206" i="159" a="1"/>
  <c r="AJ12" i="166" a="1"/>
  <c r="G47" i="165" a="1"/>
  <c r="AP267" i="163" a="1"/>
  <c r="P16" i="164" a="1"/>
  <c r="AL208" i="163" a="1"/>
  <c r="AR270" i="166" a="1"/>
  <c r="N3" i="168" a="1"/>
  <c r="I51" i="164" a="1"/>
  <c r="AQ267" i="163" a="1"/>
  <c r="Q40" i="165" a="1"/>
  <c r="D17" i="165" a="1"/>
  <c r="M8" i="166" a="1"/>
  <c r="AP528" i="166" a="1"/>
  <c r="P51" i="169" a="1"/>
  <c r="K17" i="166" a="1"/>
  <c r="I4" i="165" a="1"/>
  <c r="Q26" i="164" a="1"/>
  <c r="J5" i="165" a="1"/>
  <c r="AL395" i="166" a="1"/>
  <c r="F38" i="167" a="1"/>
  <c r="L3" i="165" a="1"/>
  <c r="M35" i="165" a="1"/>
  <c r="J40" i="165" a="1"/>
  <c r="AQ80" i="166" a="1"/>
  <c r="AL78" i="168" a="1"/>
  <c r="K40" i="168" a="1"/>
  <c r="AQ204" i="159" a="1"/>
  <c r="AO276" i="166" a="1"/>
  <c r="AJ330" i="168" a="1"/>
  <c r="I5" i="168" a="1"/>
  <c r="AJ136" i="168" a="1"/>
  <c r="P35" i="168" a="1"/>
  <c r="C29" i="168" a="1"/>
  <c r="AO204" i="168" a="1"/>
  <c r="C32" i="167" a="1"/>
  <c r="AR151" i="168" a="1"/>
  <c r="AR147" i="168" a="1"/>
  <c r="F29" i="166" a="1"/>
  <c r="M6" i="166" a="1"/>
  <c r="AQ13" i="164" a="1"/>
  <c r="G36" i="165" a="1"/>
  <c r="E13" i="166" a="1"/>
  <c r="D29" i="164" a="1"/>
  <c r="AO72" i="166" a="1"/>
  <c r="AQ9" i="166" a="1"/>
  <c r="H25" i="167" a="1"/>
  <c r="AQ139" i="166" a="1"/>
  <c r="G31" i="165" a="1"/>
  <c r="D41" i="168" a="1"/>
  <c r="AR207" i="163" a="1"/>
  <c r="AP73" i="166" a="1"/>
  <c r="AR12" i="165" a="1"/>
  <c r="F30" i="166" a="1"/>
  <c r="AR79" i="166" a="1"/>
  <c r="D33" i="167" a="1"/>
  <c r="J11" i="168" a="1"/>
  <c r="N9" i="167" a="1"/>
  <c r="H46" i="166" a="1"/>
  <c r="Q23" i="166" a="1"/>
  <c r="C43" i="164" a="1"/>
  <c r="AR333" i="168" a="1"/>
  <c r="Q49" i="166" a="1"/>
  <c r="M30" i="164" a="1"/>
  <c r="P7" i="165" a="1"/>
  <c r="P17" i="168" a="1"/>
  <c r="AR77" i="166" a="1"/>
  <c r="K47" i="168" a="1"/>
  <c r="J27" i="165" a="1"/>
  <c r="N34" i="165" a="1"/>
  <c r="AP149" i="168" a="1"/>
  <c r="AQ80" i="168" a="1"/>
  <c r="F47" i="167" a="1"/>
  <c r="AQ271" i="163" a="1"/>
  <c r="L43" i="168" a="1"/>
  <c r="AQ135" i="166" a="1"/>
  <c r="Q33" i="167" a="1"/>
  <c r="AQ139" i="168" a="1"/>
  <c r="L15" i="166" a="1"/>
  <c r="E28" i="166" a="1"/>
  <c r="F49" i="168" a="1"/>
  <c r="K5" i="164" a="1"/>
  <c r="N15" i="166" a="1"/>
  <c r="AJ136" i="163" a="1"/>
  <c r="H24" i="167" a="1"/>
  <c r="H49" i="167" a="1"/>
  <c r="AL138" i="168" a="1"/>
  <c r="AQ144" i="168" a="1"/>
  <c r="M26" i="168" a="1"/>
  <c r="D19" i="166" a="1"/>
  <c r="AP337" i="168" a="1"/>
  <c r="M34" i="166" a="1"/>
  <c r="F9" i="168" a="1"/>
  <c r="J24" i="167" a="1"/>
  <c r="J24" i="168" a="1"/>
  <c r="C44" i="167" a="1"/>
  <c r="E5" i="164" a="1"/>
  <c r="AJ402" i="166" a="1"/>
  <c r="C15" i="166" a="1"/>
  <c r="E26" i="166" a="1"/>
  <c r="N7" i="164" a="1"/>
  <c r="K19" i="166" a="1"/>
  <c r="D45" i="167" a="1"/>
  <c r="L9" i="168" a="1"/>
  <c r="I31" i="164" a="1"/>
  <c r="AR144" i="168" a="1"/>
  <c r="AL335" i="168" a="1"/>
  <c r="K26" i="166" a="1"/>
  <c r="D49" i="166" a="1"/>
  <c r="AR136" i="168" a="1"/>
  <c r="I11" i="168" a="1"/>
  <c r="K16" i="164" a="1"/>
  <c r="H13" i="165" a="1"/>
  <c r="P7" i="164" a="1"/>
  <c r="P30" i="164" a="1"/>
  <c r="L32" i="164" a="1"/>
  <c r="AR12" i="166" a="1"/>
  <c r="G36" i="166" a="1"/>
  <c r="M46" i="165" a="1"/>
  <c r="F41" i="166" a="1"/>
  <c r="C7" i="166" a="1"/>
  <c r="AL13" i="166" a="1"/>
  <c r="D13" i="168" a="1"/>
  <c r="AJ77" i="168" a="1"/>
  <c r="P16" i="168" a="1"/>
  <c r="Q6" i="167" a="1"/>
  <c r="H9" i="164" a="1"/>
  <c r="AQ266" i="163" a="1"/>
  <c r="AJ143" i="166" a="1"/>
  <c r="AL202" i="163" a="1"/>
  <c r="E12" i="168" a="1"/>
  <c r="C34" i="166" a="1"/>
  <c r="AJ140" i="166" a="1"/>
  <c r="AR136" i="163" a="1"/>
  <c r="AO270" i="163" a="1"/>
  <c r="H38" i="168" a="1"/>
  <c r="AR344" i="168" a="1"/>
  <c r="AL267" i="166" a="1"/>
  <c r="AL466" i="166" a="1"/>
  <c r="L51" i="166" a="1"/>
  <c r="N5" i="166" a="1"/>
  <c r="H42" i="164" a="1"/>
  <c r="AR8" i="168" a="1"/>
  <c r="E18" i="168" a="1"/>
  <c r="D11" i="165" a="1"/>
  <c r="K13" i="167" a="1"/>
  <c r="AP71" i="166" a="1"/>
  <c r="Q12" i="167" a="1"/>
  <c r="I36" i="165" a="1"/>
  <c r="AJ137" i="168" a="1"/>
  <c r="L7" i="168" a="1"/>
  <c r="J48" i="167" a="1"/>
  <c r="H35" i="165" a="1"/>
  <c r="N19" i="166" a="1"/>
  <c r="H28" i="168" a="1"/>
  <c r="K11" i="164" a="1"/>
  <c r="I39" i="166" a="1"/>
  <c r="AP136" i="168" a="1"/>
  <c r="AQ269" i="163" a="1"/>
  <c r="AP5" i="164" a="1"/>
  <c r="D39" i="168" a="1"/>
  <c r="AO205" i="159" a="1"/>
  <c r="K16" i="167" a="1"/>
  <c r="L36" i="164" a="1"/>
  <c r="C23" i="168" a="1"/>
  <c r="C47" i="166" a="1"/>
  <c r="K8" i="168" a="1"/>
  <c r="C7" i="165" a="1"/>
  <c r="E7" i="166" a="1"/>
  <c r="Q51" i="167" a="1"/>
  <c r="AP212" i="159" a="1"/>
  <c r="N4" i="167" a="1"/>
  <c r="AO273" i="163" a="1"/>
  <c r="AO206" i="159" a="1"/>
  <c r="AO11" i="165" a="1"/>
  <c r="Q26" i="168" a="1"/>
  <c r="AR71" i="168" a="1"/>
  <c r="J12" i="165" a="1"/>
  <c r="AO12" i="166" a="1"/>
  <c r="I35" i="167" a="1"/>
  <c r="J50" i="165" a="1"/>
  <c r="L23" i="168" a="1"/>
  <c r="M19" i="167" a="1"/>
  <c r="K10" i="166" a="1"/>
  <c r="AR143" i="163" a="1"/>
  <c r="J22" i="167" a="1"/>
  <c r="M10" i="164" a="1"/>
  <c r="AJ135" i="166" a="1"/>
  <c r="J34" i="168" a="1"/>
  <c r="AL274" i="168" a="1"/>
  <c r="AR331" i="168" a="1"/>
  <c r="K4" i="167" a="1"/>
  <c r="K51" i="169" a="1"/>
  <c r="D48" i="165" a="1"/>
  <c r="AQ146" i="168" a="1"/>
  <c r="N8" i="165" a="1"/>
  <c r="AR207" i="166" a="1"/>
  <c r="Q5" i="165" a="1"/>
  <c r="J40" i="164" a="1"/>
  <c r="Q33" i="168" a="1"/>
  <c r="Q21" i="167" a="1"/>
  <c r="E47" i="165" a="1"/>
  <c r="I23" i="168" a="1"/>
  <c r="AQ336" i="166" a="1"/>
  <c r="AJ269" i="166" a="1"/>
  <c r="K22" i="167" a="1"/>
  <c r="J48" i="168" a="1"/>
  <c r="L31" i="164" a="1"/>
  <c r="Q40" i="168" a="1"/>
  <c r="J7" i="168" a="1"/>
  <c r="K15" i="166" a="1"/>
  <c r="C42" i="167" a="1"/>
  <c r="D5" i="167" a="1"/>
  <c r="AR339" i="166" a="1"/>
  <c r="I25" i="164" a="1"/>
  <c r="AR265" i="168" a="1"/>
  <c r="I33" i="168" a="1"/>
  <c r="L28" i="166" a="1"/>
  <c r="D44" i="167" a="1"/>
  <c r="N2" i="166" a="1"/>
  <c r="AJ10" i="168" a="1"/>
  <c r="P25" i="166" a="1"/>
  <c r="J51" i="165" a="1"/>
  <c r="M48" i="165" a="1"/>
  <c r="AQ140" i="168" a="1"/>
  <c r="AP269" i="166" a="1"/>
  <c r="AR525" i="166" a="1"/>
  <c r="D37" i="164" a="1"/>
  <c r="AP271" i="163" a="1"/>
  <c r="C42" i="164" a="1"/>
  <c r="P22" i="164" a="1"/>
  <c r="G9" i="164" a="1"/>
  <c r="K41" i="167" a="1"/>
  <c r="H34" i="168" a="1"/>
  <c r="AJ147" i="168" a="1"/>
  <c r="H24" i="168" a="1"/>
  <c r="H14" i="168" a="1"/>
  <c r="AR205" i="159" a="1"/>
  <c r="AJ465" i="166" a="1"/>
  <c r="AQ465" i="166" a="1"/>
  <c r="H16" i="168" a="1"/>
  <c r="D2" i="164" a="1"/>
  <c r="Q19" i="168" a="1"/>
  <c r="L29" i="165" a="1"/>
  <c r="AP208" i="166" a="1"/>
  <c r="AL464" i="166" a="1"/>
  <c r="L5" i="164" a="1"/>
  <c r="G51" i="164" a="1"/>
  <c r="G37" i="166" a="1"/>
  <c r="J37" i="167" a="1"/>
  <c r="Q50" i="166" a="1"/>
  <c r="D3" i="166" a="1"/>
  <c r="F11" i="166" a="1"/>
  <c r="F27" i="165" a="1"/>
  <c r="Q35" i="165" a="1"/>
  <c r="AL76" i="166" a="1"/>
  <c r="K23" i="168" a="1"/>
  <c r="M49" i="165" a="1"/>
  <c r="N28" i="165" a="1"/>
  <c r="H4" i="164" a="1"/>
  <c r="AO12" i="165" a="1"/>
  <c r="AL204" i="166" a="1"/>
  <c r="N11" i="165" a="1"/>
  <c r="AP6" i="164" a="1"/>
  <c r="AO466" i="166" a="1"/>
  <c r="I34" i="165" a="1"/>
  <c r="Q29" i="167" a="1"/>
  <c r="AO201" i="163" a="1"/>
  <c r="J10" i="165" a="1"/>
  <c r="G47" i="166" a="1"/>
  <c r="AJ70" i="168" a="1"/>
  <c r="AL267" i="163" a="1"/>
  <c r="N22" i="165" a="1"/>
  <c r="D19" i="168" a="1"/>
  <c r="C45" i="166" a="1"/>
  <c r="H28" i="164" a="1"/>
  <c r="D44" i="165" a="1"/>
  <c r="AQ13" i="166" a="1"/>
  <c r="L19" i="166" a="1"/>
  <c r="AP200" i="166" a="1"/>
  <c r="AP144" i="166" a="1"/>
  <c r="Q41" i="166" a="1"/>
  <c r="N44" i="166" a="1"/>
  <c r="Q26" i="166" a="1"/>
  <c r="J18" i="168" a="1"/>
  <c r="Q22" i="165" a="1"/>
  <c r="AJ141" i="163" a="1"/>
  <c r="G10" i="164" a="1"/>
  <c r="D5" i="164" a="1"/>
  <c r="H24" i="164" a="1"/>
  <c r="C9" i="167" a="1"/>
  <c r="P29" i="164" a="1"/>
  <c r="I40" i="164" a="1"/>
  <c r="Q31" i="165" a="1"/>
  <c r="M41" i="167" a="1"/>
  <c r="H51" i="167" a="1"/>
  <c r="I10" i="166" a="1"/>
  <c r="AQ467" i="166" a="1"/>
  <c r="L30" i="164" a="1"/>
  <c r="Q16" i="164" a="1"/>
  <c r="M29" i="168" a="1"/>
  <c r="D8" i="164" a="1"/>
  <c r="D40" i="166" a="1"/>
  <c r="N31" i="168" a="1"/>
  <c r="L15" i="167" a="1"/>
  <c r="P8" i="168" a="1"/>
  <c r="H22" i="165" a="1"/>
  <c r="Q13" i="168" a="1"/>
  <c r="AP337" i="166" a="1"/>
  <c r="AJ266" i="166" a="1"/>
  <c r="AL7" i="165" a="1"/>
  <c r="E31" i="165" a="1"/>
  <c r="L29" i="166" a="1"/>
  <c r="N21" i="166" a="1"/>
  <c r="H30" i="166" a="1"/>
  <c r="AR401" i="166" a="1"/>
  <c r="M32" i="165" a="1"/>
  <c r="K5" i="165" a="1"/>
  <c r="M24" i="166" a="1"/>
  <c r="H19" i="167" a="1"/>
  <c r="M51" i="166" a="1"/>
  <c r="AR341" i="168" a="1"/>
  <c r="I45" i="168" a="1"/>
  <c r="G50" i="168" a="1"/>
  <c r="K44" i="166" a="1"/>
  <c r="C11" i="165" a="1"/>
  <c r="AO271" i="166" a="1"/>
  <c r="M49" i="168" a="1"/>
  <c r="AP209" i="166" a="1"/>
  <c r="I27" i="166" a="1"/>
  <c r="J13" i="168" a="1"/>
  <c r="D25" i="165" a="1"/>
  <c r="P9" i="166" a="1"/>
  <c r="K51" i="166" a="1"/>
  <c r="E24" i="164" a="1"/>
  <c r="D18" i="166" a="1"/>
  <c r="AO272" i="166" a="1"/>
  <c r="AP204" i="166" a="1"/>
  <c r="AJ6" i="165" a="1"/>
  <c r="N10" i="166" a="1"/>
  <c r="E49" i="167" a="1"/>
  <c r="AO467" i="166" a="1"/>
  <c r="P33" i="165" a="1"/>
  <c r="N2" i="167" a="1"/>
  <c r="M20" i="165" a="1"/>
  <c r="E45" i="164" a="1"/>
  <c r="F7" i="166" a="1"/>
  <c r="AJ201" i="159" a="1"/>
  <c r="G27" i="168" a="1"/>
  <c r="E17" i="165" a="1"/>
  <c r="AR462" i="166" a="1"/>
  <c r="AQ335" i="168" a="1"/>
  <c r="AL330" i="168" a="1"/>
  <c r="AP268" i="168" a="1"/>
  <c r="D8" i="167" a="1"/>
  <c r="AL200" i="168" a="1"/>
  <c r="AO266" i="163" a="1"/>
  <c r="AO526" i="166" a="1"/>
  <c r="AR6" i="166" a="1"/>
  <c r="K28" i="164" a="1"/>
  <c r="Q46" i="166" a="1"/>
  <c r="AO200" i="159" a="1"/>
  <c r="J51" i="164" a="1"/>
  <c r="AJ206" i="159" a="1"/>
  <c r="N3" i="164" a="1"/>
  <c r="L38" i="167" a="1"/>
  <c r="AR266" i="163" a="1"/>
  <c r="F26" i="165" a="1"/>
  <c r="G26" i="164" a="1"/>
  <c r="M23" i="165" a="1"/>
  <c r="AL5" i="165" a="1"/>
  <c r="K20" i="168" a="1"/>
  <c r="C33" i="168" a="1"/>
  <c r="AP206" i="159" a="1"/>
  <c r="L32" i="165" a="1"/>
  <c r="AJ270" i="163" a="1"/>
  <c r="AL465" i="166" a="1"/>
  <c r="K36" i="167" a="1"/>
  <c r="G8" i="165" a="1"/>
  <c r="H4" i="167" a="1"/>
  <c r="F27" i="164" a="1"/>
  <c r="AO13" i="164" a="1"/>
  <c r="H2" i="167" a="1"/>
  <c r="J19" i="164" a="1"/>
  <c r="AP72" i="168" a="1"/>
  <c r="I31" i="167" a="1"/>
  <c r="AO274" i="166" a="1"/>
  <c r="D4" i="166" a="1"/>
  <c r="M25" i="165" a="1"/>
  <c r="J16" i="168" a="1"/>
  <c r="AQ11" i="166" a="1"/>
  <c r="Q21" i="164" a="1"/>
  <c r="E30" i="168" a="1"/>
  <c r="AJ400" i="166" a="1"/>
  <c r="AQ400" i="166" a="1"/>
  <c r="K23" i="166" a="1"/>
  <c r="M37" i="166" a="1"/>
  <c r="AO76" i="168" a="1"/>
  <c r="F14" i="165" a="1"/>
  <c r="L11" i="167" a="1"/>
  <c r="L4" i="165" a="1"/>
  <c r="J48" i="166" a="1"/>
  <c r="AQ5" i="168" a="1"/>
  <c r="AP341" i="168" a="1"/>
  <c r="H8" i="167" a="1"/>
  <c r="N37" i="165" a="1"/>
  <c r="H40" i="167" a="1"/>
  <c r="L30" i="165" a="1"/>
  <c r="N39" i="168" a="1"/>
  <c r="L10" i="164" a="1"/>
  <c r="I20" i="167" a="1"/>
  <c r="K16" i="165" a="1"/>
  <c r="M11" i="164" a="1"/>
  <c r="N16" i="164" a="1"/>
  <c r="AO146" i="166" a="1"/>
  <c r="M51" i="165" a="1"/>
  <c r="AL402" i="166" a="1"/>
  <c r="AQ270" i="163" a="1"/>
  <c r="G43" i="167" a="1"/>
  <c r="AR273" i="163" a="1"/>
  <c r="M11" i="168" a="1"/>
  <c r="AL265" i="168" a="1"/>
  <c r="AP529" i="166" a="1"/>
  <c r="H43" i="166" a="1"/>
  <c r="C12" i="166" a="1"/>
  <c r="L40" i="164" a="1"/>
  <c r="K14" i="167" a="1"/>
  <c r="N43" i="164" a="1"/>
  <c r="AR271" i="166" a="1"/>
  <c r="Q3" i="168" a="1"/>
  <c r="AO330" i="168" a="1"/>
  <c r="G51" i="167" a="1"/>
  <c r="AP74" i="168" a="1"/>
  <c r="K35" i="168" a="1"/>
  <c r="P32" i="168" a="1"/>
  <c r="G44" i="164" a="1"/>
  <c r="AO9" i="165" a="1"/>
  <c r="D35" i="168" a="1"/>
  <c r="F34" i="168" a="1"/>
  <c r="G17" i="165" a="1"/>
  <c r="L37" i="165" a="1"/>
  <c r="P42" i="164" a="1"/>
  <c r="F42" i="165" a="1"/>
  <c r="J42" i="165" a="1"/>
  <c r="AQ203" i="166" a="1"/>
  <c r="N13" i="168" a="1"/>
  <c r="K5" i="168" a="1"/>
  <c r="I8" i="168" a="1"/>
  <c r="AO82" i="166" a="1"/>
  <c r="Q13" i="166" a="1"/>
  <c r="J31" i="164" a="1"/>
  <c r="M39" i="167" a="1"/>
  <c r="AR140" i="168" a="1"/>
  <c r="I20" i="165" a="1"/>
  <c r="E6" i="166" a="1"/>
  <c r="AQ269" i="168" a="1"/>
  <c r="Q12" i="168" a="1"/>
  <c r="AQ138" i="163" a="1"/>
  <c r="G49" i="165" a="1"/>
  <c r="N39" i="165" a="1"/>
  <c r="D26" i="166" a="1"/>
  <c r="K41" i="166" a="1"/>
  <c r="K43" i="165" a="1"/>
  <c r="Q43" i="168" a="1"/>
  <c r="J7" i="166" a="1"/>
  <c r="E16" i="164" a="1"/>
  <c r="P37" i="166" a="1"/>
  <c r="J29" i="165" a="1"/>
  <c r="AR341" i="166" a="1"/>
  <c r="AO397" i="166" a="1"/>
  <c r="M16" i="167" a="1"/>
  <c r="L41" i="168" a="1"/>
  <c r="G28" i="165" a="1"/>
  <c r="Q47" i="167" a="1"/>
  <c r="G14" i="167" a="1"/>
  <c r="L40" i="166" a="1"/>
  <c r="E44" i="164" a="1"/>
  <c r="AJ145" i="168" a="1"/>
  <c r="AQ142" i="166" a="1"/>
  <c r="P28" i="167" a="1"/>
  <c r="Q9" i="164" a="1"/>
  <c r="I12" i="165" a="1"/>
  <c r="AJ462" i="166" a="1"/>
  <c r="H23" i="166" a="1"/>
  <c r="AQ135" i="163" a="1"/>
  <c r="G33" i="168" a="1"/>
  <c r="N25" i="168" a="1"/>
  <c r="AQ337" i="166" a="1"/>
  <c r="Q42" i="166" a="1"/>
  <c r="AR208" i="166" a="1"/>
  <c r="AJ209" i="163" a="1"/>
  <c r="P44" i="166" a="1"/>
  <c r="AL204" i="168" a="1"/>
  <c r="D45" i="164" a="1"/>
  <c r="J5" i="166" a="1"/>
  <c r="K14" i="168" a="1"/>
  <c r="AO343" i="166" a="1"/>
  <c r="L19" i="165" a="1"/>
  <c r="G22" i="164" a="1"/>
  <c r="P16" i="165" a="1"/>
  <c r="AP11" i="165" a="1"/>
  <c r="N43" i="167" a="1"/>
  <c r="P22" i="165" a="1"/>
  <c r="J17" i="164" a="1"/>
  <c r="M22" i="164" a="1"/>
  <c r="G13" i="164" a="1"/>
  <c r="H15" i="165" a="1"/>
  <c r="P8" i="167" a="1"/>
  <c r="AP208" i="168" a="1"/>
  <c r="AO335" i="166" a="1"/>
  <c r="Q34" i="165" a="1"/>
  <c r="G48" i="165" a="1"/>
  <c r="AP267" i="166" a="1"/>
  <c r="K46" i="168" a="1"/>
  <c r="Q31" i="167" a="1"/>
  <c r="K20" i="166" a="1"/>
  <c r="D30" i="167" a="1"/>
  <c r="AJ344" i="166" a="1"/>
  <c r="E12" i="167" a="1"/>
  <c r="AP143" i="163" a="1"/>
  <c r="AO266" i="166" a="1"/>
  <c r="I38" i="168" a="1"/>
  <c r="D14" i="166" a="1"/>
  <c r="G20" i="166" a="1"/>
  <c r="AO11" i="164" a="1"/>
  <c r="D13" i="165" a="1"/>
  <c r="AR203" i="159" a="1"/>
  <c r="D40" i="167" a="1"/>
  <c r="F20" i="165" a="1"/>
  <c r="AR10" i="168" a="1"/>
  <c r="F5" i="165" a="1"/>
  <c r="AP141" i="163" a="1"/>
  <c r="AP82" i="166" a="1"/>
  <c r="M42" i="164" a="1"/>
  <c r="N38" i="167" a="1"/>
  <c r="AJ12" i="165" a="1"/>
  <c r="Q17" i="164" a="1"/>
  <c r="AL273" i="168" a="1"/>
  <c r="I44" i="168" a="1"/>
  <c r="AP74" i="166" a="1"/>
  <c r="N39" i="166" a="1"/>
  <c r="F8" i="168" a="1"/>
  <c r="P18" i="167" a="1"/>
  <c r="J32" i="166" a="1"/>
  <c r="F36" i="167" a="1"/>
  <c r="I33" i="166" a="1"/>
  <c r="L21" i="167" a="1"/>
  <c r="K31" i="168" a="1"/>
  <c r="Q47" i="168" a="1"/>
  <c r="P44" i="164" a="1"/>
  <c r="J44" i="167" a="1"/>
  <c r="E24" i="167" a="1"/>
  <c r="N10" i="168" a="1"/>
  <c r="AQ270" i="168" a="1"/>
  <c r="Q42" i="167" a="1"/>
  <c r="AO135" i="163" a="1"/>
  <c r="G39" i="168" a="1"/>
  <c r="P48" i="167" a="1"/>
  <c r="AO202" i="168" a="1"/>
  <c r="P38" i="166" a="1"/>
  <c r="J9" i="164" a="1"/>
  <c r="P31" i="167" a="1"/>
  <c r="M21" i="165" a="1"/>
  <c r="G9" i="168" a="1"/>
  <c r="AJ274" i="168" a="1"/>
  <c r="AJ73" i="168" a="1"/>
  <c r="H28" i="165" a="1"/>
  <c r="D5" i="165" a="1"/>
  <c r="C45" i="168" a="1"/>
  <c r="AR14" i="166" a="1"/>
  <c r="M43" i="168" a="1"/>
  <c r="AP70" i="168" a="1"/>
  <c r="C51" i="169" a="1"/>
  <c r="AR527" i="166" a="1"/>
  <c r="F13" i="168" a="1"/>
  <c r="K30" i="164" a="1"/>
  <c r="AO400" i="166" a="1"/>
  <c r="N49" i="167" a="1"/>
  <c r="I18" i="168" a="1"/>
  <c r="M25" i="166" a="1"/>
  <c r="I13" i="167" a="1"/>
  <c r="K35" i="165" a="1"/>
  <c r="E45" i="166" a="1"/>
  <c r="G23" i="164" a="1"/>
  <c r="H44" i="167" a="1"/>
  <c r="D29" i="165" a="1"/>
  <c r="I10" i="167" a="1"/>
  <c r="P25" i="165" a="1"/>
  <c r="I40" i="165" a="1"/>
  <c r="L46" i="167" a="1"/>
  <c r="AR272" i="168" a="1"/>
  <c r="N5" i="164" a="1"/>
  <c r="F38" i="166" a="1"/>
  <c r="AJ201" i="166" a="1"/>
  <c r="N18" i="167" a="1"/>
  <c r="G27" i="164" a="1"/>
  <c r="C8" i="165" a="1"/>
  <c r="AJ210" i="159" a="1"/>
  <c r="G38" i="166" a="1"/>
  <c r="Q46" i="164" a="1"/>
  <c r="G42" i="167" a="1"/>
  <c r="G26" i="165" a="1"/>
  <c r="G34" i="168" a="1"/>
  <c r="AL266" i="168" a="1"/>
  <c r="F45" i="165" a="1"/>
  <c r="AP332" i="168" a="1"/>
  <c r="AL138" i="163" a="1"/>
  <c r="L4" i="168" a="1"/>
  <c r="AO136" i="163" a="1"/>
  <c r="N7" i="167" a="1"/>
  <c r="P15" i="166" a="1"/>
  <c r="AJ268" i="163" a="1"/>
  <c r="L44" i="166" a="1"/>
  <c r="AL275" i="166" a="1"/>
  <c r="C50" i="165" a="1"/>
  <c r="G29" i="166" a="1"/>
  <c r="AP8" i="164" a="1"/>
  <c r="H32" i="168" a="1"/>
  <c r="N35" i="165" a="1"/>
  <c r="K9" i="165" a="1"/>
  <c r="D46" i="165" a="1"/>
  <c r="P20" i="164" a="1"/>
  <c r="AL332" i="168" a="1"/>
  <c r="AL209" i="166" a="1"/>
  <c r="Q33" i="166" a="1"/>
  <c r="C41" i="164" a="1"/>
  <c r="Z6" i="158"/>
  <c r="L39" i="164" a="1"/>
  <c r="P47" i="167" a="1"/>
  <c r="E24" i="165" a="1"/>
  <c r="J20" i="168" a="1"/>
  <c r="N38" i="166" a="1"/>
  <c r="M39" i="165" a="1"/>
  <c r="I38" i="167" a="1"/>
  <c r="G41" i="166" a="1"/>
  <c r="E5" i="167" a="1"/>
  <c r="N6" i="167" a="1"/>
  <c r="AO395" i="166" a="1"/>
  <c r="J16" i="164" a="1"/>
  <c r="F5" i="164" a="1"/>
  <c r="P34" i="165" a="1"/>
  <c r="P49" i="164" a="1"/>
  <c r="Q35" i="166" a="1"/>
  <c r="AP269" i="163" a="1"/>
  <c r="D46" i="164" a="1"/>
  <c r="G33" i="166" a="1"/>
  <c r="L50" i="166" a="1"/>
  <c r="K32" i="164" a="1"/>
  <c r="N51" i="166" a="1"/>
  <c r="Q27" i="166" a="1"/>
  <c r="P51" i="165" a="1"/>
  <c r="J21" i="167" a="1"/>
  <c r="J18" i="165" a="1"/>
  <c r="K12" i="167" a="1"/>
  <c r="I51" i="166" a="1"/>
  <c r="AR9" i="168" a="1"/>
  <c r="AQ208" i="168" a="1"/>
  <c r="D47" i="166" a="1"/>
  <c r="J43" i="167" a="1"/>
  <c r="AQ143" i="168" a="1"/>
  <c r="AO337" i="168" a="1"/>
  <c r="F16" i="166" a="1"/>
  <c r="G28" i="164" a="1"/>
  <c r="L26" i="167" a="1"/>
  <c r="N17" i="164" a="1"/>
  <c r="AP9" i="166" a="1"/>
  <c r="C25" i="167" a="1"/>
  <c r="AP205" i="166" a="1"/>
  <c r="AQ530" i="166" a="1"/>
  <c r="J41" i="167" a="1"/>
  <c r="I22" i="167" a="1"/>
  <c r="AO137" i="166" a="1"/>
  <c r="AQ78" i="166" a="1"/>
  <c r="AQ272" i="168" a="1"/>
  <c r="E24" i="166" a="1"/>
  <c r="G32" i="164" a="1"/>
  <c r="E4" i="167" a="1"/>
  <c r="AR148" i="168" a="1"/>
  <c r="N22" i="168" a="1"/>
  <c r="L6" i="166" a="1"/>
  <c r="G14" i="168" a="1"/>
  <c r="N27" i="167" a="1"/>
  <c r="AR12" i="164" a="1"/>
  <c r="K37" i="164" a="1"/>
  <c r="I11" i="167" a="1"/>
  <c r="M40" i="167" a="1"/>
  <c r="C5" i="168" a="1"/>
  <c r="L2" i="165" a="1"/>
  <c r="AP274" i="166" a="1"/>
  <c r="AL269" i="168" a="1"/>
  <c r="P2" i="169" a="1"/>
  <c r="H25" i="166" a="1"/>
  <c r="L3" i="164" a="1"/>
  <c r="I50" i="167" a="1"/>
  <c r="N17" i="166" a="1"/>
  <c r="Q33" i="164" a="1"/>
  <c r="AO204" i="163" a="1"/>
  <c r="F45" i="168" a="1"/>
  <c r="H21" i="167" a="1"/>
  <c r="J39" i="164" a="1"/>
  <c r="AQ265" i="166" a="1"/>
  <c r="AJ207" i="166" a="1"/>
  <c r="AR272" i="163" a="1"/>
  <c r="K10" i="165" a="1"/>
  <c r="K29" i="164" a="1"/>
  <c r="AP204" i="163" a="1"/>
  <c r="K3" i="166" a="1"/>
  <c r="AL9" i="166" a="1"/>
  <c r="I18" i="165" a="1"/>
  <c r="AL8" i="166" a="1"/>
  <c r="AL271" i="166" a="1"/>
  <c r="N30" i="165" a="1"/>
  <c r="Q31" i="168" a="1"/>
  <c r="AO140" i="163" a="1"/>
  <c r="L39" i="167" a="1"/>
  <c r="AR9" i="164" a="1"/>
  <c r="AQ202" i="163" a="1"/>
  <c r="P34" i="164" a="1"/>
  <c r="D48" i="164" a="1"/>
  <c r="M29" i="165" a="1"/>
  <c r="N36" i="166" a="1"/>
  <c r="AQ335" i="166" a="1"/>
  <c r="AR137" i="166" a="1"/>
  <c r="M25" i="167" a="1"/>
  <c r="M10" i="167" a="1"/>
  <c r="AR6" i="167" a="1"/>
  <c r="D39" i="164" a="1"/>
  <c r="G35" i="166" a="1"/>
  <c r="E50" i="167" a="1"/>
  <c r="AQ202" i="159" a="1"/>
  <c r="I48" i="167" a="1"/>
  <c r="N41" i="167" a="1"/>
  <c r="P40" i="165" a="1"/>
  <c r="Q27" i="165" a="1"/>
  <c r="J50" i="167" a="1"/>
  <c r="H13" i="168" a="1"/>
  <c r="J21" i="168" a="1"/>
  <c r="AQ148" i="166" a="1"/>
  <c r="E10" i="167" a="1"/>
  <c r="L42" i="165" a="1"/>
  <c r="Q33" i="165" a="1"/>
  <c r="AR5" i="166" a="1"/>
  <c r="AQ9" i="164" a="1"/>
  <c r="AO8" i="165" a="1"/>
  <c r="N14" i="166" a="1"/>
  <c r="AQ8" i="165" a="1"/>
  <c r="AP201" i="159" a="1"/>
  <c r="AL270" i="166" a="1"/>
  <c r="L5" i="165" a="1"/>
  <c r="AQ70" i="168" a="1"/>
  <c r="AJ270" i="166" a="1"/>
  <c r="J17" i="167" a="1"/>
  <c r="K22" i="168" a="1"/>
  <c r="AL265" i="166" a="1"/>
  <c r="AL10" i="164" a="1"/>
  <c r="AL145" i="166" a="1"/>
  <c r="M37" i="164" a="1"/>
  <c r="I43" i="166" a="1"/>
  <c r="K28" i="168" a="1"/>
  <c r="M39" i="164" a="1"/>
  <c r="D40" i="165" a="1"/>
  <c r="L13" i="168" a="1"/>
  <c r="H18" i="166" a="1"/>
  <c r="AQ75" i="166" a="1"/>
  <c r="AP80" i="166" a="1"/>
  <c r="K11" i="167" a="1"/>
  <c r="D25" i="168" a="1"/>
  <c r="AJ80" i="168" a="1"/>
  <c r="I43" i="168" a="1"/>
  <c r="F50" i="164" a="1"/>
  <c r="G51" i="166" a="1"/>
  <c r="C12" i="167" a="1"/>
  <c r="K12" i="166" a="1"/>
  <c r="H14" i="165" a="1"/>
  <c r="M2" i="165" a="1"/>
  <c r="G30" i="168" a="1"/>
  <c r="I35" i="165" a="1"/>
  <c r="E45" i="167" a="1"/>
  <c r="J25" i="165" a="1"/>
  <c r="N6" i="164" a="1"/>
  <c r="M3" i="165" a="1"/>
  <c r="K3" i="168" a="1"/>
  <c r="M36" i="166" a="1"/>
  <c r="AJ267" i="168" a="1"/>
  <c r="Q5" i="168" a="1"/>
  <c r="Q5" i="167" a="1"/>
  <c r="G49" i="168" a="1"/>
  <c r="Q20" i="166" a="1"/>
  <c r="E8" i="167" a="1"/>
  <c r="E33" i="164" a="1"/>
  <c r="Q17" i="167" a="1"/>
  <c r="I36" i="166" a="1"/>
  <c r="Q40" i="167" a="1"/>
  <c r="AO207" i="163" a="1"/>
  <c r="Q4" i="168" a="1"/>
  <c r="P39" i="164" a="1"/>
  <c r="M22" i="165" a="1"/>
  <c r="L44" i="165" a="1"/>
  <c r="AJ340" i="166" a="1"/>
  <c r="H37" i="165" a="1"/>
  <c r="H43" i="167" a="1"/>
  <c r="P30" i="168" a="1"/>
  <c r="AJ144" i="166" a="1"/>
  <c r="D13" i="164" a="1"/>
  <c r="E18" i="164" a="1"/>
  <c r="AO210" i="166" a="1"/>
  <c r="D29" i="167" a="1"/>
  <c r="M45" i="164" a="1"/>
  <c r="AJ7" i="164" a="1"/>
  <c r="C37" i="167" a="1"/>
  <c r="Q24" i="167" a="1"/>
  <c r="J39" i="165" a="1"/>
  <c r="N47" i="168" a="1"/>
  <c r="AJ334" i="166" a="1"/>
  <c r="AP202" i="163" a="1"/>
  <c r="J44" i="165" a="1"/>
  <c r="L8" i="167" a="1"/>
  <c r="AR81" i="166" a="1"/>
  <c r="I39" i="165" a="1"/>
  <c r="C30" i="165" a="1"/>
  <c r="C41" i="168" a="1"/>
  <c r="AO208" i="166" a="1"/>
  <c r="J35" i="164" a="1"/>
  <c r="G41" i="168" a="1"/>
  <c r="L50" i="165" a="1"/>
  <c r="D38" i="165" a="1"/>
  <c r="J32" i="164" a="1"/>
  <c r="AP267" i="168" a="1"/>
  <c r="E27" i="165" a="1"/>
  <c r="H21" i="164" a="1"/>
  <c r="AL403" i="166" a="1"/>
  <c r="J15" i="168" a="1"/>
  <c r="F9" i="164" a="1"/>
  <c r="G4" i="165" a="1"/>
  <c r="AL200" i="163" a="1"/>
  <c r="I12" i="164" a="1"/>
  <c r="AR395" i="166" a="1"/>
  <c r="AJ271" i="163" a="1"/>
  <c r="AJ208" i="166" a="1"/>
  <c r="K27" i="164" a="1"/>
  <c r="L6" i="164" a="1"/>
  <c r="M22" i="167" a="1"/>
  <c r="Z138" i="142"/>
  <c r="I51" i="169" a="1"/>
  <c r="F38" i="165" a="1"/>
  <c r="AQ207" i="163" a="1"/>
  <c r="F51" i="168" a="1"/>
  <c r="J49" i="166" a="1"/>
  <c r="AL143" i="168" a="1"/>
  <c r="M34" i="168" a="1"/>
  <c r="E35" i="166" a="1"/>
  <c r="K4" i="165" a="1"/>
  <c r="AO267" i="163" a="1"/>
  <c r="K27" i="165" a="1"/>
  <c r="Q41" i="167" a="1"/>
  <c r="H31" i="165" a="1"/>
  <c r="H37" i="164" a="1"/>
  <c r="AR398" i="166" a="1"/>
  <c r="Q25" i="167" a="1"/>
  <c r="AL137" i="168" a="1"/>
  <c r="P6" i="168" a="1"/>
  <c r="C26" i="164" a="1"/>
  <c r="K47" i="166" a="1"/>
  <c r="F7" i="165" a="1"/>
  <c r="AR74" i="168" a="1"/>
  <c r="J22" i="165" a="1"/>
  <c r="AO336" i="168" a="1"/>
  <c r="I4" i="164" a="1"/>
  <c r="G45" i="166" a="1"/>
  <c r="L36" i="167" a="1"/>
  <c r="H43" i="165" a="1"/>
  <c r="C32" i="165" a="1"/>
  <c r="H14" i="166" a="1"/>
  <c r="AR8" i="165" a="1"/>
  <c r="J9" i="165" a="1"/>
  <c r="J7" i="165" a="1"/>
  <c r="AQ338" i="166" a="1"/>
  <c r="H35" i="167" a="1"/>
  <c r="AO271" i="168" a="1"/>
  <c r="K50" i="166" a="1"/>
  <c r="G4" i="164" a="1"/>
  <c r="AR10" i="166" a="1"/>
  <c r="I27" i="167" a="1"/>
  <c r="AO151" i="168" a="1"/>
  <c r="AR211" i="159" a="1"/>
  <c r="H30" i="165" a="1"/>
  <c r="K50" i="168" a="1"/>
  <c r="AQ208" i="163" a="1"/>
  <c r="AR200" i="159" a="1"/>
  <c r="G18" i="164" a="1"/>
  <c r="AO204" i="159" a="1"/>
  <c r="AJ135" i="163" a="1"/>
  <c r="K30" i="167" a="1"/>
  <c r="E11" i="165" a="1"/>
  <c r="C22" i="168" a="1"/>
  <c r="AP6" i="167" a="1"/>
  <c r="Q16" i="167" a="1"/>
  <c r="M27" i="165" a="1"/>
  <c r="G30" i="164" a="1"/>
  <c r="AO135" i="166" a="1"/>
  <c r="J2" i="166" a="1"/>
  <c r="AR140" i="166" a="1"/>
  <c r="AO140" i="166" a="1"/>
  <c r="P29" i="165" a="1"/>
  <c r="E25" i="166" a="1"/>
  <c r="J21" i="165" a="1"/>
  <c r="D14" i="165" a="1"/>
  <c r="AR342" i="166" a="1"/>
  <c r="AQ207" i="166" a="1"/>
  <c r="I16" i="168" a="1"/>
  <c r="J19" i="165" a="1"/>
  <c r="AJ404" i="166" a="1"/>
  <c r="D42" i="168" a="1"/>
  <c r="I13" i="164" a="1"/>
  <c r="K34" i="166" a="1"/>
  <c r="AP399" i="166" a="1"/>
  <c r="I44" i="166" a="1"/>
  <c r="C21" i="167" a="1"/>
  <c r="L12" i="165" a="1"/>
  <c r="L5" i="168" a="1"/>
  <c r="L18" i="166" a="1"/>
  <c r="AQ5" i="166" a="1"/>
  <c r="I41" i="168" a="1"/>
  <c r="AJ337" i="168" a="1"/>
  <c r="AP80" i="168" a="1"/>
  <c r="L10" i="166" a="1"/>
  <c r="AQ462" i="166" a="1"/>
  <c r="E29" i="168" a="1"/>
  <c r="K27" i="167" a="1"/>
  <c r="C24" i="166" a="1"/>
  <c r="C5" i="166" a="1"/>
  <c r="AJ14" i="166" a="1"/>
  <c r="E47" i="166" a="1"/>
  <c r="Q23" i="168" a="1"/>
  <c r="F29" i="168" a="1"/>
  <c r="M28" i="167" a="1"/>
  <c r="L8" i="165" a="1"/>
  <c r="AR335" i="168" a="1"/>
  <c r="P11" i="167" a="1"/>
  <c r="Q41" i="168" a="1"/>
  <c r="AL203" i="166" a="1"/>
  <c r="AR145" i="166" a="1"/>
  <c r="E14" i="164" a="1"/>
  <c r="AJ530" i="166" a="1"/>
  <c r="C11" i="166" a="1"/>
  <c r="N42" i="167" a="1"/>
  <c r="H48" i="167" a="1"/>
  <c r="G41" i="164" a="1"/>
  <c r="L12" i="167" a="1"/>
  <c r="E42" i="166" a="1"/>
  <c r="AP205" i="159" a="1"/>
  <c r="J10" i="166" a="1"/>
  <c r="M16" i="165" a="1"/>
  <c r="AP9" i="165" a="1"/>
  <c r="G37" i="165" a="1"/>
  <c r="AL274" i="166" a="1"/>
  <c r="J31" i="168" a="1"/>
  <c r="AP76" i="166" a="1"/>
  <c r="AO13" i="166" a="1"/>
  <c r="F28" i="165" a="1"/>
  <c r="G6" i="167" a="1"/>
  <c r="H24" i="165" a="1"/>
  <c r="C27" i="168" a="1"/>
  <c r="M44" i="164" a="1"/>
  <c r="C18" i="164" a="1"/>
  <c r="M33" i="166" a="1"/>
  <c r="Q39" i="164" a="1"/>
  <c r="H2" i="165" a="1"/>
  <c r="AL74" i="166" a="1"/>
  <c r="K41" i="164" a="1"/>
  <c r="J51" i="168" a="1"/>
  <c r="AR7" i="166" a="1"/>
  <c r="I50" i="164" a="1"/>
  <c r="H31" i="168" a="1"/>
  <c r="H12" i="168" a="1"/>
  <c r="F47" i="165" a="1"/>
  <c r="E46" i="165" a="1"/>
  <c r="AJ340" i="168" a="1"/>
  <c r="AQ528" i="166" a="1"/>
  <c r="F47" i="166" a="1"/>
  <c r="AJ271" i="168" a="1"/>
  <c r="P11" i="168" a="1"/>
  <c r="AL9" i="165" a="1"/>
  <c r="AO7" i="164" a="1"/>
  <c r="Z136" i="142"/>
  <c r="AR467" i="166" a="1"/>
  <c r="H46" i="165" a="1"/>
  <c r="H47" i="166" a="1"/>
  <c r="AO5" i="168" a="1"/>
  <c r="L45" i="167" a="1"/>
  <c r="G14" i="164" a="1"/>
  <c r="C36" i="164" a="1"/>
  <c r="E27" i="164" a="1"/>
  <c r="N3" i="166" a="1"/>
  <c r="AJ269" i="163" a="1"/>
  <c r="E8" i="164" a="1"/>
  <c r="F38" i="164" a="1"/>
  <c r="F35" i="164" a="1"/>
  <c r="N27" i="164" a="1"/>
  <c r="H38" i="166" a="1"/>
  <c r="F12" i="165" a="1"/>
  <c r="H18" i="164" a="1"/>
  <c r="N13" i="164" a="1"/>
  <c r="J4" i="164" a="1"/>
  <c r="M44" i="168" a="1"/>
  <c r="AP404" i="166" a="1"/>
  <c r="AL6" i="167" a="1"/>
  <c r="L17" i="166" a="1"/>
  <c r="AR265" i="166" a="1"/>
  <c r="M4" i="166" a="1"/>
  <c r="AP205" i="163" a="1"/>
  <c r="I20" i="164" a="1"/>
  <c r="AO9" i="166" a="1"/>
  <c r="G36" i="168" a="1"/>
  <c r="AO269" i="166" a="1"/>
  <c r="AR265" i="163" a="1"/>
  <c r="AR11" i="164" a="1"/>
  <c r="D34" i="168" a="1"/>
  <c r="D16" i="165" a="1"/>
  <c r="Q41" i="165" a="1"/>
  <c r="AL342" i="166" a="1"/>
  <c r="M7" i="165" a="1"/>
  <c r="C31" i="165" a="1"/>
  <c r="H47" i="164" a="1"/>
  <c r="AR73" i="166" a="1"/>
  <c r="K51" i="165" a="1"/>
  <c r="M45" i="166" a="1"/>
  <c r="Q44" i="167" a="1"/>
  <c r="AO137" i="168" a="1"/>
  <c r="F37" i="166" a="1"/>
  <c r="AO202" i="166" a="1"/>
  <c r="AO80" i="168" a="1"/>
  <c r="AQ146" i="166" a="1"/>
  <c r="D41" i="165" a="1"/>
  <c r="AJ7" i="166" a="1"/>
  <c r="D35" i="167" a="1"/>
  <c r="L10" i="165" a="1"/>
  <c r="AO7" i="166" a="1"/>
  <c r="J34" i="166" a="1"/>
  <c r="AR8" i="166" a="1"/>
  <c r="AR207" i="168" a="1"/>
  <c r="I42" i="166" a="1"/>
  <c r="AR138" i="166" a="1"/>
  <c r="F48" i="167" a="1"/>
  <c r="J25" i="168" a="1"/>
  <c r="Q3" i="166" a="1"/>
  <c r="M5" i="167" a="1"/>
  <c r="F5" i="168" a="1"/>
  <c r="F27" i="167" a="1"/>
  <c r="I8" i="165" a="1"/>
  <c r="G42" i="164" a="1"/>
  <c r="AP143" i="166" a="1"/>
  <c r="E10" i="168" a="1"/>
  <c r="AP332" i="166" a="1"/>
  <c r="P47" i="164" a="1"/>
  <c r="AJ149" i="166" a="1"/>
  <c r="AQ150" i="168" a="1"/>
  <c r="J16" i="167" a="1"/>
  <c r="L19" i="168" a="1"/>
  <c r="N13" i="166" a="1"/>
  <c r="E19" i="165" a="1"/>
  <c r="N21" i="167" a="1"/>
  <c r="K15" i="165" a="1"/>
  <c r="I12" i="168" a="1"/>
  <c r="H33" i="167" a="1"/>
  <c r="J23" i="168" a="1"/>
  <c r="P3" i="164" a="1"/>
  <c r="E7" i="165" a="1"/>
  <c r="AJ265" i="166" a="1"/>
  <c r="N32" i="166" a="1"/>
  <c r="AL211" i="159" a="1"/>
  <c r="J47" i="165" a="1"/>
  <c r="AJ464" i="166" a="1"/>
  <c r="G30" i="165" a="1"/>
  <c r="C39" i="167" a="1"/>
  <c r="AL8" i="164" a="1"/>
  <c r="F2" i="166" a="1"/>
  <c r="I42" i="164" a="1"/>
  <c r="AR270" i="163" a="1"/>
  <c r="C4" i="164" a="1"/>
  <c r="L3" i="166" a="1"/>
  <c r="AL144" i="168" a="1"/>
  <c r="AQ7" i="165" a="1"/>
  <c r="AJ137" i="166" a="1"/>
  <c r="AJ11" i="164" a="1"/>
  <c r="J36" i="165" a="1"/>
  <c r="J26" i="164" a="1"/>
  <c r="H32" i="164" a="1"/>
  <c r="L28" i="167" a="1"/>
  <c r="P22" i="168" a="1"/>
  <c r="AP202" i="159" a="1"/>
  <c r="AQ207" i="159" a="1"/>
  <c r="N34" i="166" a="1"/>
  <c r="AL339" i="166" a="1"/>
  <c r="J14" i="164" a="1"/>
  <c r="E48" i="168" a="1"/>
  <c r="P26" i="168" a="1"/>
  <c r="AL9" i="164" a="1"/>
  <c r="AO401" i="166" a="1"/>
  <c r="K9" i="168" a="1"/>
  <c r="F5" i="167" a="1"/>
  <c r="K33" i="166" a="1"/>
  <c r="K32" i="168" a="1"/>
  <c r="L35" i="167" a="1"/>
  <c r="N45" i="166" a="1"/>
  <c r="Q35" i="167" a="1"/>
  <c r="AO465" i="166" a="1"/>
  <c r="P46" i="166" a="1"/>
  <c r="G50" i="167" a="1"/>
  <c r="D10" i="167" a="1"/>
  <c r="H36" i="168" a="1"/>
  <c r="P35" i="167" a="1"/>
  <c r="AQ339" i="168" a="1"/>
  <c r="M48" i="164" a="1"/>
  <c r="N44" i="167" a="1"/>
  <c r="F12" i="167" a="1"/>
  <c r="I48" i="165" a="1"/>
  <c r="E8" i="165" a="1"/>
  <c r="L38" i="168" a="1"/>
  <c r="I51" i="168" a="1"/>
  <c r="H2" i="166" a="1"/>
  <c r="G51" i="169" a="1"/>
  <c r="AO11" i="168" a="1"/>
  <c r="K42" i="167" a="1"/>
  <c r="F47" i="168" a="1"/>
  <c r="AP202" i="166" a="1"/>
  <c r="J43" i="168" a="1"/>
  <c r="P12" i="168" a="1"/>
  <c r="C39" i="165" a="1"/>
  <c r="D11" i="168" a="1"/>
  <c r="Q22" i="167" a="1"/>
  <c r="Z71" i="158"/>
  <c r="L44" i="168" a="1"/>
  <c r="AR202" i="168" a="1"/>
  <c r="Q43" i="165" a="1"/>
  <c r="J6" i="166" a="1"/>
  <c r="I13" i="165" a="1"/>
  <c r="N35" i="166" a="1"/>
  <c r="P27" i="164" a="1"/>
  <c r="H16" i="166" a="1"/>
  <c r="H7" i="164" a="1"/>
  <c r="AQ6" i="168" a="1"/>
  <c r="G7" i="165" a="1"/>
  <c r="L31" i="167" a="1"/>
  <c r="M40" i="168" a="1"/>
  <c r="E19" i="168" a="1"/>
  <c r="H50" i="167" a="1"/>
  <c r="D42" i="166" a="1"/>
  <c r="E7" i="167" a="1"/>
  <c r="K41" i="165" a="1"/>
  <c r="F8" i="164" a="1"/>
  <c r="K41" i="168" a="1"/>
  <c r="L29" i="168" a="1"/>
  <c r="AQ461" i="166" a="1"/>
  <c r="I19" i="166" a="1"/>
  <c r="P36" i="168" a="1"/>
  <c r="D42" i="167" a="1"/>
  <c r="N46" i="165" a="1"/>
  <c r="AQ331" i="166" a="1"/>
  <c r="Q23" i="167" a="1"/>
  <c r="D27" i="166" a="1"/>
  <c r="F27" i="168" a="1"/>
  <c r="AP460" i="166" a="1"/>
  <c r="AJ6" i="166" a="1"/>
  <c r="F2" i="168" a="1"/>
  <c r="AO8" i="168" a="1"/>
  <c r="P30" i="166" a="1"/>
  <c r="D21" i="168" a="1"/>
  <c r="G39" i="165" a="1"/>
  <c r="N4" i="166" a="1"/>
  <c r="K27" i="168" a="1"/>
  <c r="H50" i="166" a="1"/>
  <c r="K49" i="164" a="1"/>
  <c r="H23" i="165" a="1"/>
  <c r="I28" i="168" a="1"/>
  <c r="I47" i="164" a="1"/>
  <c r="N50" i="168" a="1"/>
  <c r="G8" i="164" a="1"/>
  <c r="AR146" i="168" a="1"/>
  <c r="M29" i="166" a="1"/>
  <c r="J46" i="165" a="1"/>
  <c r="AP200" i="168" a="1"/>
  <c r="N51" i="167" a="1"/>
  <c r="M51" i="167" a="1"/>
  <c r="H7" i="167" a="1"/>
  <c r="K39" i="165" a="1"/>
  <c r="J35" i="167" a="1"/>
  <c r="J47" i="166" a="1"/>
  <c r="AQ137" i="168" a="1"/>
  <c r="AL333" i="168" a="1"/>
  <c r="J3" i="165" a="1"/>
  <c r="D15" i="164" a="1"/>
  <c r="Q51" i="164" a="1"/>
  <c r="K50" i="167" a="1"/>
  <c r="L6" i="165" a="1"/>
  <c r="K14" i="166" a="1"/>
  <c r="G9" i="165" a="1"/>
  <c r="AL330" i="166" a="1"/>
  <c r="AR78" i="168" a="1"/>
  <c r="AJ395" i="166" a="1"/>
  <c r="G24" i="168" a="1"/>
  <c r="N48" i="165" a="1"/>
  <c r="AL6" i="165" a="1"/>
  <c r="Q27" i="167" a="1"/>
  <c r="G38" i="168" a="1"/>
  <c r="C40" i="168" a="1"/>
  <c r="J7" i="167" a="1"/>
  <c r="AQ272" i="163" a="1"/>
  <c r="L10" i="167" a="1"/>
  <c r="N40" i="167" a="1"/>
  <c r="D32" i="167" a="1"/>
  <c r="AP331" i="168" a="1"/>
  <c r="M4" i="165" a="1"/>
  <c r="E20" i="166" a="1"/>
  <c r="C46" i="164" a="1"/>
  <c r="E6" i="164" a="1"/>
  <c r="F18" i="168" a="1"/>
  <c r="Z81" i="158"/>
  <c r="AR268" i="168" a="1"/>
  <c r="J39" i="166" a="1"/>
  <c r="D2" i="168" a="1"/>
  <c r="Q38" i="168" a="1"/>
  <c r="J26" i="167" a="1"/>
  <c r="H15" i="167" a="1"/>
  <c r="N40" i="165" a="1"/>
  <c r="AR335" i="166" a="1"/>
  <c r="E35" i="165" a="1"/>
  <c r="N24" i="166" a="1"/>
  <c r="N29" i="167" a="1"/>
  <c r="G36" i="167" a="1"/>
  <c r="AQ206" i="168" a="1"/>
  <c r="G20" i="168" a="1"/>
  <c r="AR136" i="166" a="1"/>
  <c r="AJ9" i="168" a="1"/>
  <c r="N28" i="166" a="1"/>
  <c r="Z77" i="158"/>
  <c r="D23" i="166" a="1"/>
  <c r="Q2" i="164" a="1"/>
  <c r="K13" i="168" a="1"/>
  <c r="AJ205" i="168" a="1"/>
  <c r="C25" i="164" a="1"/>
  <c r="M9" i="165" a="1"/>
  <c r="L14" i="165" a="1"/>
  <c r="D9" i="166" a="1"/>
  <c r="I46" i="167" a="1"/>
  <c r="AR333" i="166" a="1"/>
  <c r="M50" i="168" a="1"/>
  <c r="D44" i="168" a="1"/>
  <c r="J30" i="167" a="1"/>
  <c r="AP138" i="168" a="1"/>
  <c r="AR142" i="168" a="1"/>
  <c r="I48" i="164" a="1"/>
  <c r="N41" i="165" a="1"/>
  <c r="N50" i="165" a="1"/>
  <c r="P26" i="166" a="1"/>
  <c r="K17" i="165" a="1"/>
  <c r="AR336" i="166" a="1"/>
  <c r="AQ345" i="166" a="1"/>
  <c r="AQ466" i="166" a="1"/>
  <c r="C2" i="166" a="1"/>
  <c r="M27" i="168" a="1"/>
  <c r="I28" i="164" a="1"/>
  <c r="C18" i="165" a="1"/>
  <c r="G17" i="167" a="1"/>
  <c r="N21" i="165" a="1"/>
  <c r="AJ138" i="168" a="1"/>
  <c r="F17" i="166" a="1"/>
  <c r="H11" i="167" a="1"/>
  <c r="AR210" i="166" a="1"/>
  <c r="K14" i="165" a="1"/>
  <c r="AO73" i="166" a="1"/>
  <c r="C23" i="167" a="1"/>
  <c r="J15" i="164" a="1"/>
  <c r="AJ269" i="168" a="1"/>
  <c r="N30" i="168" a="1"/>
  <c r="H24" i="166" a="1"/>
  <c r="H10" i="167" a="1"/>
  <c r="F35" i="167" a="1"/>
  <c r="AR75" i="166" a="1"/>
  <c r="AJ205" i="159" a="1"/>
  <c r="D47" i="168" a="1"/>
  <c r="AP7" i="165" a="1"/>
  <c r="AO206" i="168" a="1"/>
  <c r="P45" i="166" a="1"/>
  <c r="AJ333" i="166" a="1"/>
  <c r="E2" i="167" a="1"/>
  <c r="E42" i="167" a="1"/>
  <c r="AR139" i="168" a="1"/>
  <c r="Q38" i="165" a="1"/>
  <c r="K13" i="165" a="1"/>
  <c r="AR529" i="166" a="1"/>
  <c r="K21" i="165" a="1"/>
  <c r="AR204" i="159" a="1"/>
  <c r="D50" i="166" a="1"/>
  <c r="K12" i="164" a="1"/>
  <c r="G31" i="166" a="1"/>
  <c r="L24" i="166" a="1"/>
  <c r="H34" i="165" a="1"/>
  <c r="C40" i="165" a="1"/>
  <c r="D8" i="168" a="1"/>
  <c r="H6" i="167" a="1"/>
  <c r="AQ71" i="168" a="1"/>
  <c r="K2" i="164" a="1"/>
  <c r="N31" i="164" a="1"/>
  <c r="Q46" i="167" a="1"/>
  <c r="AL401" i="166" a="1"/>
  <c r="M4" i="167" a="1"/>
  <c r="AP140" i="168" a="1"/>
  <c r="Q22" i="168" a="1"/>
  <c r="E6" i="165" a="1"/>
  <c r="AQ396" i="166" a="1"/>
  <c r="Q37" i="167" a="1"/>
  <c r="P14" i="164" a="1"/>
  <c r="Q38" i="166" a="1"/>
  <c r="AL462" i="166" a="1"/>
  <c r="M17" i="168" a="1"/>
  <c r="D21" i="167" a="1"/>
  <c r="AQ136" i="163" a="1"/>
  <c r="H15" i="166" a="1"/>
  <c r="AL203" i="168" a="1"/>
  <c r="J38" i="166" a="1"/>
  <c r="J29" i="164" a="1"/>
  <c r="I16" i="166" a="1"/>
  <c r="K25" i="166" a="1"/>
  <c r="F42" i="164" a="1"/>
  <c r="C17" i="167" a="1"/>
  <c r="Q34" i="168" a="1"/>
  <c r="G27" i="166" a="1"/>
  <c r="AJ144" i="168" a="1"/>
  <c r="AR203" i="168" a="1"/>
  <c r="G31" i="167" a="1"/>
  <c r="G46" i="166" a="1"/>
  <c r="N23" i="164" a="1"/>
  <c r="J35" i="166" a="1"/>
  <c r="Q32" i="167" a="1"/>
  <c r="AO331" i="166" a="1"/>
  <c r="AP140" i="166" a="1"/>
  <c r="AR396" i="166" a="1"/>
  <c r="D7" i="166" a="1"/>
  <c r="C46" i="166" a="1"/>
  <c r="AO268" i="163" a="1"/>
  <c r="F13" i="165" a="1"/>
  <c r="M46" i="168" a="1"/>
  <c r="AO525" i="166" a="1"/>
  <c r="AJ335" i="168" a="1"/>
  <c r="D14" i="168" a="1"/>
  <c r="P10" i="164" a="1"/>
  <c r="Q38" i="167" a="1"/>
  <c r="F42" i="167" a="1"/>
  <c r="M43" i="164" a="1"/>
  <c r="AO78" i="166" a="1"/>
  <c r="E38" i="167" a="1"/>
  <c r="G34" i="167" a="1"/>
  <c r="AP336" i="168" a="1"/>
  <c r="N31" i="166" a="1"/>
  <c r="AO77" i="166" a="1"/>
  <c r="H22" i="168" a="1"/>
  <c r="G41" i="167" a="1"/>
  <c r="E16" i="168" a="1"/>
  <c r="AR334" i="166" a="1"/>
  <c r="AR9" i="166" a="1"/>
  <c r="AP274" i="168" a="1"/>
  <c r="P27" i="165" a="1"/>
  <c r="H4" i="168" a="1"/>
  <c r="AR80" i="168" a="1"/>
  <c r="AL201" i="168" a="1"/>
  <c r="AR5" i="168" a="1"/>
  <c r="AO71" i="166" a="1"/>
  <c r="L3" i="168" a="1"/>
  <c r="J43" i="166" a="1"/>
  <c r="M42" i="168" a="1"/>
  <c r="AJ10" i="165" a="1"/>
  <c r="C31" i="167" a="1"/>
  <c r="G11" i="168" a="1"/>
  <c r="L4" i="164" a="1"/>
  <c r="C8" i="164" a="1"/>
  <c r="P23" i="166" a="1"/>
  <c r="D32" i="164" a="1"/>
  <c r="AR337" i="168" a="1"/>
  <c r="J38" i="168" a="1"/>
  <c r="L35" i="168" a="1"/>
  <c r="N18" i="166" a="1"/>
  <c r="F4" i="168" a="1"/>
  <c r="N42" i="164" a="1"/>
  <c r="H8" i="164" a="1"/>
  <c r="AQ72" i="168" a="1"/>
  <c r="Q31" i="164" a="1"/>
  <c r="I22" i="166" a="1"/>
  <c r="K6" i="168" a="1"/>
  <c r="AR74" i="166" a="1"/>
  <c r="E40" i="165" a="1"/>
  <c r="AL271" i="168" a="1"/>
  <c r="P39" i="165" a="1"/>
  <c r="P5" i="165" a="1"/>
  <c r="AL344" i="166" a="1"/>
  <c r="G48" i="164" a="1"/>
  <c r="C29" i="167" a="1"/>
  <c r="K38" i="164" a="1"/>
  <c r="AQ74" i="166" a="1"/>
  <c r="M8" i="165" a="1"/>
  <c r="P49" i="167" a="1"/>
  <c r="AQ8" i="164" a="1"/>
  <c r="K18" i="168" a="1"/>
  <c r="D8" i="166" a="1"/>
  <c r="D49" i="165" a="1"/>
  <c r="C29" i="164" a="1"/>
  <c r="C39" i="166" a="1"/>
  <c r="M38" i="164" a="1"/>
  <c r="D50" i="168" a="1"/>
  <c r="P26" i="165" a="1"/>
  <c r="Q13" i="164" a="1"/>
  <c r="I29" i="166" a="1"/>
  <c r="C35" i="167" a="1"/>
  <c r="Z7" i="158"/>
  <c r="J8" i="166" a="1"/>
  <c r="N26" i="168" a="1"/>
  <c r="AP402" i="166" a="1"/>
  <c r="C19" i="167" a="1"/>
  <c r="N5" i="168" a="1"/>
  <c r="AQ337" i="168" a="1"/>
  <c r="D29" i="168" a="1"/>
  <c r="AL208" i="166" a="1"/>
  <c r="K24" i="164" a="1"/>
  <c r="D23" i="165" a="1"/>
  <c r="AL80" i="166" a="1"/>
  <c r="AO404" i="166" a="1"/>
  <c r="F23" i="166" a="1"/>
  <c r="P4" i="165" a="1"/>
  <c r="E3" i="164" a="1"/>
  <c r="M45" i="165" a="1"/>
  <c r="G38" i="164" a="1"/>
  <c r="C19" i="166" a="1"/>
  <c r="L26" i="164" a="1"/>
  <c r="F16" i="165" a="1"/>
  <c r="J13" i="164" a="1"/>
  <c r="K39" i="164" a="1"/>
  <c r="N24" i="164" a="1"/>
  <c r="L14" i="164" a="1"/>
  <c r="P26" i="164" a="1"/>
  <c r="I26" i="165" a="1"/>
  <c r="AO202" i="163" a="1"/>
  <c r="I25" i="168" a="1"/>
  <c r="F39" i="165" a="1"/>
  <c r="Q12" i="165" a="1"/>
  <c r="H36" i="166" a="1"/>
  <c r="AQ76" i="168" a="1"/>
  <c r="F39" i="166" a="1"/>
  <c r="N29" i="168" a="1"/>
  <c r="E30" i="167" a="1"/>
  <c r="I21" i="168" a="1"/>
  <c r="AP6" i="165" a="1"/>
  <c r="M13" i="165" a="1"/>
  <c r="Q6" i="168" a="1"/>
  <c r="P48" i="168" a="1"/>
  <c r="G3" i="166" a="1"/>
  <c r="M21" i="164" a="1"/>
  <c r="C6" i="167" a="1"/>
  <c r="AR271" i="163" a="1"/>
  <c r="E51" i="168" a="1"/>
  <c r="P18" i="165" a="1"/>
  <c r="G4" i="168" a="1"/>
  <c r="N2" i="168" a="1"/>
  <c r="L44" i="167" a="1"/>
  <c r="P3" i="165" a="1"/>
  <c r="E39" i="167" a="1"/>
  <c r="C50" i="166" a="1"/>
  <c r="L23" i="166" a="1"/>
  <c r="D4" i="165" a="1"/>
  <c r="AQ267" i="168" a="1"/>
  <c r="F16" i="167" a="1"/>
  <c r="G40" i="164" a="1"/>
  <c r="AQ206" i="163" a="1"/>
  <c r="G51" i="165" a="1"/>
  <c r="AJ74" i="168" a="1"/>
  <c r="D50" i="165" a="1"/>
  <c r="P45" i="168" a="1"/>
  <c r="G32" i="167" a="1"/>
  <c r="E16" i="165" a="1"/>
  <c r="D20" i="165" a="1"/>
  <c r="P32" i="167" a="1"/>
  <c r="N33" i="166" a="1"/>
  <c r="M13" i="166" a="1"/>
  <c r="AR273" i="168" a="1"/>
  <c r="AJ331" i="166" a="1"/>
  <c r="E37" i="164" a="1"/>
  <c r="L7" i="166" a="1"/>
  <c r="J13" i="165" a="1"/>
  <c r="AP5" i="167" a="1"/>
  <c r="AJ141" i="168" a="1"/>
  <c r="AP138" i="163" a="1"/>
  <c r="AL12" i="165" a="1"/>
  <c r="D38" i="167" a="1"/>
  <c r="H43" i="168" a="1"/>
  <c r="H45" i="165" a="1"/>
  <c r="M18" i="164" a="1"/>
  <c r="AJ71" i="166" a="1"/>
  <c r="I36" i="164" a="1"/>
  <c r="K51" i="167" a="1"/>
  <c r="J40" i="166" a="1"/>
  <c r="AQ145" i="168" a="1"/>
  <c r="D45" i="168" a="1"/>
  <c r="AQ338" i="168" a="1"/>
  <c r="AQ200" i="166" a="1"/>
  <c r="AJ336" i="166" a="1"/>
  <c r="AR13" i="166" a="1"/>
  <c r="F23" i="167" a="1"/>
  <c r="K19" i="165" a="1"/>
  <c r="D19" i="165" a="1"/>
  <c r="N34" i="164" a="1"/>
  <c r="C28" i="166" a="1"/>
  <c r="AP266" i="163" a="1"/>
  <c r="AQ9" i="165" a="1"/>
  <c r="AL81" i="166" a="1"/>
  <c r="D15" i="165" a="1"/>
  <c r="AO332" i="166" a="1"/>
  <c r="K5" i="166" a="1"/>
  <c r="I9" i="168" a="1"/>
  <c r="AL13" i="164" a="1"/>
  <c r="AQ201" i="159" a="1"/>
  <c r="G7" i="166" a="1"/>
  <c r="AJ6" i="168" a="1"/>
  <c r="F14" i="167" a="1"/>
  <c r="E18" i="165" a="1"/>
  <c r="N39" i="164" a="1"/>
  <c r="F21" i="168" a="1"/>
  <c r="AL147" i="166" a="1"/>
  <c r="AO9" i="164" a="1"/>
  <c r="M27" i="167" a="1"/>
  <c r="Q48" i="166" a="1"/>
  <c r="L30" i="168" a="1"/>
  <c r="AQ200" i="168" a="1"/>
  <c r="AJ273" i="163" a="1"/>
  <c r="I45" i="167" a="1"/>
  <c r="AQ10" i="165" a="1"/>
  <c r="Q51" i="169" a="1"/>
  <c r="N4" i="164" a="1"/>
  <c r="P31" i="168" a="1"/>
  <c r="E18" i="166" a="1"/>
  <c r="I25" i="165" a="1"/>
  <c r="E31" i="164" a="1"/>
  <c r="AP333" i="166" a="1"/>
  <c r="M8" i="167" a="1"/>
  <c r="F32" i="165" a="1"/>
  <c r="AL13" i="165" a="1"/>
  <c r="M17" i="165" a="1"/>
  <c r="AP203" i="159" a="1"/>
  <c r="Q29" i="168" a="1"/>
  <c r="AO341" i="168" a="1"/>
  <c r="J18" i="164" a="1"/>
  <c r="F51" i="165" a="1"/>
  <c r="L45" i="168" a="1"/>
  <c r="E2" i="168" a="1"/>
  <c r="P37" i="167" a="1"/>
  <c r="E5" i="166" a="1"/>
  <c r="F28" i="164" a="1"/>
  <c r="N10" i="165" a="1"/>
  <c r="E12" i="165" a="1"/>
  <c r="AL272" i="166" a="1"/>
  <c r="AR464" i="166" a="1"/>
  <c r="AR465" i="166" a="1"/>
  <c r="L39" i="168" a="1"/>
  <c r="G28" i="166" a="1"/>
  <c r="D37" i="167" a="1"/>
  <c r="H51" i="166" a="1"/>
  <c r="M38" i="166" a="1"/>
  <c r="D32" i="168" a="1"/>
  <c r="L42" i="164" a="1"/>
  <c r="J2" i="167" a="1"/>
  <c r="P6" i="164" a="1"/>
  <c r="D33" i="165" a="1"/>
  <c r="F39" i="167" a="1"/>
  <c r="L49" i="165" a="1"/>
  <c r="M13" i="168" a="1"/>
  <c r="L11" i="166" a="1"/>
  <c r="J23" i="165" a="1"/>
  <c r="E44" i="167" a="1"/>
  <c r="D51" i="168" a="1"/>
  <c r="D22" i="164" a="1"/>
  <c r="N38" i="168" a="1"/>
  <c r="D6" i="164" a="1"/>
  <c r="L34" i="168" a="1"/>
  <c r="AR266" i="166" a="1"/>
  <c r="N50" i="164" a="1"/>
  <c r="K36" i="168" a="1"/>
  <c r="Q18" i="166" a="1"/>
  <c r="E33" i="168" a="1"/>
  <c r="AJ5" i="164" a="1"/>
  <c r="F31" i="165" a="1"/>
  <c r="AP142" i="168" a="1"/>
  <c r="E37" i="167" a="1"/>
  <c r="Q25" i="166" a="1"/>
  <c r="P36" i="167" a="1"/>
  <c r="I37" i="166" a="1"/>
  <c r="E27" i="166" a="1"/>
  <c r="M13" i="167" a="1"/>
  <c r="H31" i="167" a="1"/>
  <c r="I27" i="164" a="1"/>
  <c r="I32" i="165" a="1"/>
  <c r="AL468" i="166" a="1"/>
  <c r="H42" i="168" a="1"/>
  <c r="D15" i="166" a="1"/>
  <c r="G6" i="164" a="1"/>
  <c r="AL71" i="168" a="1"/>
  <c r="H21" i="166" a="1"/>
  <c r="E2" i="165" a="1"/>
  <c r="AR135" i="166" a="1"/>
  <c r="K25" i="165" a="1"/>
  <c r="H36" i="167" a="1"/>
  <c r="AR528" i="166" a="1"/>
  <c r="I48" i="168" a="1"/>
  <c r="I3" i="168" a="1"/>
  <c r="AR200" i="163" a="1"/>
  <c r="N29" i="164" a="1"/>
  <c r="P28" i="168" a="1"/>
  <c r="M36" i="167" a="1"/>
  <c r="M18" i="165" a="1"/>
  <c r="C37" i="166" a="1"/>
  <c r="C38" i="167" a="1"/>
  <c r="AO267" i="168" a="1"/>
  <c r="J13" i="167" a="1"/>
  <c r="E40" i="164" a="1"/>
  <c r="AO208" i="163" a="1"/>
  <c r="K2" i="165" a="1"/>
  <c r="P45" i="167" a="1"/>
  <c r="C16" i="167" a="1"/>
  <c r="AP75" i="168" a="1"/>
  <c r="M34" i="164" a="1"/>
  <c r="AR267" i="168" a="1"/>
  <c r="G45" i="164" a="1"/>
  <c r="AO335" i="168" a="1"/>
  <c r="AL213" i="159" a="1"/>
  <c r="J46" i="164" a="1"/>
  <c r="K37" i="166" a="1"/>
  <c r="H6" i="166" a="1"/>
  <c r="Q11" i="164" a="1"/>
  <c r="J25" i="167" a="1"/>
  <c r="Q15" i="166" a="1"/>
  <c r="C27" i="166" a="1"/>
  <c r="H11" i="168" a="1"/>
  <c r="Q44" i="165" a="1"/>
  <c r="C3" i="165" a="1"/>
  <c r="D12" i="167" a="1"/>
  <c r="I43" i="165" a="1"/>
  <c r="C46" i="165" a="1"/>
  <c r="L47" i="165" a="1"/>
  <c r="AO148" i="166" a="1"/>
  <c r="AO269" i="168" a="1"/>
  <c r="G26" i="168" a="1"/>
  <c r="AP273" i="163" a="1"/>
  <c r="AJ149" i="168" a="1"/>
  <c r="I32" i="168" a="1"/>
  <c r="D28" i="166" a="1"/>
  <c r="K49" i="165" a="1"/>
  <c r="I39" i="168" a="1"/>
  <c r="AQ343" i="168" a="1"/>
  <c r="AL79" i="166" a="1"/>
  <c r="Q48" i="164" a="1"/>
  <c r="G23" i="166" a="1"/>
  <c r="G27" i="167" a="1"/>
  <c r="I27" i="168" a="1"/>
  <c r="AO343" i="168" a="1"/>
  <c r="AO342" i="168" a="1"/>
  <c r="I15" i="165" a="1"/>
  <c r="I22" i="168" a="1"/>
  <c r="D34" i="166" a="1"/>
  <c r="J27" i="166" a="1"/>
  <c r="C49" i="167" a="1"/>
  <c r="F34" i="164" a="1"/>
  <c r="I6" i="164" a="1"/>
  <c r="E42" i="168" a="1"/>
  <c r="C35" i="164" a="1"/>
  <c r="AR5" i="165" a="1"/>
  <c r="F15" i="166" a="1"/>
  <c r="J12" i="166" a="1"/>
  <c r="E43" i="168" a="1"/>
  <c r="H42" i="167" a="1"/>
  <c r="H36" i="165" a="1"/>
  <c r="G2" i="168" a="1"/>
  <c r="M16" i="164" a="1"/>
  <c r="M35" i="166" a="1"/>
  <c r="AP14" i="164" a="1"/>
  <c r="AO137" i="163" a="1"/>
  <c r="AP269" i="168" a="1"/>
  <c r="AL208" i="159" a="1"/>
  <c r="M37" i="168" a="1"/>
  <c r="N20" i="164" a="1"/>
  <c r="C51" i="167" a="1"/>
  <c r="P9" i="168" a="1"/>
  <c r="H33" i="168" a="1"/>
  <c r="AP209" i="159" a="1"/>
  <c r="AP331" i="166" a="1"/>
  <c r="N30" i="164" a="1"/>
  <c r="D38" i="164" a="1"/>
  <c r="I44" i="164" a="1"/>
  <c r="AO336" i="166" a="1"/>
  <c r="AJ80" i="166" a="1"/>
  <c r="AL268" i="166" a="1"/>
  <c r="AP465" i="166" a="1"/>
  <c r="AR400" i="166" a="1"/>
  <c r="F17" i="165" a="1"/>
  <c r="C28" i="167" a="1"/>
  <c r="AP530" i="166" a="1"/>
  <c r="D24" i="164" a="1"/>
  <c r="Z5" i="158"/>
  <c r="H39" i="166" a="1"/>
  <c r="AR77" i="168" a="1"/>
  <c r="E10" i="165" a="1"/>
  <c r="J4" i="165" a="1"/>
  <c r="H20" i="168" a="1"/>
  <c r="C47" i="164" a="1"/>
  <c r="F40" i="168" a="1"/>
  <c r="C9" i="165" a="1"/>
  <c r="F24" i="164" a="1"/>
  <c r="AQ13" i="165" a="1"/>
  <c r="Q28" i="168" a="1"/>
  <c r="P31" i="166" a="1"/>
  <c r="AR73" i="168" a="1"/>
  <c r="AR213" i="159" a="1"/>
  <c r="AO464" i="166" a="1"/>
  <c r="L14" i="168" a="1"/>
  <c r="AR141" i="163" a="1"/>
  <c r="AJ275" i="166" a="1"/>
  <c r="J10" i="164" a="1"/>
  <c r="F17" i="167" a="1"/>
  <c r="AL467" i="166" a="1"/>
  <c r="AO208" i="159" a="1"/>
  <c r="AQ204" i="168" a="1"/>
  <c r="I27" i="165" a="1"/>
  <c r="M10" i="168" a="1"/>
  <c r="I42" i="167" a="1"/>
  <c r="E17" i="167" a="1"/>
  <c r="I31" i="166" a="1"/>
  <c r="M30" i="166" a="1"/>
  <c r="AR207" i="159" a="1"/>
  <c r="Q38" i="164" a="1"/>
  <c r="D13" i="167" a="1"/>
  <c r="I22" i="164" a="1"/>
  <c r="H11" i="166" a="1"/>
  <c r="AL7" i="168" a="1"/>
  <c r="P34" i="168" a="1"/>
  <c r="AQ334" i="166" a="1"/>
  <c r="AP527" i="166" a="1"/>
  <c r="C6" i="164" a="1"/>
  <c r="G30" i="167" a="1"/>
  <c r="I28" i="165" a="1"/>
  <c r="AQ266" i="168" a="1"/>
  <c r="AP72" i="166" a="1"/>
  <c r="AJ74" i="166" a="1"/>
  <c r="AQ11" i="165" a="1"/>
  <c r="AQ531" i="166" a="1"/>
  <c r="M26" i="166" a="1"/>
  <c r="M49" i="166" a="1"/>
  <c r="G47" i="167" a="1"/>
  <c r="D6" i="166" a="1"/>
  <c r="G33" i="167" a="1"/>
  <c r="H16" i="165" a="1"/>
  <c r="AJ203" i="163" a="1"/>
  <c r="P50" i="166" a="1"/>
  <c r="L31" i="166" a="1"/>
  <c r="D48" i="167" a="1"/>
  <c r="J8" i="168" a="1"/>
  <c r="AL272" i="168" a="1"/>
  <c r="M47" i="164" a="1"/>
  <c r="AJ72" i="166" a="1"/>
  <c r="H37" i="168" a="1"/>
  <c r="M33" i="167" a="1"/>
  <c r="AO77" i="168" a="1"/>
  <c r="AQ202" i="168" a="1"/>
  <c r="AJ139" i="168" a="1"/>
  <c r="C33" i="164" a="1"/>
  <c r="H46" i="168" a="1"/>
  <c r="AL136" i="163" a="1"/>
  <c r="D36" i="165" a="1"/>
  <c r="AQ268" i="168" a="1"/>
  <c r="F25" i="166" a="1"/>
  <c r="D27" i="167" a="1"/>
  <c r="AR82" i="166" a="1"/>
  <c r="AL150" i="168" a="1"/>
  <c r="AR145" i="168" a="1"/>
  <c r="AP203" i="166" a="1"/>
  <c r="Q24" i="164" a="1"/>
  <c r="Q36" i="165" a="1"/>
  <c r="AQ10" i="168" a="1"/>
  <c r="K44" i="168" a="1"/>
  <c r="L28" i="168" a="1"/>
  <c r="H35" i="168" a="1"/>
  <c r="K38" i="165" a="1"/>
  <c r="AP137" i="163" a="1"/>
  <c r="AR5" i="164" a="1"/>
  <c r="C19" i="168" a="1"/>
  <c r="AJ272" i="168" a="1"/>
  <c r="E26" i="164" a="1"/>
  <c r="H40" i="164" a="1"/>
  <c r="AR147" i="166" a="1"/>
  <c r="AJ78" i="166" a="1"/>
  <c r="I19" i="167" a="1"/>
  <c r="AP270" i="166" a="1"/>
  <c r="N28" i="168" a="1"/>
  <c r="N38" i="165" a="1"/>
  <c r="AP5" i="165" a="1"/>
  <c r="C50" i="168" a="1"/>
  <c r="Q3" i="167" a="1"/>
  <c r="H45" i="164" a="1"/>
  <c r="AP202" i="168" a="1"/>
  <c r="AP345" i="166" a="1"/>
  <c r="AJ142" i="163" a="1"/>
  <c r="K49" i="166" a="1"/>
  <c r="J3" i="168" a="1"/>
  <c r="H44" i="165" a="1"/>
  <c r="E48" i="164" a="1"/>
  <c r="M46" i="164" a="1"/>
  <c r="M14" i="164" a="1"/>
  <c r="I7" i="164" a="1"/>
  <c r="E20" i="167" a="1"/>
  <c r="C31" i="166" a="1"/>
  <c r="F51" i="166" a="1"/>
  <c r="K16" i="168" a="1"/>
  <c r="C12" i="165" a="1"/>
  <c r="AR404" i="166" a="1"/>
  <c r="H8" i="165" a="1"/>
  <c r="K35" i="166" a="1"/>
  <c r="L5" i="166" a="1"/>
  <c r="D46" i="168" a="1"/>
  <c r="N24" i="168" a="1"/>
  <c r="F19" i="165" a="1"/>
  <c r="M24" i="164" a="1"/>
  <c r="AR268" i="166" a="1"/>
  <c r="F16" i="164" a="1"/>
  <c r="AL273" i="163" a="1"/>
  <c r="G5" i="166" a="1"/>
  <c r="G48" i="168" a="1"/>
  <c r="AR137" i="163" a="1"/>
  <c r="N7" i="165" a="1"/>
  <c r="K10" i="167" a="1"/>
  <c r="AP6" i="168" a="1"/>
  <c r="J37" i="165" a="1"/>
  <c r="AJ8" i="165" a="1"/>
  <c r="AJ332" i="168" a="1"/>
  <c r="AL137" i="163" a="1"/>
  <c r="F44" i="166" a="1"/>
  <c r="E44" i="165" a="1"/>
  <c r="AQ81" i="166" a="1"/>
  <c r="C10" i="168" a="1"/>
  <c r="AP339" i="168" a="1"/>
  <c r="AL5" i="167" a="1"/>
  <c r="E5" i="165" a="1"/>
  <c r="P12" i="167" a="1"/>
  <c r="H27" i="164" a="1"/>
  <c r="AQ79" i="168" a="1"/>
  <c r="I21" i="167" a="1"/>
  <c r="H51" i="165" a="1"/>
  <c r="J11" i="166" a="1"/>
  <c r="F34" i="167" a="1"/>
  <c r="L6" i="168" a="1"/>
  <c r="AO149" i="168" a="1"/>
  <c r="G9" i="166" a="1"/>
  <c r="L16" i="166" a="1"/>
  <c r="M33" i="164" a="1"/>
  <c r="AL5" i="166" a="1"/>
  <c r="AQ7" i="168" a="1"/>
  <c r="I38" i="164" a="1"/>
  <c r="G46" i="167" a="1"/>
  <c r="AJ203" i="166" a="1"/>
  <c r="AP344" i="168" a="1"/>
  <c r="AQ332" i="166" a="1"/>
  <c r="AR11" i="166" a="1"/>
  <c r="K4" i="168" a="1"/>
  <c r="G14" i="166" a="1"/>
  <c r="G46" i="168" a="1"/>
  <c r="M18" i="168" a="1"/>
  <c r="AR206" i="163" a="1"/>
  <c r="G45" i="167" a="1"/>
  <c r="L47" i="167" a="1"/>
  <c r="AP12" i="166" a="1"/>
  <c r="AR209" i="166" a="1"/>
  <c r="H39" i="165" a="1"/>
  <c r="AJ339" i="166" a="1"/>
  <c r="AL268" i="163" a="1"/>
  <c r="D40" i="168" a="1"/>
  <c r="J38" i="165" a="1"/>
  <c r="AP265" i="163" a="1"/>
  <c r="AJ8" i="164" a="1"/>
  <c r="D3" i="164" a="1"/>
  <c r="F50" i="165" a="1"/>
  <c r="H9" i="166" a="1"/>
  <c r="AO463" i="166" a="1"/>
  <c r="N45" i="168" a="1"/>
  <c r="H32" i="166" a="1"/>
  <c r="N20" i="167" a="1"/>
  <c r="P43" i="166" a="1"/>
  <c r="K17" i="167" a="1"/>
  <c r="I17" i="164" a="1"/>
  <c r="N16" i="166" a="1"/>
  <c r="D35" i="164" a="1"/>
  <c r="F46" i="164" a="1"/>
  <c r="N22" i="167" a="1"/>
  <c r="M33" i="168" a="1"/>
  <c r="J51" i="166" a="1"/>
  <c r="N12" i="167" a="1"/>
  <c r="H3" i="167" a="1"/>
  <c r="Q46" i="168" a="1"/>
  <c r="F23" i="168" a="1"/>
  <c r="N47" i="164" a="1"/>
  <c r="Q14" i="166" a="1"/>
  <c r="AJ7" i="168" a="1"/>
  <c r="AP135" i="166" a="1"/>
  <c r="AO148" i="168" a="1"/>
  <c r="P44" i="165" a="1"/>
  <c r="AR343" i="168" a="1"/>
  <c r="Q18" i="164" a="1"/>
  <c r="AQ529" i="166" a="1"/>
  <c r="I41" i="167" a="1"/>
  <c r="G44" i="167" a="1"/>
  <c r="M23" i="168" a="1"/>
  <c r="F21" i="167" a="1"/>
  <c r="AO461" i="166" a="1"/>
  <c r="E30" i="164" a="1"/>
  <c r="AO334" i="168" a="1"/>
  <c r="C36" i="168" a="1"/>
  <c r="E22" i="168" a="1"/>
  <c r="D39" i="165" a="1"/>
  <c r="I12" i="166" a="1"/>
  <c r="L2" i="164" a="1"/>
  <c r="AP335" i="166" a="1"/>
  <c r="I47" i="165" a="1"/>
  <c r="Q48" i="168" a="1"/>
  <c r="K10" i="164" a="1"/>
  <c r="AO141" i="163" a="1"/>
  <c r="AQ143" i="163" a="1"/>
  <c r="E20" i="168" a="1"/>
  <c r="H2" i="168" a="1"/>
  <c r="L34" i="166" a="1"/>
  <c r="G42" i="168" a="1"/>
  <c r="AP397" i="166" a="1"/>
  <c r="H39" i="167" a="1"/>
  <c r="C14" i="168" a="1"/>
  <c r="C47" i="165" a="1"/>
  <c r="AP142" i="163" a="1"/>
  <c r="AL334" i="166" a="1"/>
  <c r="H46" i="167" a="1"/>
  <c r="AJ206" i="166" a="1"/>
  <c r="Z75" i="158"/>
  <c r="AQ12" i="165" a="1"/>
  <c r="E11" i="167" a="1"/>
  <c r="M25" i="164" a="1"/>
  <c r="F44" i="167" a="1"/>
  <c r="E41" i="165" a="1"/>
  <c r="AO268" i="168" a="1"/>
  <c r="J16" i="165" a="1"/>
  <c r="AO141" i="166" a="1"/>
  <c r="L8" i="164" a="1"/>
  <c r="E39" i="166" a="1"/>
  <c r="AL141" i="166" a="1"/>
  <c r="AL140" i="163" a="1"/>
  <c r="G12" i="167" a="1"/>
  <c r="I48" i="166" a="1"/>
  <c r="C2" i="167" a="1"/>
  <c r="H29" i="166" a="1"/>
  <c r="N39" i="167" a="1"/>
  <c r="AP273" i="166" a="1"/>
  <c r="D41" i="166" a="1"/>
  <c r="G19" i="167" a="1"/>
  <c r="AQ336" i="168" a="1"/>
  <c r="G31" i="168" a="1"/>
  <c r="AP138" i="166" a="1"/>
  <c r="AO6" i="164" a="1"/>
  <c r="N14" i="168" a="1"/>
  <c r="AJ5" i="168" a="1"/>
  <c r="C41" i="167" a="1"/>
  <c r="AL11" i="164" a="1"/>
  <c r="P15" i="165" a="1"/>
  <c r="AL209" i="163" a="1"/>
  <c r="J41" i="164" a="1"/>
  <c r="M37" i="167" a="1"/>
  <c r="H28" i="167" a="1"/>
  <c r="I37" i="167" a="1"/>
  <c r="M20" i="168" a="1"/>
  <c r="G40" i="165" a="1"/>
  <c r="H47" i="168" a="1"/>
  <c r="Q31" i="166" a="1"/>
  <c r="M14" i="168" a="1"/>
  <c r="K3" i="167" a="1"/>
  <c r="C49" i="166" a="1"/>
  <c r="H39" i="164" a="1"/>
  <c r="AR331" i="166" a="1"/>
  <c r="Q26" i="165" a="1"/>
  <c r="G38" i="165" a="1"/>
  <c r="K21" i="167" a="1"/>
  <c r="G12" i="165" a="1"/>
  <c r="I34" i="168" a="1"/>
  <c r="AP333" i="168" a="1"/>
  <c r="AP146" i="168" a="1"/>
  <c r="L12" i="166" a="1"/>
  <c r="P37" i="168" a="1"/>
  <c r="G49" i="167" a="1"/>
  <c r="AR75" i="168" a="1"/>
  <c r="AJ341" i="166" a="1"/>
  <c r="J47" i="164" a="1"/>
  <c r="AL137" i="166" a="1"/>
  <c r="G10" i="165" a="1"/>
  <c r="AJ6" i="167" a="1"/>
  <c r="H20" i="167" a="1"/>
  <c r="AL12" i="164" a="1"/>
  <c r="J19" i="166" a="1"/>
  <c r="AQ6" i="166" a="1"/>
  <c r="E4" i="165" a="1"/>
  <c r="P19" i="168" a="1"/>
  <c r="G11" i="164" a="1"/>
  <c r="E10" i="166" a="1"/>
  <c r="AO462" i="166" a="1"/>
  <c r="J41" i="168" a="1"/>
  <c r="H49" i="168" a="1"/>
  <c r="M30" i="165" a="1"/>
  <c r="J28" i="168" a="1"/>
  <c r="J49" i="164" a="1"/>
  <c r="AJ201" i="163" a="1"/>
  <c r="G33" i="164" a="1"/>
  <c r="H6" i="165" a="1"/>
  <c r="AQ269" i="166" a="1"/>
  <c r="P15" i="164" a="1"/>
  <c r="AR9" i="165" a="1"/>
  <c r="AO344" i="166" a="1"/>
  <c r="AL11" i="166" a="1"/>
  <c r="P25" i="164" a="1"/>
  <c r="AO460" i="166" a="1"/>
  <c r="I11" i="164" a="1"/>
  <c r="D20" i="164" a="1"/>
  <c r="AL202" i="166" a="1"/>
  <c r="AR466" i="166" a="1"/>
  <c r="F46" i="166" a="1"/>
  <c r="AQ205" i="168" a="1"/>
  <c r="AQ271" i="166" a="1"/>
  <c r="C50" i="167" a="1"/>
  <c r="AL136" i="168" a="1"/>
  <c r="D33" i="164" a="1"/>
  <c r="N26" i="165" a="1"/>
  <c r="AL148" i="166" a="1"/>
  <c r="AO14" i="164" a="1"/>
  <c r="AL12" i="166" a="1"/>
  <c r="AR201" i="163" a="1"/>
  <c r="AR208" i="159" a="1"/>
  <c r="AL80" i="168" a="1"/>
  <c r="AP341" i="166" a="1"/>
  <c r="P14" i="165" a="1"/>
  <c r="AO9" i="168" a="1"/>
  <c r="Q9" i="165" a="1"/>
  <c r="Q45" i="166" a="1"/>
  <c r="K48" i="165" a="1"/>
  <c r="M26" i="165" a="1"/>
  <c r="L36" i="165" a="1"/>
  <c r="L43" i="167" a="1"/>
  <c r="G13" i="167" a="1"/>
  <c r="H27" i="165" a="1"/>
  <c r="I16" i="167" a="1"/>
  <c r="Q17" i="165" a="1"/>
  <c r="H13" i="166" a="1"/>
  <c r="E44" i="168" a="1"/>
  <c r="Q51" i="168" a="1"/>
  <c r="AP330" i="166" a="1"/>
  <c r="F9" i="166" a="1"/>
  <c r="L46" i="168" a="1"/>
  <c r="AL141" i="168" a="1"/>
  <c r="AP336" i="166" a="1"/>
  <c r="Q8" i="164" a="1"/>
  <c r="AJ200" i="163" a="1"/>
  <c r="AR403" i="166" a="1"/>
  <c r="G39" i="167" a="1"/>
  <c r="AL135" i="168" a="1"/>
  <c r="AO6" i="166" a="1"/>
  <c r="I18" i="167" a="1"/>
  <c r="Q49" i="167" a="1"/>
  <c r="AR146" i="166" a="1"/>
  <c r="AP204" i="168" a="1"/>
  <c r="AL269" i="163" a="1"/>
  <c r="Q32" i="168" a="1"/>
  <c r="J26" i="168" a="1"/>
  <c r="AP148" i="168" a="1"/>
  <c r="P48" i="165" a="1"/>
  <c r="E21" i="165" a="1"/>
  <c r="Q12" i="164" a="1"/>
  <c r="N46" i="167" a="1"/>
  <c r="P46" i="165" a="1"/>
  <c r="L9" i="165" a="1"/>
  <c r="M20" i="166" a="1"/>
  <c r="L34" i="164" a="1"/>
  <c r="P13" i="166" a="1"/>
  <c r="M23" i="166" a="1"/>
  <c r="L32" i="167" a="1"/>
  <c r="J51" i="167" a="1"/>
  <c r="I23" i="164" a="1"/>
  <c r="AJ140" i="163" a="1"/>
  <c r="P19" i="167" a="1"/>
  <c r="E51" i="165" a="1"/>
  <c r="AL142" i="168" a="1"/>
  <c r="Z9" i="158"/>
  <c r="K37" i="167" a="1"/>
  <c r="C17" i="168" a="1"/>
  <c r="C15" i="168" a="1"/>
  <c r="C43" i="165" a="1"/>
  <c r="AJ13" i="166" a="1"/>
  <c r="M10" i="166" a="1"/>
  <c r="P6" i="166" a="1"/>
  <c r="F30" i="168" a="1"/>
  <c r="D20" i="166" a="1"/>
  <c r="P13" i="168" a="1"/>
  <c r="AJ265" i="168" a="1"/>
  <c r="G26" i="166" a="1"/>
  <c r="L44" i="164" a="1"/>
  <c r="D12" i="165" a="1"/>
  <c r="I14" i="166" a="1"/>
  <c r="AL341" i="168" a="1"/>
  <c r="AL344" i="168" a="1"/>
  <c r="N42" i="168" a="1"/>
  <c r="C24" i="164" a="1"/>
  <c r="AQ527" i="166" a="1"/>
  <c r="F15" i="167" a="1"/>
  <c r="L43" i="165" a="1"/>
  <c r="N8" i="166" a="1"/>
  <c r="D42" i="165" a="1"/>
  <c r="G8" i="167" a="1"/>
  <c r="AP268" i="166" a="1"/>
  <c r="AP206" i="168" a="1"/>
  <c r="K31" i="165" a="1"/>
  <c r="G19" i="165" a="1"/>
  <c r="F22" i="166" a="1"/>
  <c r="J20" i="166" a="1"/>
  <c r="D18" i="165" a="1"/>
  <c r="H38" i="167" a="1"/>
  <c r="L38" i="165" a="1"/>
  <c r="I23" i="167" a="1"/>
  <c r="E48" i="166" a="1"/>
  <c r="F3" i="164" a="1"/>
  <c r="D10" i="166" a="1"/>
  <c r="F43" i="166" a="1"/>
  <c r="J43" i="164" a="1"/>
  <c r="C40" i="166" a="1"/>
  <c r="AJ143" i="168" a="1"/>
  <c r="AR8" i="164" a="1"/>
  <c r="M47" i="165" a="1"/>
  <c r="C26" i="168" a="1"/>
  <c r="AJ200" i="166" a="1"/>
  <c r="AQ142" i="168" a="1"/>
  <c r="N48" i="167" a="1"/>
  <c r="C26" i="167" a="1"/>
  <c r="M16" i="168" a="1"/>
  <c r="Q19" i="164" a="1"/>
  <c r="Q21" i="168" a="1"/>
  <c r="AQ404" i="166" a="1"/>
  <c r="F37" i="168" a="1"/>
  <c r="L39" i="165" a="1"/>
  <c r="AQ71" i="166" a="1"/>
  <c r="AQ525" i="166" a="1"/>
  <c r="AQ208" i="159" a="1"/>
  <c r="K7" i="168" a="1"/>
  <c r="E2" i="166" a="1"/>
  <c r="F51" i="169" a="1"/>
  <c r="M49" i="164" a="1"/>
  <c r="K27" i="166" a="1"/>
  <c r="AP7" i="164" a="1"/>
  <c r="AL83" i="166" a="1"/>
  <c r="AR344" i="166" a="1"/>
  <c r="P21" i="166" a="1"/>
  <c r="AR5" i="167" a="1"/>
  <c r="F28" i="166" a="1"/>
  <c r="P15" i="168" a="1"/>
  <c r="F29" i="167" a="1"/>
  <c r="D15" i="167" a="1"/>
  <c r="L49" i="166" a="1"/>
  <c r="L15" i="164" a="1"/>
  <c r="AP467" i="166" a="1"/>
  <c r="I50" i="168" a="1"/>
  <c r="P49" i="166" a="1"/>
  <c r="E21" i="168" a="1"/>
  <c r="AL73" i="166" a="1"/>
  <c r="L33" i="166" a="1"/>
  <c r="AP70" i="166" a="1"/>
  <c r="L40" i="165" a="1"/>
  <c r="H41" i="168" a="1"/>
  <c r="AO203" i="159" a="1"/>
  <c r="F17" i="168" a="1"/>
  <c r="M42" i="167" a="1"/>
  <c r="G44" i="166" a="1"/>
  <c r="AJ274" i="166" a="1"/>
  <c r="AJ10" i="166" a="1"/>
  <c r="P22" i="167" a="1"/>
  <c r="E21" i="164" a="1"/>
  <c r="Q24" i="165" a="1"/>
  <c r="F37" i="165" a="1"/>
  <c r="P43" i="164" a="1"/>
  <c r="J9" i="166" a="1"/>
  <c r="AJ11" i="168" a="1"/>
  <c r="P33" i="168" a="1"/>
  <c r="J5" i="167" a="1"/>
  <c r="K9" i="166" a="1"/>
  <c r="AR340" i="166" a="1"/>
  <c r="AR142" i="166" a="1"/>
  <c r="Q24" i="166" a="1"/>
  <c r="P24" i="164" a="1"/>
  <c r="C24" i="168" a="1"/>
  <c r="Q2" i="167" a="1"/>
  <c r="AJ206" i="168" a="1"/>
  <c r="C47" i="168" a="1"/>
  <c r="AO339" i="168" a="1"/>
  <c r="F48" i="165" a="1"/>
  <c r="AQ275" i="166" a="1"/>
  <c r="AQ73" i="166" a="1"/>
  <c r="D48" i="166" a="1"/>
  <c r="N17" i="168" a="1"/>
  <c r="P28" i="166" a="1"/>
  <c r="I40" i="166" a="1"/>
  <c r="N12" i="166" a="1"/>
  <c r="J43" i="165" a="1"/>
  <c r="C36" i="167" a="1"/>
  <c r="H45" i="168" a="1"/>
  <c r="P44" i="168" a="1"/>
  <c r="L32" i="166" a="1"/>
  <c r="AR140" i="163" a="1"/>
  <c r="Q8" i="166" a="1"/>
  <c r="K22" i="165" a="1"/>
  <c r="H22" i="166" a="1"/>
  <c r="AP10" i="166" a="1"/>
  <c r="J36" i="164" a="1"/>
  <c r="F10" i="165" a="1"/>
  <c r="G21" i="165" a="1"/>
  <c r="D11" i="166" a="1"/>
  <c r="I41" i="164" a="1"/>
  <c r="AP342" i="166" a="1"/>
  <c r="P9" i="167" a="1"/>
  <c r="N16" i="168" a="1"/>
  <c r="Q34" i="167" a="1"/>
  <c r="AP78" i="166" a="1"/>
  <c r="P19" i="166" a="1"/>
  <c r="I11" i="166" a="1"/>
  <c r="F16" i="168" a="1"/>
  <c r="AP141" i="166" a="1"/>
  <c r="AP208" i="163" a="1"/>
  <c r="AL204" i="163" a="1"/>
  <c r="N10" i="164" a="1"/>
  <c r="AJ267" i="163" a="1"/>
  <c r="H17" i="164" a="1"/>
  <c r="AL206" i="163" a="1"/>
  <c r="L27" i="168" a="1"/>
  <c r="I49" i="168" a="1"/>
  <c r="AJ333" i="168" a="1"/>
  <c r="AO331" i="168" a="1"/>
  <c r="N44" i="168" a="1"/>
  <c r="C13" i="164" a="1"/>
  <c r="N21" i="168" a="1"/>
  <c r="AO209" i="159" a="1"/>
  <c r="AJ9" i="165" a="1"/>
  <c r="AR212" i="159" a="1"/>
  <c r="M14" i="166" a="1"/>
  <c r="AL201" i="166" a="1"/>
  <c r="I29" i="168" a="1"/>
  <c r="AL200" i="166" a="1"/>
  <c r="AL14" i="166" a="1"/>
  <c r="AP200" i="159" a="1"/>
  <c r="AP79" i="166" a="1"/>
  <c r="P13" i="164" a="1"/>
  <c r="AQ274" i="166" a="1"/>
  <c r="P51" i="164" a="1"/>
  <c r="C10" i="167" a="1"/>
  <c r="AP73" i="168" a="1"/>
  <c r="F40" i="166" a="1"/>
  <c r="K37" i="168" a="1"/>
  <c r="AR83" i="166" a="1"/>
  <c r="F45" i="167" a="1"/>
  <c r="M39" i="168" a="1"/>
  <c r="E46" i="164" a="1"/>
  <c r="G50" i="166" a="1"/>
  <c r="L46" i="165" a="1"/>
  <c r="G4" i="166" a="1"/>
  <c r="C35" i="168" a="1"/>
  <c r="AP272" i="163" a="1"/>
  <c r="L25" i="164" a="1"/>
  <c r="AP83" i="166" a="1"/>
  <c r="L29" i="164" a="1"/>
  <c r="L50" i="167" a="1"/>
  <c r="H26" i="164" a="1"/>
  <c r="AL143" i="163" a="1"/>
  <c r="N23" i="166" a="1"/>
  <c r="K4" i="166" a="1"/>
  <c r="F7" i="167" a="1"/>
  <c r="L24" i="167" a="1"/>
  <c r="M23" i="167" a="1"/>
  <c r="C42" i="166" a="1"/>
  <c r="M44" i="166" a="1"/>
  <c r="AL79" i="168" a="1"/>
  <c r="AL400" i="166" a="1"/>
  <c r="D43" i="164" a="1"/>
  <c r="AJ6" i="164" a="1"/>
  <c r="N19" i="164" a="1"/>
  <c r="P35" i="165" a="1"/>
  <c r="Q14" i="164" a="1"/>
  <c r="AR141" i="168" a="1"/>
  <c r="I15" i="164" a="1"/>
  <c r="M2" i="168" a="1"/>
  <c r="H26" i="168" a="1"/>
  <c r="AP151" i="168" a="1"/>
  <c r="L38" i="166" a="1"/>
  <c r="J27" i="167" a="1"/>
  <c r="AJ460" i="166" a="1"/>
  <c r="C20" i="168" a="1"/>
  <c r="F17" i="164" a="1"/>
  <c r="Q42" i="168" a="1"/>
  <c r="C15" i="164" a="1"/>
  <c r="H11" i="165" a="1"/>
  <c r="P40" i="167" a="1"/>
  <c r="F18" i="167" a="1"/>
  <c r="K45" i="167" a="1"/>
  <c r="N50" i="167" a="1"/>
  <c r="D31" i="165" a="1"/>
  <c r="AR205" i="163" a="1"/>
  <c r="J8" i="167" a="1"/>
  <c r="P36" i="165" a="1"/>
  <c r="G28" i="167" a="1"/>
  <c r="C8" i="168" a="1"/>
  <c r="E14" i="165" a="1"/>
  <c r="F4" i="167" a="1"/>
  <c r="H13" i="167" a="1"/>
  <c r="L33" i="167" a="1"/>
  <c r="AO269" i="163" a="1"/>
  <c r="AQ203" i="163" a="1"/>
  <c r="AO7" i="168" a="1"/>
  <c r="Q42" i="164" a="1"/>
  <c r="AJ147" i="166" a="1"/>
  <c r="AL78" i="166" a="1"/>
  <c r="AP268" i="163" a="1"/>
  <c r="H3" i="166" a="1"/>
  <c r="D9" i="164" a="1"/>
  <c r="M15" i="167" a="1"/>
  <c r="I43" i="164" a="1"/>
  <c r="AJ338" i="168" a="1"/>
  <c r="D38" i="168" a="1"/>
  <c r="I46" i="166" a="1"/>
  <c r="K22" i="164" a="1"/>
  <c r="AR332" i="168" a="1"/>
  <c r="E41" i="167" a="1"/>
  <c r="N8" i="168" a="1"/>
  <c r="AP206" i="163" a="1"/>
  <c r="L30" i="167" a="1"/>
  <c r="J15" i="167" a="1"/>
  <c r="C13" i="165" a="1"/>
  <c r="AO149" i="166" a="1"/>
  <c r="J25" i="166" a="1"/>
  <c r="M19" i="165" a="1"/>
  <c r="E31" i="168" a="1"/>
  <c r="AQ144" i="166" a="1"/>
  <c r="M5" i="166" a="1"/>
  <c r="H51" i="168" a="1"/>
  <c r="AP7" i="168" a="1"/>
  <c r="H33" i="165" a="1"/>
  <c r="J35" i="168" a="1"/>
  <c r="I26" i="167" a="1"/>
  <c r="F36" i="165" a="1"/>
  <c r="AO344" i="168" a="1"/>
  <c r="E46" i="168" a="1"/>
  <c r="E11" i="164" a="1"/>
  <c r="AJ9" i="166" a="1"/>
  <c r="I14" i="164" a="1"/>
  <c r="AQ201" i="166" a="1"/>
  <c r="C49" i="164" a="1"/>
  <c r="I19" i="168" a="1"/>
  <c r="E43" i="164" a="1"/>
  <c r="AQ10" i="166" a="1"/>
  <c r="N22" i="164" a="1"/>
  <c r="J6" i="165" a="1"/>
  <c r="AJ330" i="166" a="1"/>
  <c r="F25" i="164" a="1"/>
  <c r="P10" i="167" a="1"/>
  <c r="D37" i="166" a="1"/>
  <c r="C48" i="167" a="1"/>
  <c r="E23" i="164" a="1"/>
  <c r="AO528" i="166" a="1"/>
  <c r="K35" i="164" a="1"/>
  <c r="AR266" i="168" a="1"/>
  <c r="M38" i="168" a="1"/>
  <c r="J2" i="164" a="1"/>
  <c r="M29" i="164" a="1"/>
  <c r="H26" i="166" a="1"/>
  <c r="AJ151" i="168" a="1"/>
  <c r="N45" i="164" a="1"/>
  <c r="I35" i="168" a="1"/>
  <c r="C38" i="168" a="1"/>
  <c r="E33" i="166" a="1"/>
  <c r="AP525" i="166" a="1"/>
  <c r="H2" i="164" a="1"/>
  <c r="J14" i="166" a="1"/>
  <c r="M34" i="167" a="1"/>
  <c r="Q15" i="167" a="1"/>
  <c r="AL149" i="168" a="1"/>
  <c r="G29" i="165" a="1"/>
  <c r="D51" i="165" a="1"/>
  <c r="Q25" i="168" a="1"/>
  <c r="H31" i="164" a="1"/>
  <c r="M25" i="168" a="1"/>
  <c r="Q24" i="168" a="1"/>
  <c r="AQ14" i="164" a="1"/>
  <c r="L29" i="167" a="1"/>
  <c r="Q23" i="165" a="1"/>
  <c r="K33" i="168" a="1"/>
  <c r="AR206" i="159" a="1"/>
  <c r="E33" i="165" a="1"/>
  <c r="AL271" i="163" a="1"/>
  <c r="P12" i="165" a="1"/>
  <c r="I37" i="165" a="1"/>
  <c r="AJ461" i="166" a="1"/>
  <c r="P34" i="166" a="1"/>
  <c r="E43" i="166" a="1"/>
  <c r="AQ145" i="166" a="1"/>
  <c r="AO200" i="163" a="1"/>
  <c r="Q16" i="166" a="1"/>
  <c r="AO136" i="166" a="1"/>
  <c r="AO11" i="166" a="1"/>
  <c r="E28" i="168" a="1"/>
  <c r="E3" i="168" a="1"/>
  <c r="G14" i="165" a="1"/>
  <c r="AJ140" i="168" a="1"/>
  <c r="P30" i="167" a="1"/>
  <c r="AJ332" i="166" a="1"/>
  <c r="C15" i="165" a="1"/>
  <c r="AR11" i="168" a="1"/>
  <c r="I3" i="167" a="1"/>
  <c r="C44" i="164" a="1"/>
  <c r="D36" i="166" a="1"/>
  <c r="C24" i="165" a="1"/>
  <c r="AQ147" i="168" a="1"/>
  <c r="E19" i="167" a="1"/>
  <c r="J14" i="168" a="1"/>
  <c r="I31" i="165" a="1"/>
  <c r="N23" i="168" a="1"/>
  <c r="C29" i="165" a="1"/>
  <c r="P40" i="166" a="1"/>
  <c r="AJ202" i="163" a="1"/>
  <c r="AP11" i="164" a="1"/>
  <c r="H34" i="167" a="1"/>
  <c r="C37" i="164" a="1"/>
  <c r="AQ72" i="166" a="1"/>
  <c r="AJ204" i="168" a="1"/>
  <c r="P27" i="167" a="1"/>
  <c r="AQ11" i="168" a="1"/>
  <c r="E47" i="167" a="1"/>
  <c r="AJ79" i="166" a="1"/>
  <c r="M28" i="168" a="1"/>
  <c r="E3" i="166" a="1"/>
  <c r="Q20" i="168" a="1"/>
  <c r="Q47" i="166" a="1"/>
  <c r="I33" i="164" a="1"/>
  <c r="AL148" i="168" a="1"/>
  <c r="AR338" i="166" a="1"/>
  <c r="P4" i="166" a="1"/>
  <c r="AJ202" i="166" a="1"/>
  <c r="N43" i="168" a="1"/>
  <c r="C34" i="168" a="1"/>
  <c r="P2" i="164" a="1"/>
  <c r="K8" i="164" a="1"/>
  <c r="N15" i="164" a="1"/>
  <c r="G48" i="166" a="1"/>
  <c r="E34" i="165" a="1"/>
  <c r="P2" i="167" a="1"/>
  <c r="J27" i="168" a="1"/>
  <c r="L2" i="166" a="1"/>
  <c r="L51" i="169" a="1"/>
  <c r="G20" i="164" a="1"/>
  <c r="K32" i="166" a="1"/>
  <c r="AJ14" i="164" a="1"/>
  <c r="H25" i="165" a="1"/>
  <c r="D31" i="166" a="1"/>
  <c r="AO212" i="159" a="1"/>
  <c r="C18" i="168" a="1"/>
  <c r="F6" i="164" a="1"/>
  <c r="H4" i="165" a="1"/>
  <c r="I50" i="165" a="1"/>
  <c r="P21" i="167" a="1"/>
  <c r="G46" i="164" a="1"/>
  <c r="P14" i="167" a="1"/>
  <c r="L22" i="164" a="1"/>
  <c r="AP343" i="166" a="1"/>
  <c r="AL336" i="166" a="1"/>
  <c r="F24" i="168" a="1"/>
  <c r="D4" i="167" a="1"/>
  <c r="E14" i="168" a="1"/>
  <c r="AR7" i="165" a="1"/>
  <c r="Q45" i="168" a="1"/>
  <c r="Q18" i="167" a="1"/>
  <c r="I17" i="166" a="1"/>
  <c r="L17" i="167" a="1"/>
  <c r="E8" i="166" a="1"/>
  <c r="AP344" i="166" a="1"/>
  <c r="I44" i="167" a="1"/>
  <c r="P47" i="166" a="1"/>
  <c r="AJ528" i="166" a="1"/>
  <c r="AO273" i="166" a="1"/>
  <c r="AO341" i="166" a="1"/>
  <c r="AR13" i="164" a="1"/>
  <c r="P12" i="166" a="1"/>
  <c r="I32" i="166" a="1"/>
  <c r="K11" i="165" a="1"/>
  <c r="G37" i="164" a="1"/>
  <c r="M8" i="168" a="1"/>
  <c r="C22" i="165" a="1"/>
  <c r="E9" i="166" a="1"/>
  <c r="Z76" i="158"/>
  <c r="C41" i="166" a="1"/>
  <c r="I13" i="166" a="1"/>
  <c r="I6" i="167" a="1"/>
  <c r="AL399" i="166" a="1"/>
  <c r="L46" i="164" a="1"/>
  <c r="C32" i="164" a="1"/>
  <c r="N48" i="168" a="1"/>
  <c r="J40" i="167" a="1"/>
  <c r="AR150" i="168" a="1"/>
  <c r="AL332" i="166" a="1"/>
  <c r="F14" i="164" a="1"/>
  <c r="AO200" i="166" a="1"/>
  <c r="P11" i="166" a="1"/>
  <c r="D16" i="167" a="1"/>
  <c r="D22" i="167" a="1"/>
  <c r="C30" i="166" a="1"/>
  <c r="G43" i="168" a="1"/>
  <c r="M32" i="167" a="1"/>
  <c r="F6" i="168" a="1"/>
  <c r="L27" i="164" a="1"/>
  <c r="G12" i="166" a="1"/>
  <c r="N21" i="164" a="1"/>
  <c r="N11" i="166" a="1"/>
  <c r="Z10" i="158"/>
  <c r="Q40" i="166" a="1"/>
  <c r="N19" i="168" a="1"/>
  <c r="J41" i="166" a="1"/>
  <c r="AP334" i="168" a="1"/>
  <c r="Q39" i="167" a="1"/>
  <c r="H25" i="168" a="1"/>
  <c r="I35" i="164" a="1"/>
  <c r="N14" i="164" a="1"/>
  <c r="D7" i="164" a="1"/>
  <c r="H19" i="166" a="1"/>
  <c r="J26" i="166" a="1"/>
  <c r="F31" i="166" a="1"/>
  <c r="Q44" i="164" a="1"/>
  <c r="AO338" i="168" a="1"/>
  <c r="AP12" i="165" a="1"/>
  <c r="K46" i="165" a="1"/>
  <c r="Q2" i="165" a="1"/>
  <c r="H3" i="165" a="1"/>
  <c r="P39" i="167" a="1"/>
  <c r="H33" i="166" a="1"/>
  <c r="AR72" i="168" a="1"/>
  <c r="AJ345" i="166" a="1"/>
  <c r="M15" i="165" a="1"/>
  <c r="L4" i="166" a="1"/>
  <c r="AQ210" i="159" a="1"/>
  <c r="Q7" i="166" a="1"/>
  <c r="F22" i="167" a="1"/>
  <c r="AJ276" i="166" a="1"/>
  <c r="P29" i="168" a="1"/>
  <c r="K49" i="168" a="1"/>
  <c r="C3" i="168" a="1"/>
  <c r="G22" i="165" a="1"/>
  <c r="D34" i="164" a="1"/>
  <c r="E34" i="168" a="1"/>
  <c r="AO265" i="168" a="1"/>
  <c r="L21" i="166" a="1"/>
  <c r="AJ12" i="164" a="1"/>
  <c r="M11" i="167" a="1"/>
  <c r="AR460" i="166" a="1"/>
  <c r="G18" i="168" a="1"/>
  <c r="H5" i="167" a="1"/>
  <c r="N41" i="166" a="1"/>
  <c r="L40" i="167" a="1"/>
  <c r="J33" i="167" a="1"/>
  <c r="J15" i="166" a="1"/>
  <c r="M28" i="165" a="1"/>
  <c r="AO6" i="167" a="1"/>
  <c r="AP78" i="168" a="1"/>
  <c r="Q6" i="163" a="1"/>
  <c r="P27" i="166" a="1"/>
  <c r="M35" i="167" a="1"/>
  <c r="H8" i="166" a="1"/>
  <c r="AP340" i="168" a="1"/>
  <c r="G16" i="168" a="1"/>
  <c r="J23" i="167" a="1"/>
  <c r="Q43" i="167" a="1"/>
  <c r="I37" i="164" a="1"/>
  <c r="AP144" i="168" a="1"/>
  <c r="L19" i="167" a="1"/>
  <c r="I43" i="167" a="1"/>
  <c r="C37" i="165" a="1"/>
  <c r="N47" i="166" a="1"/>
  <c r="E32" i="166" a="1"/>
  <c r="AR267" i="163" a="1"/>
  <c r="D40" i="164" a="1"/>
  <c r="N35" i="164" a="1"/>
  <c r="AO70" i="166" a="1"/>
  <c r="AP210" i="166" a="1"/>
  <c r="N13" i="167" a="1"/>
  <c r="H40" i="166" a="1"/>
  <c r="E34" i="166" a="1"/>
  <c r="AL73" i="168" a="1"/>
  <c r="E42" i="165" a="1"/>
  <c r="M21" i="167" a="1"/>
  <c r="C45" i="167" a="1"/>
  <c r="AL335" i="166" a="1"/>
  <c r="D5" i="168" a="1"/>
  <c r="N25" i="164" a="1"/>
  <c r="AQ79" i="166" a="1"/>
  <c r="M51" i="164" a="1"/>
  <c r="AL142" i="166" a="1"/>
  <c r="E19" i="166" a="1"/>
  <c r="J44" i="168" a="1"/>
  <c r="AL144" i="166" a="1"/>
  <c r="AP203" i="163" a="1"/>
  <c r="AL396" i="166" a="1"/>
  <c r="Q7" i="164" a="1"/>
  <c r="F41" i="167" a="1"/>
  <c r="AQ141" i="168" a="1"/>
  <c r="H26" i="165" a="1"/>
  <c r="AO202" i="159" a="1"/>
  <c r="AL404" i="166" a="1"/>
  <c r="N36" i="164" a="1"/>
  <c r="K8" i="167" a="1"/>
  <c r="Q19" i="167" a="1"/>
  <c r="AR149" i="168" a="1"/>
  <c r="AQ142" i="163" a="1"/>
  <c r="M24" i="168" a="1"/>
  <c r="AJ200" i="159" a="1"/>
  <c r="K34" i="167" a="1"/>
  <c r="G18" i="165" a="1"/>
  <c r="Q20" i="164" a="1"/>
  <c r="AP11" i="168" a="1"/>
  <c r="AQ205" i="166" a="1"/>
  <c r="AJ343" i="168" a="1"/>
  <c r="I4" i="167" a="1"/>
  <c r="P13" i="167" a="1"/>
  <c r="P46" i="167" a="1"/>
  <c r="AP77" i="168" a="1"/>
  <c r="P2" i="168" a="1"/>
  <c r="AQ140" i="166" a="1"/>
  <c r="H39" i="168" a="1"/>
  <c r="AJ337" i="166" a="1"/>
  <c r="AJ11" i="165" a="1"/>
  <c r="L11" i="168" a="1"/>
  <c r="K18" i="166" a="1"/>
  <c r="AR7" i="168" a="1"/>
  <c r="AR205" i="168" a="1"/>
  <c r="Q28" i="164" a="1"/>
  <c r="E12" i="166" a="1"/>
  <c r="H27" i="168" a="1"/>
  <c r="D35" i="165" a="1"/>
  <c r="E36" i="166" a="1"/>
  <c r="G45" i="168" a="1"/>
  <c r="AL139" i="166" a="1"/>
  <c r="I30" i="167" a="1"/>
  <c r="K28" i="166" a="1"/>
  <c r="AJ399" i="166" a="1"/>
  <c r="AQ341" i="166" a="1"/>
  <c r="P41" i="164" a="1"/>
  <c r="M7" i="167" a="1"/>
  <c r="H41" i="167" a="1"/>
  <c r="F28" i="168" a="1"/>
  <c r="AJ138" i="163" a="1"/>
  <c r="J11" i="165" a="1"/>
  <c r="D47" i="167" a="1"/>
  <c r="AP7" i="166" a="1"/>
  <c r="C21" i="168" a="1"/>
  <c r="F3" i="166" a="1"/>
  <c r="D47" i="165" a="1"/>
  <c r="AP141" i="168" a="1"/>
  <c r="M51" i="168" a="1"/>
  <c r="D31" i="168" a="1"/>
  <c r="F21" i="164" a="1"/>
  <c r="D16" i="164" a="1"/>
  <c r="M41" i="164" a="1"/>
  <c r="I9" i="166" a="1"/>
  <c r="F24" i="167" a="1"/>
  <c r="M16" i="166" a="1"/>
  <c r="AQ210" i="166" a="1"/>
  <c r="K44" i="164" a="1"/>
  <c r="H38" i="165" a="1"/>
  <c r="C20" i="165" a="1"/>
  <c r="F41" i="165" a="1"/>
  <c r="H19" i="165" a="1"/>
  <c r="I21" i="165" a="1"/>
  <c r="I49" i="167" a="1"/>
  <c r="G22" i="166" a="1"/>
  <c r="C44" i="168" a="1"/>
  <c r="E39" i="168" a="1"/>
  <c r="AJ266" i="163" a="1"/>
  <c r="E36" i="168" a="1"/>
  <c r="AP201" i="168" a="1"/>
  <c r="AR135" i="163" a="1"/>
  <c r="Q4" i="167" a="1"/>
  <c r="AR6" i="168" a="1"/>
  <c r="D9" i="165" a="1"/>
  <c r="J32" i="168" a="1"/>
  <c r="AL149" i="166" a="1"/>
  <c r="L22" i="167" a="1"/>
  <c r="AR205" i="166" a="1"/>
  <c r="AQ73" i="168" a="1"/>
  <c r="D16" i="168" a="1"/>
  <c r="AP146" i="166" a="1"/>
  <c r="D28" i="165" a="1"/>
  <c r="G34" i="165" a="1"/>
  <c r="N31" i="167" a="1"/>
  <c r="I5" i="166" a="1"/>
  <c r="AO12" i="164" a="1"/>
  <c r="J6" i="168" a="1"/>
  <c r="AO399" i="166" a="1"/>
  <c r="AO334" i="166" a="1"/>
  <c r="Q28" i="165" a="1"/>
  <c r="AR79" i="168" a="1"/>
  <c r="AP270" i="168" a="1"/>
  <c r="K36" i="165" a="1"/>
  <c r="AJ137" i="163" a="1"/>
  <c r="J20" i="167" a="1"/>
  <c r="AR397" i="166" a="1"/>
  <c r="L42" i="167" a="1"/>
  <c r="AP340" i="166" a="1"/>
  <c r="Q49" i="165" a="1"/>
  <c r="Q21" i="165" a="1"/>
  <c r="AJ207" i="168" a="1"/>
  <c r="N35" i="168" a="1"/>
  <c r="N6" i="165" a="1"/>
  <c r="E49" i="164" a="1"/>
  <c r="AR78" i="166" a="1"/>
  <c r="C25" i="166" a="1"/>
  <c r="Q35" i="164" a="1"/>
  <c r="K29" i="166" a="1"/>
  <c r="H50" i="165" a="1"/>
  <c r="Q10" i="165" a="1"/>
  <c r="L40" i="168" a="1"/>
  <c r="C43" i="166" a="1"/>
  <c r="D26" i="168" a="1"/>
  <c r="C27" i="165" a="1"/>
  <c r="L21" i="165" a="1"/>
  <c r="D21" i="164" a="1"/>
  <c r="K33" i="164" a="1"/>
  <c r="AP207" i="159" a="1"/>
  <c r="L2" i="167" a="1"/>
  <c r="H45" i="167" a="1"/>
  <c r="H31" i="166" a="1"/>
  <c r="P36" i="164" a="1"/>
  <c r="M15" i="166" a="1"/>
  <c r="M13" i="164" a="1"/>
  <c r="AL270" i="163" a="1"/>
  <c r="AQ14" i="166" a="1"/>
  <c r="G23" i="165" a="1"/>
  <c r="P49" i="165" a="1"/>
  <c r="D26" i="165" a="1"/>
  <c r="AL135" i="166" a="1"/>
  <c r="I25" i="167" a="1"/>
  <c r="P35" i="166" a="1"/>
  <c r="F30" i="165" a="1"/>
  <c r="M6" i="165" a="1"/>
  <c r="Q22" i="166" a="1"/>
  <c r="F28" i="167" a="1"/>
  <c r="N26" i="166" a="1"/>
  <c r="AO273" i="168" a="1"/>
  <c r="C12" i="164" a="1"/>
  <c r="E47" i="168" a="1"/>
  <c r="J4" i="168" a="1"/>
  <c r="I46" i="164" a="1"/>
  <c r="Q28" i="167" a="1"/>
  <c r="N12" i="164" a="1"/>
  <c r="C24" i="167" a="1"/>
  <c r="AL141" i="163" a="1"/>
  <c r="K44" i="165" a="1"/>
  <c r="AQ138" i="168" a="1"/>
  <c r="C34" i="165" a="1"/>
  <c r="D6" i="165" a="1"/>
  <c r="M31" i="167" a="1"/>
  <c r="L34" i="167" a="1"/>
  <c r="AL208" i="168" a="1"/>
  <c r="K29" i="168" a="1"/>
  <c r="AL11" i="168" a="1"/>
  <c r="E32" i="165" a="1"/>
  <c r="G24" i="164" a="1"/>
  <c r="Q49" i="164" a="1"/>
  <c r="AO138" i="163" a="1"/>
  <c r="D41" i="167" a="1"/>
  <c r="H17" i="165" a="1"/>
  <c r="I3" i="164" a="1"/>
  <c r="Q32" i="165" a="1"/>
  <c r="P20" i="166" a="1"/>
  <c r="D39" i="167" a="1"/>
  <c r="F26" i="166" a="1"/>
  <c r="AR204" i="163" a="1"/>
  <c r="P6" i="167" a="1"/>
  <c r="AJ207" i="159" a="1"/>
  <c r="M47" i="168" a="1"/>
  <c r="C20" i="164" a="1"/>
  <c r="C38" i="166" a="1"/>
  <c r="F31" i="167" a="1"/>
  <c r="L24" i="165" a="1"/>
  <c r="AQ141" i="163" a="1"/>
  <c r="K40" i="165" a="1"/>
  <c r="AR209" i="159" a="1"/>
  <c r="L9" i="167" a="1"/>
  <c r="J21" i="164" a="1"/>
  <c r="AL268" i="168" a="1"/>
  <c r="AQ403" i="166" a="1"/>
  <c r="AP139" i="163" a="1"/>
  <c r="P23" i="168" a="1"/>
  <c r="J3" i="164" a="1"/>
  <c r="AQ203" i="159" a="1"/>
  <c r="P45" i="164" a="1"/>
  <c r="I21" i="166" a="1"/>
  <c r="G4" i="167" a="1"/>
  <c r="AR11" i="165" a="1"/>
  <c r="D21" i="166" a="1"/>
  <c r="N5" i="167" a="1"/>
  <c r="AQ139" i="163" a="1"/>
  <c r="M50" i="166" a="1"/>
  <c r="K28" i="167" a="1"/>
  <c r="P45" i="165" a="1"/>
  <c r="AJ142" i="166" a="1"/>
  <c r="C2" i="165" a="1"/>
  <c r="Q32" i="166" a="1"/>
  <c r="AQ274" i="168" a="1"/>
  <c r="G15" i="168" a="1"/>
  <c r="M22" i="168" a="1"/>
  <c r="K7" i="166" a="1"/>
  <c r="AJ148" i="168" a="1"/>
  <c r="E42" i="164" a="1"/>
  <c r="L25" i="165" a="1"/>
  <c r="AR137" i="168" a="1"/>
  <c r="L49" i="164" a="1"/>
  <c r="K47" i="164" a="1"/>
  <c r="D49" i="168" a="1"/>
  <c r="H5" i="168" a="1"/>
  <c r="H29" i="165" a="1"/>
  <c r="F42" i="168" a="1"/>
  <c r="H23" i="164" a="1"/>
  <c r="K18" i="165" a="1"/>
  <c r="F35" i="168" a="1"/>
  <c r="K24" i="165" a="1"/>
  <c r="AO71" i="168" a="1"/>
  <c r="H41" i="164" a="1"/>
  <c r="AP396" i="166" a="1"/>
  <c r="AL342" i="168" a="1"/>
  <c r="F10" i="168" a="1"/>
  <c r="C17" i="165" a="1"/>
  <c r="F50" i="168" a="1"/>
  <c r="P11" i="165" a="1"/>
  <c r="M9" i="167" a="1"/>
  <c r="AR332" i="166" a="1"/>
  <c r="AR6" i="165" a="1"/>
  <c r="I25" i="166" a="1"/>
  <c r="P7" i="167" a="1"/>
  <c r="J38" i="167" a="1"/>
  <c r="P18" i="164" a="1"/>
  <c r="J38" i="164" a="1"/>
  <c r="AO205" i="168" a="1"/>
  <c r="E50" i="164" a="1"/>
  <c r="I9" i="164" a="1"/>
  <c r="AR139" i="166" a="1"/>
  <c r="Q36" i="164" a="1"/>
  <c r="AP210" i="159" a="1"/>
  <c r="F22" i="164" a="1"/>
  <c r="G12" i="164" a="1"/>
  <c r="AL266" i="166" a="1"/>
  <c r="AL339" i="168" a="1"/>
  <c r="AP142" i="166" a="1"/>
  <c r="Q41" i="164" a="1"/>
  <c r="P51" i="168" a="1"/>
  <c r="I23" i="165" a="1"/>
  <c r="F18" i="165" a="1"/>
  <c r="P49" i="168" a="1"/>
  <c r="AJ208" i="163" a="1"/>
  <c r="N32" i="168" a="1"/>
  <c r="I19" i="164" a="1"/>
  <c r="C18" i="166" a="1"/>
  <c r="AR206" i="166" a="1"/>
  <c r="M3" i="167" a="1"/>
  <c r="N25" i="167" a="1"/>
  <c r="AJ81" i="166" a="1"/>
  <c r="Q45" i="164" a="1"/>
  <c r="E16" i="167" a="1"/>
  <c r="M17" i="164" a="1"/>
  <c r="F32" i="167" a="1"/>
  <c r="Z79" i="158"/>
  <c r="AO5" i="167" a="1"/>
  <c r="N33" i="164" a="1"/>
  <c r="F19" i="167" a="1"/>
  <c r="I40" i="167" a="1"/>
  <c r="L18" i="168" a="1"/>
  <c r="Q50" i="165" a="1"/>
  <c r="J12" i="168" a="1"/>
  <c r="E15" i="167" a="1"/>
  <c r="AR13" i="165" a="1"/>
  <c r="P51" i="166" a="1"/>
  <c r="E25" i="164" a="1"/>
  <c r="AP266" i="168" a="1"/>
  <c r="P42" i="168" a="1"/>
  <c r="AO80" i="166" a="1"/>
  <c r="I18" i="164" a="1"/>
  <c r="N32" i="164" a="1"/>
  <c r="Q39" i="168" a="1"/>
  <c r="M28" i="164" a="1"/>
  <c r="G24" i="166" a="1"/>
  <c r="D41" i="164" a="1"/>
  <c r="M41" i="165" a="1"/>
  <c r="D25" i="164" a="1"/>
  <c r="N9" i="168" a="1"/>
  <c r="H20" i="166" a="1"/>
  <c r="AO265" i="163" a="1"/>
  <c r="N30" i="166" a="1"/>
  <c r="AQ147" i="166" a="1"/>
  <c r="AP140" i="163" a="1"/>
  <c r="P18" i="168" a="1"/>
  <c r="M31" i="164" a="1"/>
  <c r="E25" i="167" a="1"/>
  <c r="K16" i="166" a="1"/>
  <c r="L8" i="166" a="1"/>
  <c r="D34" i="167" a="1"/>
  <c r="AR208" i="163" a="1"/>
  <c r="AJ77" i="166" a="1"/>
  <c r="AP13" i="165" a="1"/>
  <c r="AJ204" i="163" a="1"/>
  <c r="AQ343" i="166" a="1"/>
  <c r="E17" i="168" a="1"/>
  <c r="AJ71" i="168" a="1"/>
  <c r="D43" i="166" a="1"/>
  <c r="E21" i="166" a="1"/>
  <c r="AJ398" i="166" a="1"/>
  <c r="E32" i="164" a="1"/>
  <c r="G48" i="167" a="1"/>
  <c r="J26" i="165" a="1"/>
  <c r="F18" i="164" a="1"/>
  <c r="Q29" i="165" a="1"/>
  <c r="AL8" i="165" a="1"/>
  <c r="M34" i="165" a="1"/>
  <c r="C4" i="165" a="1"/>
  <c r="H29" i="167" a="1"/>
  <c r="E41" i="164" a="1"/>
  <c r="F22" i="168" a="1"/>
  <c r="AL529" i="166" a="1"/>
  <c r="D43" i="167" a="1"/>
  <c r="C23" i="165" a="1"/>
  <c r="AJ463" i="166" a="1"/>
  <c r="AR135" i="168" a="1"/>
  <c r="AL7" i="166" a="1"/>
  <c r="E37" i="168" a="1"/>
  <c r="J37" i="164" a="1"/>
  <c r="J31" i="165" a="1"/>
  <c r="D6" i="167" a="1"/>
  <c r="D43" i="165" a="1"/>
  <c r="F36" i="164" a="1"/>
  <c r="AJ531" i="166" a="1"/>
  <c r="H51" i="164" a="1"/>
  <c r="M4" i="164" a="1"/>
  <c r="M26" i="167" a="1"/>
  <c r="N8" i="164" a="1"/>
  <c r="N33" i="167" a="1"/>
  <c r="AQ330" i="166" a="1"/>
  <c r="AO340" i="168" a="1"/>
  <c r="K38" i="166" a="1"/>
  <c r="AO402" i="166" a="1"/>
  <c r="F44" i="168" a="1"/>
  <c r="M20" i="164" a="1"/>
  <c r="J30" i="166" a="1"/>
  <c r="AQ138" i="166" a="1"/>
  <c r="C2" i="168" a="1"/>
  <c r="AR142" i="163" a="1"/>
  <c r="M41" i="168" a="1"/>
  <c r="I24" i="165" a="1"/>
  <c r="AR201" i="166" a="1"/>
  <c r="E22" i="167" a="1"/>
  <c r="E36" i="164" a="1"/>
  <c r="D2" i="165" a="1"/>
  <c r="E22" i="166" a="1"/>
  <c r="C6" i="165" a="1"/>
  <c r="K2" i="167" a="1"/>
  <c r="N42" i="165" a="1"/>
  <c r="K44" i="167" a="1"/>
  <c r="I45" i="165" a="1"/>
  <c r="E48" i="165" a="1"/>
  <c r="N37" i="168" a="1"/>
  <c r="C36" i="166" a="1"/>
  <c r="H22" i="164" a="1"/>
  <c r="F30" i="167" a="1"/>
  <c r="Q13" i="165" a="1"/>
  <c r="AJ141" i="166" a="1"/>
  <c r="F44" i="165" a="1"/>
  <c r="AO396" i="166" a="1"/>
  <c r="M7" i="164" a="1"/>
  <c r="AO144" i="168" a="1"/>
  <c r="AO81" i="166" a="1"/>
  <c r="F43" i="167" a="1"/>
  <c r="K36" i="164" a="1"/>
  <c r="K32" i="167" a="1"/>
  <c r="I3" i="166" a="1"/>
  <c r="N19" i="167" a="1"/>
  <c r="E36" i="165" a="1"/>
  <c r="D9" i="168" a="1"/>
  <c r="AP148" i="166" a="1"/>
  <c r="H10" i="166" a="1"/>
  <c r="K42" i="166" a="1"/>
  <c r="AQ207" i="168" a="1"/>
  <c r="N5" i="165" a="1"/>
  <c r="P11" i="164" a="1"/>
  <c r="J46" i="166" a="1"/>
  <c r="Q15" i="168" a="1"/>
  <c r="AR70" i="168" a="1"/>
  <c r="K3" i="165" a="1"/>
  <c r="I37" i="168" a="1"/>
  <c r="G13" i="168" a="1"/>
  <c r="D7" i="165" a="1"/>
  <c r="C17" i="164" a="1"/>
  <c r="F18" i="166" a="1"/>
  <c r="F35" i="165" a="1"/>
  <c r="C8" i="166" a="1"/>
  <c r="D22" i="168" a="1"/>
  <c r="M48" i="166" a="1"/>
  <c r="AJ467" i="166" a="1"/>
  <c r="AP143" i="168" a="1"/>
  <c r="L21" i="164" a="1"/>
  <c r="AQ137" i="163" a="1"/>
  <c r="AO146" i="168" a="1"/>
  <c r="D9" i="167" a="1"/>
  <c r="D36" i="168" a="1"/>
  <c r="AP272" i="168" a="1"/>
  <c r="C25" i="165" a="1"/>
  <c r="M6" i="167" a="1"/>
  <c r="D20" i="167" a="1"/>
  <c r="L45" i="165" a="1"/>
  <c r="AQ206" i="166" a="1"/>
  <c r="AO271" i="163" a="1"/>
  <c r="I15" i="168" a="1"/>
  <c r="C33" i="165" a="1"/>
  <c r="AL135" i="163" a="1"/>
  <c r="I33" i="165" a="1"/>
  <c r="G51" i="168" a="1"/>
  <c r="E49" i="165" a="1"/>
  <c r="H7" i="166" a="1"/>
  <c r="G25" i="164" a="1"/>
  <c r="AO139" i="163" a="1"/>
  <c r="C4" i="168" a="1"/>
  <c r="AL201" i="163" a="1"/>
  <c r="Q6" i="164" a="1"/>
  <c r="G47" i="168" a="1"/>
  <c r="F6" i="166" a="1"/>
  <c r="M40" i="164" a="1"/>
  <c r="P23" i="164" a="1"/>
  <c r="J24" i="164" a="1"/>
  <c r="P5" i="164" a="1"/>
  <c r="N34" i="168" a="1"/>
  <c r="F10" i="164" a="1"/>
  <c r="AL7" i="164" a="1"/>
  <c r="L48" i="167" a="1"/>
  <c r="Z74" i="158"/>
  <c r="J13" i="166" a="1"/>
  <c r="AO342" i="166" a="1"/>
  <c r="C51" i="166" a="1"/>
  <c r="M42" i="165" a="1"/>
  <c r="L3" i="167" a="1"/>
  <c r="I2" i="168" a="1"/>
  <c r="AO145" i="168" a="1"/>
  <c r="AO200" i="168" a="1"/>
  <c r="L48" i="165" a="1"/>
  <c r="C39" i="168" a="1"/>
  <c r="M38" i="167" a="1"/>
  <c r="I42" i="165" a="1"/>
  <c r="F20" i="168" a="1"/>
  <c r="C32" i="166" a="1"/>
  <c r="AP147" i="168" a="1"/>
  <c r="Q17" i="168" a="1"/>
  <c r="J23" i="166" a="1"/>
  <c r="AL8" i="168" a="1"/>
  <c r="AJ211" i="159" a="1"/>
  <c r="K42" i="165" a="1"/>
  <c r="F51" i="164" a="1"/>
  <c r="K21" i="166" a="1"/>
  <c r="AR530" i="166" a="1"/>
  <c r="I5" i="167" a="1"/>
  <c r="L16" i="168" a="1"/>
  <c r="F5" i="166" a="1"/>
  <c r="K23" i="164" a="1"/>
  <c r="E40" i="167" a="1"/>
  <c r="I47" i="166" a="1"/>
  <c r="D4" i="164" a="1"/>
  <c r="J49" i="168" a="1"/>
  <c r="P20" i="165" a="1"/>
  <c r="AR330" i="168" a="1"/>
  <c r="P2" i="165" a="1"/>
  <c r="F8" i="165" a="1"/>
  <c r="AL207" i="168" a="1"/>
  <c r="AL269" i="166" a="1"/>
  <c r="Z80" i="158"/>
  <c r="AJ273" i="168" a="1"/>
  <c r="N4" i="168" a="1"/>
  <c r="AQ74" i="168" a="1"/>
  <c r="P40" i="164" a="1"/>
  <c r="AR149" i="166" a="1"/>
  <c r="AR526" i="166" a="1"/>
  <c r="K23" i="167" a="1"/>
  <c r="E47" i="164" a="1"/>
  <c r="C5" i="164" a="1"/>
  <c r="L23" i="164" a="1"/>
  <c r="I15" i="167" a="1"/>
  <c r="AL205" i="166" a="1"/>
  <c r="AL143" i="166" a="1"/>
  <c r="M5" i="168" a="1"/>
  <c r="P34" i="167" a="1"/>
  <c r="K24" i="166" a="1"/>
  <c r="AJ527" i="166" a="1"/>
  <c r="I34" i="164" a="1"/>
  <c r="K38" i="168" a="1"/>
  <c r="I2" i="165" a="1"/>
  <c r="AP75" i="166" a="1"/>
  <c r="AP400" i="166" a="1"/>
  <c r="I49" i="164" a="1"/>
  <c r="F38" i="168" a="1"/>
  <c r="G43" i="166" a="1"/>
  <c r="M40" i="166" a="1"/>
  <c r="G29" i="164" a="1"/>
  <c r="G23" i="167" a="1"/>
  <c r="E50" i="165" a="1"/>
  <c r="D10" i="164" a="1"/>
  <c r="I8" i="164" a="1"/>
  <c r="K15" i="164" a="1"/>
  <c r="E11" i="168" a="1"/>
  <c r="J49" i="165" a="1"/>
  <c r="F4" i="165" a="1"/>
  <c r="K37" i="165" a="1"/>
  <c r="AQ209" i="163" a="1"/>
  <c r="L34" i="165" a="1"/>
  <c r="M6" i="168" a="1"/>
  <c r="AO142" i="166" a="1"/>
  <c r="P21" i="164" a="1"/>
  <c r="G27" i="165" a="1"/>
  <c r="F14" i="166" a="1"/>
  <c r="N37" i="167" a="1"/>
  <c r="E13" i="165" a="1"/>
  <c r="L37" i="167" a="1"/>
  <c r="K35" i="167" a="1"/>
  <c r="AO337" i="166" a="1"/>
  <c r="AJ148" i="166" a="1"/>
  <c r="D14" i="167" a="1"/>
  <c r="AQ204" i="166" a="1"/>
  <c r="F33" i="166" a="1"/>
  <c r="H21" i="165" a="1"/>
  <c r="AL206" i="168" a="1"/>
  <c r="AP343" i="168" a="1"/>
  <c r="D35" i="166" a="1"/>
  <c r="L38" i="164" a="1"/>
  <c r="C10" i="164" a="1"/>
  <c r="P8" i="166" a="1"/>
  <c r="C11" i="167" a="1"/>
  <c r="AL205" i="163" a="1"/>
  <c r="E21" i="167" a="1"/>
  <c r="AJ338" i="166" a="1"/>
  <c r="AP137" i="166" a="1"/>
  <c r="K43" i="164" a="1"/>
  <c r="AJ271" i="166" a="1"/>
  <c r="N23" i="167" a="1"/>
  <c r="E35" i="167" a="1"/>
  <c r="AP149" i="166" a="1"/>
  <c r="C21" i="164" a="1"/>
  <c r="AO338" i="166" a="1"/>
  <c r="D12" i="164" a="1"/>
  <c r="E43" i="167" a="1"/>
  <c r="P13" i="165" a="1"/>
  <c r="L49" i="168" a="1"/>
  <c r="E25" i="168" a="1"/>
  <c r="AL205" i="159" a="1"/>
  <c r="Q26" i="167" a="1"/>
  <c r="D31" i="164" a="1"/>
  <c r="AJ272" i="163" a="1"/>
  <c r="AQ7" i="166" a="1"/>
  <c r="E17" i="164" a="1"/>
  <c r="AL343" i="166" a="1"/>
  <c r="E51" i="167" a="1"/>
  <c r="L37" i="168" a="1"/>
  <c r="E20" i="165" a="1"/>
  <c r="F20" i="167" a="1"/>
  <c r="J30" i="165" a="1"/>
  <c r="I45" i="164" a="1"/>
  <c r="AL463" i="166" a="1"/>
  <c r="AJ468" i="166" a="1"/>
  <c r="AQ206" i="159" a="1"/>
  <c r="D48" i="168" a="1"/>
  <c r="N14" i="165" a="1"/>
  <c r="C9" i="166" a="1"/>
  <c r="D38" i="166" a="1"/>
  <c r="F33" i="164" a="1"/>
  <c r="P42" i="165" a="1"/>
  <c r="AP468" i="166" a="1"/>
  <c r="G11" i="166" a="1"/>
  <c r="G17" i="166" a="1"/>
  <c r="E38" i="164" a="1"/>
  <c r="J33" i="164" a="1"/>
  <c r="AQ201" i="168" a="1"/>
  <c r="H18" i="167" a="1"/>
  <c r="F32" i="168" a="1"/>
  <c r="C48" i="165" a="1"/>
  <c r="M43" i="166" a="1"/>
  <c r="M42" i="166" a="1"/>
  <c r="AQ137" i="166" a="1"/>
  <c r="J34" i="164" a="1"/>
  <c r="G21" i="168" a="1"/>
  <c r="P29" i="167" a="1"/>
  <c r="J45" i="167" a="1"/>
  <c r="N36" i="168" a="1"/>
  <c r="AO75" i="166" a="1"/>
  <c r="AO208" i="168" a="1"/>
  <c r="D51" i="164" a="1"/>
  <c r="D39" i="166" a="1"/>
  <c r="C20" i="167" a="1"/>
  <c r="G39" i="164" a="1"/>
  <c r="M20" i="167" a="1"/>
  <c r="I33" i="167" a="1"/>
  <c r="D42" i="164" a="1"/>
  <c r="M3" i="164" a="1"/>
  <c r="G8" i="168" a="1"/>
  <c r="F48" i="166" a="1"/>
  <c r="AO267" i="166" a="1"/>
  <c r="F31" i="164" a="1"/>
  <c r="K26" i="164" a="1"/>
  <c r="P37" i="165" a="1"/>
  <c r="D30" i="165" a="1"/>
  <c r="J29" i="168" a="1"/>
  <c r="P50" i="164" a="1"/>
  <c r="AJ150" i="168" a="1"/>
  <c r="AP77" i="166" a="1"/>
  <c r="AJ82" i="166" a="1"/>
  <c r="C7" i="167" a="1"/>
  <c r="AO147" i="166" a="1"/>
  <c r="P17" i="165" a="1"/>
  <c r="J29" i="166" a="1"/>
  <c r="L16" i="165" a="1"/>
  <c r="C17" i="166" a="1"/>
  <c r="G3" i="165" a="1"/>
  <c r="J11" i="167" a="1"/>
  <c r="L25" i="168" a="1"/>
  <c r="I22" i="165" a="1"/>
  <c r="M33" i="165" a="1"/>
  <c r="D24" i="167" a="1"/>
  <c r="AQ271" i="168" a="1"/>
  <c r="F13" i="164" a="1"/>
  <c r="N26" i="167" a="1"/>
  <c r="AP398" i="166" a="1"/>
  <c r="P21" i="165" a="1"/>
  <c r="C27" i="167" a="1"/>
  <c r="AQ202" i="166" a="1"/>
  <c r="L27" i="167" a="1"/>
  <c r="N27" i="168" a="1"/>
  <c r="AL333" i="166" a="1"/>
  <c r="D27" i="168" a="1"/>
  <c r="G17" i="168" a="1"/>
  <c r="F19" i="166" a="1"/>
  <c r="AP273" i="168" a="1"/>
  <c r="P24" i="167" a="1"/>
  <c r="J45" i="166" a="1"/>
  <c r="F10" i="166" a="1"/>
  <c r="AO138" i="166" a="1"/>
  <c r="F30" i="164" a="1"/>
  <c r="AR138" i="168" a="1"/>
  <c r="AJ146" i="166" a="1"/>
  <c r="K5" i="167" a="1"/>
  <c r="AR206" i="168" a="1"/>
  <c r="I9" i="167" a="1"/>
  <c r="AQ265" i="168" a="1"/>
  <c r="AP14" i="166" a="1"/>
  <c r="AJ342" i="166" a="1"/>
  <c r="C33" i="167" a="1"/>
  <c r="P46" i="164" a="1"/>
  <c r="K20" i="165" a="1"/>
  <c r="G17" i="164" a="1"/>
  <c r="M5" i="164" a="1"/>
  <c r="AQ6" i="164" a="1"/>
  <c r="I36" i="168" a="1"/>
  <c r="L49" i="167" a="1"/>
  <c r="N25" i="166" a="1"/>
  <c r="E41" i="166" a="1"/>
  <c r="C23" i="164" a="1"/>
  <c r="C37" i="168" a="1"/>
  <c r="AP271" i="168" a="1"/>
  <c r="M19" i="168" a="1"/>
  <c r="N12" i="165" a="1"/>
  <c r="C31" i="168" a="1"/>
  <c r="J9" i="168" a="1"/>
  <c r="E10" i="164" a="1"/>
  <c r="E7" i="164" a="1"/>
  <c r="AR336" i="168" a="1"/>
  <c r="G5" i="164" a="1"/>
  <c r="AP276" i="166" a="1"/>
  <c r="G5" i="168" a="1"/>
  <c r="AQ6" i="167" a="1"/>
  <c r="N49" i="166" a="1"/>
  <c r="AP275" i="166" a="1"/>
  <c r="AQ12" i="164" a="1"/>
  <c r="K48" i="164" a="1"/>
  <c r="AR144" i="166" a="1"/>
  <c r="C2" i="164" a="1"/>
  <c r="AQ6" i="165" a="1"/>
  <c r="E39" i="164" a="1"/>
  <c r="AJ10" i="164" a="1"/>
  <c r="D12" i="166" a="1"/>
  <c r="AO398" i="166" a="1"/>
  <c r="E38" i="168" a="1"/>
  <c r="AJ5" i="167" a="1"/>
  <c r="N44" i="164" a="1"/>
  <c r="K32" i="165" a="1"/>
  <c r="E51" i="164" a="1"/>
  <c r="Q37" i="164" a="1"/>
  <c r="J46" i="167" a="1"/>
  <c r="AO274" i="168" a="1"/>
  <c r="Q20" i="165" a="1"/>
  <c r="M9" i="166" a="1"/>
  <c r="AO332" i="168" a="1"/>
  <c r="AQ333" i="168" a="1"/>
  <c r="AQ395" i="166" a="1"/>
  <c r="M39" i="166" a="1"/>
  <c r="H46" i="164" a="1"/>
  <c r="M27" i="166" a="1"/>
  <c r="I14" i="165" a="1"/>
  <c r="AR267" i="166" a="1"/>
  <c r="C9" i="164" a="1"/>
  <c r="L11" i="164" a="1"/>
  <c r="K24" i="168" a="1"/>
  <c r="E7" i="168" a="1"/>
  <c r="D44" i="164" a="1"/>
  <c r="AQ399" i="166" a="1"/>
  <c r="AR342" i="168" a="1"/>
  <c r="AO206" i="166" a="1"/>
  <c r="P38" i="167" a="1"/>
  <c r="D33" i="166" a="1"/>
  <c r="AQ265" i="163" a="1"/>
  <c r="E15" i="164" a="1"/>
  <c r="P7" i="166" a="1"/>
  <c r="N26" i="164" a="1"/>
  <c r="J4" i="167" a="1"/>
  <c r="P19" i="164" a="1"/>
  <c r="K15" i="168" a="1"/>
  <c r="Q5" i="166" a="1"/>
  <c r="Q40" i="164" a="1"/>
  <c r="J20" i="164" a="1"/>
  <c r="E16" i="166" a="1"/>
  <c r="M18" i="167" a="1"/>
  <c r="L2" i="168" a="1"/>
  <c r="AQ209" i="166" a="1"/>
  <c r="N11" i="168" a="1"/>
  <c r="G35" i="164" a="1"/>
  <c r="AO201" i="168" a="1"/>
  <c r="G21" i="164" a="1"/>
  <c r="L20" i="164" a="1"/>
  <c r="H32" i="167" a="1"/>
  <c r="AL5" i="168" a="1"/>
  <c r="P2" i="166" a="1"/>
  <c r="C45" i="165" a="1"/>
  <c r="AL337" i="166" a="1"/>
  <c r="G35" i="168" a="1"/>
  <c r="AL340" i="166" a="1"/>
  <c r="G25" i="168" a="1"/>
  <c r="Z140" i="142"/>
  <c r="G22" i="168" a="1"/>
  <c r="E33" i="167" a="1"/>
  <c r="AL76" i="168" a="1"/>
  <c r="E29" i="164" a="1"/>
  <c r="AJ204" i="159" a="1"/>
  <c r="AL10" i="165" a="1"/>
  <c r="I29" i="165" a="1"/>
  <c r="I40" i="168" a="1"/>
  <c r="L7" i="164" a="1"/>
  <c r="AO74" i="166" a="1"/>
  <c r="AQ463" i="166" a="1"/>
  <c r="F22" i="165" a="1"/>
  <c r="J14" i="165" a="1"/>
  <c r="K26" i="167" a="1"/>
  <c r="K11" i="166" a="1"/>
  <c r="K36" i="166" a="1"/>
  <c r="I7" i="165" a="1"/>
  <c r="AP135" i="163" a="1"/>
  <c r="L22" i="165" a="1"/>
  <c r="AJ526" i="166" a="1"/>
  <c r="H10" i="164" a="1"/>
  <c r="K48" i="166" a="1"/>
  <c r="AR201" i="168" a="1"/>
  <c r="F4" i="164" a="1"/>
  <c r="F43" i="164" a="1"/>
  <c r="M47" i="167" a="1"/>
  <c r="I45" i="166" a="1"/>
  <c r="E25" i="165" a="1"/>
  <c r="C48" i="168" a="1"/>
  <c r="D22" i="166" a="1"/>
  <c r="G23" i="168" a="1"/>
  <c r="AJ265" i="163" a="1"/>
  <c r="K51" i="168" a="1"/>
  <c r="I26" i="166" a="1"/>
  <c r="AO79" i="166" a="1"/>
  <c r="P15" i="167" a="1"/>
  <c r="M43" i="167" a="1"/>
  <c r="H13" i="164" a="1"/>
  <c r="L12" i="164" a="1"/>
  <c r="F26" i="164" a="1"/>
  <c r="AJ143" i="163" a="1"/>
  <c r="F2" i="167" a="1"/>
  <c r="AO5" i="164" a="1"/>
  <c r="G25" i="167" a="1"/>
  <c r="AL9" i="168" a="1"/>
  <c r="J36" i="168" a="1"/>
  <c r="G16" i="165" a="1"/>
  <c r="M6" i="164" a="1"/>
  <c r="Q6" i="166" a="1"/>
  <c r="M32" i="166" a="1"/>
  <c r="Q11" i="168" a="1"/>
  <c r="N18" i="164" a="1"/>
  <c r="AO10" i="168" a="1"/>
  <c r="Q48" i="167" a="1"/>
  <c r="N6" i="168" a="1"/>
  <c r="G33" i="165" a="1"/>
  <c r="AJ202" i="159" a="1"/>
  <c r="E14" i="166" a="1"/>
  <c r="H8" i="168" a="1"/>
  <c r="K4" i="164" a="1"/>
  <c r="Q18" i="165" a="1"/>
  <c r="G38" i="167" a="1"/>
  <c r="AL525" i="166" a="1"/>
  <c r="P47" i="165" a="1"/>
  <c r="AP211" i="159" a="1"/>
  <c r="G40" i="168" a="1"/>
  <c r="E26" i="168" a="1"/>
  <c r="L9" i="166" a="1"/>
  <c r="E9" i="168" a="1"/>
  <c r="AR200" i="166" a="1"/>
  <c r="AL276" i="166" a="1"/>
  <c r="AO5" i="165" a="1"/>
  <c r="L20" i="168" a="1"/>
  <c r="D17" i="166" a="1"/>
  <c r="D27" i="164" a="1"/>
  <c r="AQ12" i="166" a="1"/>
  <c r="G32" i="168" a="1"/>
  <c r="AR531" i="166" a="1"/>
  <c r="L37" i="166" a="1"/>
  <c r="P50" i="168" a="1"/>
  <c r="AO270" i="166" a="1"/>
  <c r="K50" i="165" a="1"/>
  <c r="J28" i="167" a="1"/>
  <c r="Q36" i="167" a="1"/>
  <c r="E18" i="167" a="1"/>
  <c r="AR143" i="168" a="1"/>
  <c r="P24" i="168" a="1"/>
  <c r="M35" i="164" a="1"/>
  <c r="I32" i="167" a="1"/>
  <c r="E46" i="167" a="1"/>
  <c r="P41" i="168" a="1"/>
  <c r="AO75" i="168" a="1"/>
  <c r="M49" i="167" a="1"/>
  <c r="AR343" i="166" a="1"/>
  <c r="AP5" i="166" a="1"/>
  <c r="K45" i="165" a="1"/>
  <c r="AJ75" i="166" a="1"/>
  <c r="L13" i="164" a="1"/>
  <c r="J48" i="165" a="1"/>
  <c r="AP462" i="166" a="1"/>
  <c r="K19" i="168" a="1"/>
  <c r="N19" i="165" a="1"/>
  <c r="AJ135" i="168" a="1"/>
  <c r="AL71" i="166" a="1"/>
  <c r="G39" i="166" a="1"/>
  <c r="K26" i="168" a="1"/>
  <c r="N32" i="167" a="1"/>
  <c r="M15" i="164" a="1"/>
  <c r="C5" i="165" a="1"/>
  <c r="F6" i="167" a="1"/>
  <c r="N49" i="164" a="1"/>
  <c r="F39" i="168" a="1"/>
  <c r="H19" i="164" a="1"/>
  <c r="H12" i="167" a="1"/>
  <c r="C9" i="168" a="1"/>
  <c r="H17" i="167" a="1"/>
  <c r="AP201" i="163" a="1"/>
  <c r="D47" i="164" a="1"/>
  <c r="AJ331" i="168" a="1"/>
  <c r="AO144" i="166" a="1"/>
  <c r="G2" i="167" a="1"/>
  <c r="AP335" i="168" a="1"/>
  <c r="C44" i="166" a="1"/>
  <c r="M17" i="166" a="1"/>
  <c r="AQ342" i="168" a="1"/>
  <c r="AQ200" i="163" a="1"/>
  <c r="AO10" i="166" a="1"/>
  <c r="F35" i="166" a="1"/>
  <c r="AQ468" i="166" a="1"/>
  <c r="P38" i="165" a="1"/>
  <c r="E51" i="166" a="1"/>
  <c r="C29" i="166" a="1"/>
  <c r="AQ397" i="166" a="1"/>
  <c r="J21" i="166" a="1"/>
  <c r="AP401" i="166" a="1"/>
  <c r="J47" i="168" a="1"/>
  <c r="K51" i="164" a="1"/>
  <c r="L45" i="166" a="1"/>
  <c r="C40" i="164" a="1"/>
  <c r="J2" i="168" a="1"/>
  <c r="K45" i="164" a="1"/>
  <c r="N15" i="165" a="1"/>
  <c r="AO275" i="166" a="1"/>
  <c r="J19" i="168" a="1"/>
  <c r="K28" i="165" a="1"/>
  <c r="E13" i="168" a="1"/>
  <c r="H27" i="166" a="1"/>
  <c r="L18" i="167" a="1"/>
  <c r="AQ402" i="166" a="1"/>
  <c r="J6" i="167" a="1"/>
  <c r="F29" i="165" a="1"/>
  <c r="H4" i="166" a="1"/>
  <c r="L28" i="164" a="1"/>
  <c r="L25" i="166" a="1"/>
  <c r="AO6" i="168" a="1"/>
  <c r="AR208" i="168" a="1"/>
  <c r="C14" i="166" a="1"/>
  <c r="I35" i="166" a="1"/>
  <c r="AR71" i="166" a="1"/>
  <c r="AJ72" i="168" a="1"/>
  <c r="N45" i="165" a="1"/>
  <c r="AJ208" i="168" a="1"/>
  <c r="D37" i="168" a="1"/>
  <c r="C28" i="168" a="1"/>
  <c r="C27" i="164" a="1"/>
  <c r="AQ209" i="168" a="1"/>
  <c r="E20" i="164" a="1"/>
  <c r="K17" i="164" a="1"/>
  <c r="K48" i="167" a="1"/>
  <c r="AL531" i="166" a="1"/>
  <c r="E40" i="168" a="1"/>
  <c r="G47" i="164" a="1"/>
  <c r="Q22" i="164" a="1"/>
  <c r="Q51" i="166" a="1"/>
  <c r="C5" i="167" a="1"/>
  <c r="L22" i="168" a="1"/>
  <c r="N16" i="167" a="1"/>
  <c r="C16" i="168" a="1"/>
  <c r="K31" i="166" a="1"/>
  <c r="AP145" i="166" a="1"/>
  <c r="D15" i="168" a="1"/>
  <c r="AO527" i="166" a="1"/>
  <c r="AR76" i="168" a="1"/>
  <c r="F21" i="166" a="1"/>
  <c r="AJ5" i="166" a="1"/>
  <c r="F43" i="168" a="1"/>
  <c r="J30" i="168" a="1"/>
  <c r="E34" i="164" a="1"/>
  <c r="AJ13" i="164" a="1"/>
  <c r="C19" i="164" a="1"/>
  <c r="M23" i="164" a="1"/>
  <c r="J37" i="166" a="1"/>
  <c r="P36" i="166" a="1"/>
  <c r="J50" i="168" a="1"/>
  <c r="M21" i="166" a="1"/>
  <c r="AR7" i="164" a="1"/>
  <c r="E46" i="166" a="1"/>
  <c r="E51" i="169" a="1"/>
  <c r="H16" i="167" a="1"/>
  <c r="J30" i="164" a="1"/>
  <c r="F41" i="168" a="1"/>
  <c r="AQ342" i="166" a="1"/>
  <c r="L48" i="168" a="1"/>
  <c r="D11" i="164" a="1"/>
  <c r="N20" i="165" a="1"/>
  <c r="D17" i="167" a="1"/>
  <c r="H50" i="168" a="1"/>
  <c r="G6" i="159" a="1"/>
  <c r="P19" i="165" a="1"/>
  <c r="P31" i="165" a="1"/>
  <c r="AO468" i="166" a="1"/>
  <c r="C13" i="167" a="1"/>
  <c r="N14" i="167" a="1"/>
  <c r="M46" i="166" a="1"/>
  <c r="AQ141" i="166" a="1"/>
  <c r="J8" i="165" a="1"/>
  <c r="E24" i="168" a="1"/>
  <c r="L13" i="167" a="1"/>
  <c r="J18" i="166" a="1"/>
  <c r="AQ135" i="168" a="1"/>
  <c r="L17" i="168" a="1"/>
  <c r="J32" i="165" a="1"/>
  <c r="AP204" i="159" a="1"/>
  <c r="E45" i="168" a="1"/>
  <c r="L15" i="165" a="1"/>
  <c r="AL6" i="164" a="1"/>
  <c r="F19" i="164" a="1"/>
  <c r="C22" i="164" a="1"/>
  <c r="AO209" i="166" a="1"/>
  <c r="J45" i="164" a="1"/>
  <c r="C35" i="166" a="1"/>
  <c r="AL145" i="168" a="1"/>
  <c r="F12" i="166" a="1"/>
  <c r="AP9" i="164" a="1"/>
  <c r="N17" i="165" a="1"/>
  <c r="H15" i="164" a="1"/>
  <c r="C45" i="164" a="1"/>
  <c r="D3" i="167" a="1"/>
  <c r="AP461" i="166" a="1"/>
  <c r="C47" i="167" a="1"/>
  <c r="H30" i="167" a="1"/>
  <c r="G9" i="167" a="1"/>
  <c r="AO10" i="165" a="1"/>
  <c r="I46" i="165" a="1"/>
  <c r="P44" i="167" a="1"/>
  <c r="I5" i="164" a="1"/>
  <c r="M28" i="166" a="1"/>
  <c r="K7" i="164" a="1"/>
  <c r="AP8" i="168" a="1"/>
  <c r="AL331" i="166" a="1"/>
  <c r="Q7" i="167" a="1"/>
  <c r="P50" i="167" a="1"/>
  <c r="E28" i="167" a="1"/>
  <c r="AJ342" i="168" a="1"/>
  <c r="AL75" i="168" a="1"/>
  <c r="E11" i="166" a="1"/>
  <c r="P3" i="166" a="1"/>
  <c r="I16" i="165" a="1"/>
  <c r="I50" i="166" a="1"/>
  <c r="N31" i="165" a="1"/>
  <c r="N11" i="164" a="1"/>
  <c r="J42" i="164" a="1"/>
  <c r="G24" i="165" a="1"/>
  <c r="P6" i="165" a="1"/>
  <c r="N37" i="164" a="1"/>
  <c r="J33" i="166" a="1"/>
  <c r="M32" i="164" a="1"/>
  <c r="G22" i="167" a="1"/>
  <c r="Z78" i="158"/>
  <c r="K3" i="164" a="1"/>
  <c r="AO13" i="165" a="1"/>
  <c r="D34" i="165" a="1"/>
  <c r="K45" i="168" a="1"/>
  <c r="P20" i="167" a="1"/>
  <c r="E39" i="165" a="1"/>
  <c r="K43" i="166" a="1"/>
  <c r="AR330" i="166" a="1"/>
  <c r="D29" i="166" a="1"/>
  <c r="F46" i="167" a="1"/>
  <c r="E40" i="166" a="1"/>
  <c r="AO203" i="168" a="1"/>
  <c r="E30" i="165" a="1"/>
  <c r="G42" i="166" a="1"/>
  <c r="AR201" i="159" a="1"/>
  <c r="I8" i="166" a="1"/>
  <c r="D2" i="167" a="1"/>
  <c r="P42" i="166" a="1"/>
  <c r="P43" i="165" a="1"/>
  <c r="AO142" i="163" a="1"/>
  <c r="N16" i="165" a="1"/>
  <c r="AQ209" i="159" a="1"/>
  <c r="L8" i="168" a="1"/>
  <c r="D25" i="167" a="1"/>
  <c r="AO206" i="163" a="1"/>
  <c r="L26" i="168" a="1"/>
  <c r="N2" i="165" a="1"/>
  <c r="C30" i="168" a="1"/>
  <c r="H41" i="166" a="1"/>
  <c r="I13" i="168" a="1"/>
  <c r="Q48" i="165" a="1"/>
  <c r="C46" i="167" a="1"/>
  <c r="D19" i="167" a="1"/>
  <c r="P23" i="167" a="1"/>
  <c r="L31" i="165" a="1"/>
  <c r="K13" i="166" a="1"/>
  <c r="AO201" i="159" a="1"/>
  <c r="E49" i="168" a="1"/>
  <c r="K30" i="166" a="1"/>
  <c r="N48" i="166" a="1"/>
  <c r="P7" i="168" a="1"/>
  <c r="F6" i="165" a="1"/>
  <c r="AP209" i="168" a="1"/>
  <c r="N25" i="165" a="1"/>
  <c r="AO210" i="159" a="1"/>
  <c r="AP271" i="166" a="1"/>
  <c r="I18" i="166" a="1"/>
  <c r="P5" i="167" a="1"/>
  <c r="F2" i="164" a="1"/>
  <c r="K42" i="168" a="1"/>
  <c r="P17" i="166" a="1"/>
  <c r="P27" i="168" a="1"/>
  <c r="AR269" i="166" a="1"/>
  <c r="H19" i="168" a="1"/>
  <c r="M46" i="167" a="1"/>
  <c r="M5" i="165" a="1"/>
  <c r="AP209" i="163" a="1"/>
  <c r="AJ205" i="166" a="1"/>
  <c r="J42" i="167" a="1"/>
  <c r="L43" i="166" a="1"/>
  <c r="Q20" i="167" a="1"/>
  <c r="L20" i="167" a="1"/>
  <c r="Q21" i="166" a="1"/>
  <c r="E6" i="167" a="1"/>
  <c r="Q2" i="166" a="1"/>
  <c r="M27" i="164" a="1"/>
  <c r="AL207" i="163" a="1"/>
  <c r="J44" i="166" a="1"/>
  <c r="J34" i="167" a="1"/>
  <c r="AJ203" i="159" a="1"/>
  <c r="J34" i="165" a="1"/>
  <c r="E23" i="165" a="1"/>
  <c r="Q13" i="167" a="1"/>
  <c r="AO340" i="166" a="1"/>
  <c r="M18" i="166" a="1"/>
  <c r="AP464" i="166" a="1"/>
  <c r="E6" i="168" a="1"/>
  <c r="I19" i="165" a="1"/>
  <c r="AJ73" i="166" a="1"/>
  <c r="AO7" i="165" a="1"/>
  <c r="N46" i="166" a="1"/>
  <c r="F8" i="167" a="1"/>
  <c r="E35" i="168" a="1"/>
  <c r="J33" i="168" a="1"/>
  <c r="AQ270" i="166" a="1"/>
  <c r="K31" i="167" a="1"/>
  <c r="AL77" i="168" a="1"/>
  <c r="C6" i="166" a="1"/>
  <c r="AL209" i="168" a="1"/>
  <c r="J49" i="167" a="1"/>
  <c r="F24" i="165" a="1"/>
  <c r="AL345" i="166" a="1"/>
  <c r="D18" i="164" a="1"/>
  <c r="AP338" i="168" a="1"/>
  <c r="E45" i="165" a="1"/>
  <c r="F8" i="166" a="1"/>
  <c r="N15" i="168" a="1"/>
  <c r="G31" i="164" a="1"/>
  <c r="Q50" i="164" a="1"/>
  <c r="AJ5" i="165" a="1"/>
  <c r="I30" i="165" a="1"/>
  <c r="J7" i="164" a="1"/>
  <c r="C8" i="167" a="1"/>
  <c r="K42" i="164" a="1"/>
  <c r="I14" i="168" a="1"/>
  <c r="AQ276" i="166" a="1"/>
  <c r="K38" i="167" a="1"/>
  <c r="AQ5" i="167" a="1"/>
  <c r="L17" i="164" a="1"/>
  <c r="AL526" i="166" a="1"/>
  <c r="L18" i="164" a="1"/>
  <c r="E38" i="166" a="1"/>
  <c r="AP76" i="168" a="1"/>
  <c r="AP135" i="168" a="1"/>
  <c r="AQ78" i="168" a="1"/>
  <c r="H40" i="168" a="1"/>
  <c r="C15" i="167" a="1"/>
  <c r="AQ77" i="166" a="1"/>
  <c r="N24" i="165" a="1"/>
  <c r="E43" i="165" a="1"/>
  <c r="I39" i="167" a="1"/>
  <c r="N41" i="168" a="1"/>
  <c r="Q46" i="165" a="1"/>
  <c r="AR143" i="166" a="1"/>
  <c r="I46" i="168" a="1"/>
  <c r="C50" i="164" a="1"/>
  <c r="M3" i="168" a="1"/>
  <c r="K43" i="167" a="1"/>
  <c r="F49" i="165" a="1"/>
  <c r="J28" i="165" a="1"/>
  <c r="F20" i="164" a="1"/>
  <c r="AQ213" i="159" a="1"/>
  <c r="AJ201" i="168" a="1"/>
  <c r="G13" i="165" a="1"/>
  <c r="P23" i="165" a="1"/>
  <c r="AL331" i="168" a="1"/>
  <c r="AJ403" i="166" a="1"/>
  <c r="P14" i="166" a="1"/>
  <c r="AQ149" i="166" a="1"/>
  <c r="C32" i="168" a="1"/>
  <c r="F50" i="167" a="1"/>
  <c r="N49" i="168" a="1"/>
  <c r="AO333" i="166" a="1"/>
  <c r="M37" i="165" a="1"/>
  <c r="C46" i="168" a="1"/>
  <c r="AJ207" i="163" a="1"/>
  <c r="AO207" i="159" a="1"/>
  <c r="AO201" i="166" a="1"/>
  <c r="F13" i="167" a="1"/>
  <c r="N30" i="167" a="1"/>
  <c r="G2" i="166" a="1"/>
  <c r="H38" i="164" a="1"/>
  <c r="AJ344" i="168" a="1"/>
  <c r="D46" i="167" a="1"/>
  <c r="AQ340" i="168" a="1"/>
  <c r="Q36" i="168" a="1"/>
  <c r="K23" i="165" a="1"/>
  <c r="L25" i="167" a="1"/>
  <c r="P4" i="168" a="1"/>
  <c r="E41" i="168" a="1"/>
  <c r="Q30" i="166" a="1"/>
  <c r="P24" i="165" a="1"/>
  <c r="K46" i="164" a="1"/>
  <c r="I41" i="165" a="1"/>
  <c r="D50" i="164" a="1"/>
  <c r="M19" i="164" a="1"/>
  <c r="I9" i="165" a="1"/>
  <c r="F36" i="166" a="1"/>
  <c r="H10" i="168" a="1"/>
  <c r="AO70" i="168" a="1"/>
  <c r="AO531" i="166" a="1"/>
  <c r="I24" i="164" a="1"/>
  <c r="Q45" i="165" a="1"/>
  <c r="L11" i="165" a="1"/>
  <c r="K25" i="167" a="1"/>
  <c r="H30" i="164" a="1"/>
  <c r="N45" i="167" a="1"/>
  <c r="K25" i="168" a="1"/>
  <c r="D25" i="166" a="1"/>
  <c r="C22" i="166" a="1"/>
  <c r="P14" i="168" a="1"/>
  <c r="Q5" i="164" a="1"/>
  <c r="AJ212" i="159" a="1"/>
  <c r="K30" i="168" a="1"/>
  <c r="N3" i="167" a="1"/>
  <c r="N51" i="165" a="1"/>
  <c r="P32" i="165" a="1"/>
  <c r="G18" i="167" a="1"/>
  <c r="K24" i="167" a="1"/>
  <c r="D7" i="167" a="1"/>
  <c r="AP139" i="168" a="1"/>
  <c r="H12" i="164" a="1"/>
  <c r="J22" i="168" a="1"/>
  <c r="K39" i="166" a="1"/>
  <c r="P17" i="167" a="1"/>
  <c r="D11" i="167" a="1"/>
  <c r="D51" i="167" a="1"/>
  <c r="AO265" i="166" a="1"/>
  <c r="I4" i="168" a="1"/>
  <c r="AQ11" i="164" a="1"/>
  <c r="F33" i="165" a="1"/>
  <c r="J8" i="164" a="1"/>
  <c r="AO8" i="164" a="1"/>
  <c r="AP266" i="166" a="1"/>
  <c r="E23" i="167" a="1"/>
  <c r="F39" i="164" a="1"/>
  <c r="L6" i="167" a="1"/>
  <c r="J24" i="165" a="1"/>
  <c r="I39" i="164" a="1"/>
  <c r="AR274" i="166" a="1"/>
  <c r="M11" i="165" a="1"/>
  <c r="H17" i="166" a="1"/>
  <c r="K22" i="166" a="1"/>
  <c r="J36" i="166" a="1"/>
  <c r="F20" i="166" a="1"/>
  <c r="M22" i="166" a="1"/>
  <c r="F21" i="165" a="1"/>
  <c r="L33" i="165" a="1"/>
  <c r="Q25" i="164" a="1"/>
  <c r="AO203" i="163" a="1"/>
  <c r="G30" i="166" a="1"/>
  <c r="G43" i="164" a="1"/>
  <c r="E22" i="164" a="1"/>
  <c r="J50" i="164" a="1"/>
  <c r="J18" i="167" a="1"/>
  <c r="C34" i="164" a="1"/>
  <c r="AL139" i="168" a="1"/>
  <c r="AR269" i="168" a="1"/>
  <c r="AQ212" i="159" a="1"/>
  <c r="Q4" i="166" a="1"/>
  <c r="AL265" i="163" a="1"/>
  <c r="N37" i="166" a="1"/>
  <c r="AP265" i="168" a="1"/>
  <c r="I2" i="164" a="1"/>
  <c r="AJ466" i="166" a="1"/>
  <c r="M9" i="168" a="1"/>
  <c r="L41" i="164" a="1"/>
  <c r="H18" i="165" a="1"/>
  <c r="P38" i="164" a="1"/>
  <c r="AP12" i="164" a="1"/>
  <c r="K33" i="165" a="1"/>
  <c r="AQ5" i="164" a="1"/>
  <c r="AR210" i="159" a="1"/>
  <c r="K39" i="168" a="1"/>
  <c r="K6" i="164" a="1"/>
  <c r="F9" i="165" a="1"/>
  <c r="D18" i="168" a="1"/>
  <c r="G11" i="167" a="1"/>
  <c r="C43" i="167" a="1"/>
  <c r="G15" i="165" a="1"/>
  <c r="E9" i="164" a="1"/>
  <c r="AP9" i="168" a="1"/>
  <c r="K6" i="165" a="1"/>
  <c r="Z139" i="142"/>
  <c r="AR345" i="166" a="1"/>
  <c r="F23" i="164" a="1"/>
  <c r="M50" i="167" a="1"/>
  <c r="H48" i="166" a="1"/>
  <c r="AJ200" i="168" a="1"/>
  <c r="J45" i="168" a="1"/>
  <c r="F33" i="167" a="1"/>
  <c r="L31" i="168" a="1"/>
  <c r="C21" i="166" a="1"/>
  <c r="L37" i="164" a="1"/>
  <c r="F33" i="168" a="1"/>
  <c r="AP463" i="166" a="1"/>
  <c r="I17" i="168" a="1"/>
  <c r="AQ273" i="166" a="1"/>
  <c r="H42" i="165" a="1"/>
  <c r="AO211" i="159" a="1"/>
  <c r="AO205" i="163" a="1"/>
  <c r="AR338" i="168" a="1"/>
  <c r="K26" i="165" a="1"/>
  <c r="L10" i="168" a="1"/>
  <c r="AJ525" i="166" a="1"/>
  <c r="L33" i="168" a="1"/>
  <c r="AQ143" i="166" a="1"/>
  <c r="AR334" i="168" a="1"/>
  <c r="Z70" i="158"/>
  <c r="AR268" i="163" a="1"/>
  <c r="E37" i="166" a="1"/>
  <c r="E13" i="167" a="1"/>
  <c r="H41" i="165" a="1"/>
  <c r="AR200" i="168" a="1"/>
  <c r="AR271" i="168" a="1"/>
  <c r="AO204" i="166" a="1"/>
  <c r="Q51" i="165" a="1"/>
  <c r="P48" i="164" a="1"/>
  <c r="H25" i="164" a="1"/>
  <c r="AO143" i="163" a="1"/>
  <c r="AP8" i="166" a="1"/>
  <c r="H33" i="164" a="1"/>
  <c r="AR209" i="163" a="1"/>
  <c r="J42" i="166" a="1"/>
  <c r="L20" i="166" a="1"/>
  <c r="AP208" i="159" a="1"/>
  <c r="C14" i="167" a="1"/>
  <c r="L18" i="165" a="1"/>
  <c r="AQ10" i="164" a="1"/>
  <c r="D10" i="168" a="1"/>
  <c r="I4" i="166" a="1"/>
  <c r="Q10" i="166" a="1"/>
  <c r="G18" i="166" a="1"/>
  <c r="H37" i="167" a="1"/>
  <c r="E4" i="168" a="1"/>
  <c r="D24" i="165" a="1"/>
  <c r="M12" i="168" a="1"/>
  <c r="J46" i="168" a="1"/>
  <c r="N20" i="166" a="1"/>
  <c r="G19" i="164" a="1"/>
  <c r="Q8" i="168" a="1"/>
  <c r="AP136" i="166" a="1"/>
  <c r="AQ344" i="166" a="1"/>
  <c r="E15" i="166" a="1"/>
  <c r="E23" i="166" a="1"/>
  <c r="H18" i="168" a="1"/>
  <c r="AO73" i="168" a="1"/>
  <c r="C11" i="168" a="1"/>
  <c r="C30" i="167" a="1"/>
  <c r="K20" i="164" a="1"/>
  <c r="K2" i="166" a="1"/>
  <c r="H6" i="164" a="1"/>
  <c r="E35" i="164" a="1"/>
  <c r="P16" i="167" a="1"/>
  <c r="Q16" i="165" a="1"/>
  <c r="AR204" i="166" a="1"/>
  <c r="AQ8" i="166" a="1"/>
  <c r="N46" i="168" a="1"/>
  <c r="G50" i="164" a="1"/>
  <c r="P18" i="166" a="1"/>
  <c r="Q27" i="168" a="1"/>
  <c r="C36" i="165" a="1"/>
  <c r="C13" i="168" a="1"/>
  <c r="F7" i="164" a="1"/>
  <c r="H35" i="166" a="1"/>
  <c r="M48" i="167" a="1"/>
  <c r="Q43" i="166" a="1"/>
  <c r="I6" i="166" a="1"/>
  <c r="E34" i="167" a="1"/>
  <c r="F37" i="164" a="1"/>
  <c r="AL75" i="166" a="1"/>
  <c r="D20" i="168" a="1"/>
  <c r="C16" i="166" a="1"/>
  <c r="L14" i="167" a="1"/>
  <c r="C38" i="164" a="1"/>
  <c r="G43" i="165" a="1"/>
  <c r="AL398" i="166" a="1"/>
  <c r="L20" i="165" a="1"/>
  <c r="D30" i="168" a="1"/>
  <c r="N36" i="165" a="1"/>
  <c r="N7" i="166" a="1"/>
  <c r="AP206" i="166" a="1"/>
  <c r="C14" i="165" a="1"/>
  <c r="P51" i="167" a="1"/>
  <c r="F29" i="164" a="1"/>
  <c r="P10" i="166" a="1"/>
  <c r="I17" i="167" a="1"/>
  <c r="E9" i="167" a="1"/>
  <c r="F11" i="165" a="1"/>
  <c r="P17" i="164" a="1"/>
  <c r="D21" i="165" a="1"/>
  <c r="D51" i="166" a="1"/>
  <c r="M3" i="166" a="1"/>
  <c r="AP81" i="166" a="1"/>
  <c r="C39" i="164" a="1"/>
  <c r="AL341" i="166" a="1"/>
  <c r="D24" i="166" a="1"/>
  <c r="F12" i="164" a="1"/>
  <c r="AJ334" i="168" a="1"/>
  <c r="AP330" i="168" a="1"/>
  <c r="L12" i="168" a="1"/>
  <c r="I7" i="167" a="1"/>
  <c r="AQ268" i="166" a="1"/>
  <c r="AO270" i="168" a="1"/>
  <c r="AO530" i="166" a="1"/>
  <c r="L28" i="165" a="1"/>
  <c r="F25" i="165" a="1"/>
  <c r="P39" i="166" a="1"/>
  <c r="C20" i="166" a="1"/>
  <c r="Q9" i="166" a="1"/>
  <c r="AR203" i="163" a="1"/>
  <c r="G7" i="167" a="1"/>
  <c r="K18" i="164" a="1"/>
  <c r="F48" i="164" a="1"/>
  <c r="M36" i="168" a="1"/>
  <c r="AR274" i="168" a="1"/>
  <c r="AP207" i="168" a="1"/>
  <c r="Q25" i="165" a="1"/>
  <c r="AR276" i="166" a="1"/>
  <c r="F15" i="168" a="1"/>
  <c r="E28" i="164" a="1"/>
  <c r="H40" i="165" a="1"/>
  <c r="E50" i="166" a="1"/>
  <c r="Q7" i="165" a="1"/>
  <c r="AP334" i="166" a="1"/>
  <c r="H44" i="164" a="1"/>
  <c r="J45" i="165" a="1"/>
  <c r="L33" i="164" a="1"/>
  <c r="J23" i="164" a="1"/>
  <c r="Q45" i="167" a="1"/>
  <c r="J41" i="165" a="1"/>
  <c r="G15" i="167" a="1"/>
  <c r="AL461" i="166" a="1"/>
  <c r="H43" i="164" a="1"/>
  <c r="AJ8" i="168" a="1"/>
  <c r="J44" i="164" a="1"/>
  <c r="AJ138" i="166" a="1"/>
  <c r="M14" i="167" a="1"/>
  <c r="F31" i="168" a="1"/>
  <c r="P29" i="166" a="1"/>
  <c r="H30" i="168" a="1"/>
  <c r="AL334" i="168" a="1"/>
  <c r="AQ333" i="166" a="1"/>
  <c r="N8" i="167" a="1"/>
  <c r="AJ266" i="168" a="1"/>
  <c r="D5" i="166" a="1"/>
  <c r="P32" i="164" a="1"/>
  <c r="F48" i="168" a="1"/>
  <c r="I30" i="166" a="1"/>
  <c r="AO5" i="166" a="1"/>
  <c r="AQ140" i="163" a="1"/>
  <c r="H10" i="165" a="1"/>
  <c r="L47" i="168" a="1"/>
  <c r="N2" i="164" a="1"/>
  <c r="N12" i="168" a="1"/>
  <c r="J2" i="165" a="1"/>
  <c r="K21" i="168" a="1"/>
  <c r="AO272" i="163" a="1"/>
  <c r="AP403" i="166" a="1"/>
  <c r="P35" i="164" a="1"/>
  <c r="E26" i="165" a="1"/>
  <c r="M41" i="166" a="1"/>
  <c r="J51" i="169" a="1"/>
  <c r="H14" i="164" a="1"/>
  <c r="L27" i="165" a="1"/>
  <c r="Q18" i="168" a="1"/>
  <c r="AL70" i="166" a="1"/>
  <c r="N3" i="165" a="1"/>
  <c r="AO74" i="168" a="1"/>
  <c r="P28" i="165" a="1"/>
  <c r="M12" i="165" a="1"/>
  <c r="F32" i="166" a="1"/>
  <c r="Q39" i="166" a="1"/>
  <c r="K46" i="166" a="1"/>
  <c r="H27" i="167" a="1"/>
  <c r="AP203" i="168" a="1"/>
  <c r="K29" i="165" a="1"/>
  <c r="AO143" i="166" a="1"/>
  <c r="J9" i="167" a="1"/>
  <c r="Q12" i="166" a="1"/>
  <c r="P9" i="165" a="1"/>
  <c r="AR399" i="166" a="1"/>
  <c r="D28" i="168" a="1"/>
  <c r="I42" i="168" a="1"/>
  <c r="AQ340" i="166" a="1"/>
  <c r="L36" i="168" a="1"/>
  <c r="AJ268" i="168" a="1"/>
  <c r="D23" i="164" a="1"/>
  <c r="M35" i="168" a="1"/>
  <c r="AO333" i="168" a="1"/>
  <c r="C3" i="164" a="1"/>
  <c r="P33" i="166" a="1"/>
  <c r="F7" i="163" a="1"/>
  <c r="J3" i="167" a="1"/>
  <c r="G2" i="164" a="1"/>
  <c r="P25" i="168" a="1"/>
  <c r="N44" i="165" a="1"/>
  <c r="AO145" i="166" a="1"/>
  <c r="F50" i="166" a="1"/>
  <c r="E27" i="168" a="1"/>
  <c r="AQ273" i="163" a="1"/>
  <c r="AL206" i="166" a="1"/>
  <c r="AQ136" i="168" a="1"/>
  <c r="AP205" i="168" a="1"/>
  <c r="AQ268" i="163" a="1"/>
  <c r="C16" i="164" a="1"/>
  <c r="F45" i="164" a="1"/>
  <c r="AJ396" i="166" a="1"/>
  <c r="Q47" i="165" a="1"/>
  <c r="K18" i="167" a="1"/>
  <c r="L5" i="167" a="1"/>
  <c r="D49" i="167" a="1"/>
  <c r="N40" i="166" a="1"/>
  <c r="K30" i="165" a="1"/>
  <c r="J50" i="166" a="1"/>
  <c r="AO213" i="159" a="1"/>
  <c r="G3" i="168" a="1"/>
  <c r="F49" i="166" a="1"/>
  <c r="AP8" i="165" a="1"/>
  <c r="L23" i="167" a="1"/>
  <c r="AQ273" i="168" a="1"/>
  <c r="F32" i="164" a="1"/>
  <c r="F40" i="164" a="1"/>
  <c r="J39" i="168" a="1"/>
  <c r="AJ270" i="168" a="1"/>
  <c r="AJ267" i="166" a="1"/>
  <c r="AL528" i="166" a="1"/>
  <c r="Z72" i="158"/>
  <c r="N17" i="167" a="1"/>
  <c r="G21" i="166" a="1"/>
  <c r="AP11" i="166" a="1"/>
  <c r="E30" i="166" a="1"/>
  <c r="Q14" i="168" a="1"/>
  <c r="I10" i="164" a="1"/>
  <c r="P5" i="166" a="1"/>
  <c r="I3" i="165" a="1"/>
  <c r="C4" i="167" a="1"/>
  <c r="N4" i="165" a="1"/>
  <c r="AP342" i="168" a="1"/>
  <c r="J16" i="166" a="1"/>
  <c r="AO266" i="168" a="1"/>
  <c r="E36" i="167" a="1"/>
  <c r="Q30" i="165" a="1"/>
  <c r="F40" i="167" a="1"/>
  <c r="I12" i="167" a="1"/>
  <c r="C35" i="165" a="1"/>
  <c r="AO78" i="168" a="1"/>
  <c r="AJ204" i="166" a="1"/>
  <c r="L35" i="165" a="1"/>
  <c r="K8" i="166" a="1"/>
  <c r="Q37" i="166" a="1"/>
  <c r="L35" i="166" a="1"/>
  <c r="AJ205" i="163" a="1"/>
  <c r="AO139" i="166" a="1"/>
  <c r="N51" i="164" a="1"/>
  <c r="AL140" i="168" a="1"/>
  <c r="K34" i="164" a="1"/>
  <c r="G6" i="168" a="1"/>
  <c r="H17" i="168" a="1"/>
  <c r="N10" i="167" a="1"/>
  <c r="L21" i="168" a="1"/>
  <c r="K19" i="167" a="1"/>
  <c r="F4" i="166" a="1"/>
  <c r="AO136" i="168" a="1"/>
  <c r="AR70" i="166" a="1"/>
  <c r="AQ464" i="166" a="1"/>
  <c r="K10" i="168" a="1"/>
  <c r="AQ341" i="168" a="1"/>
  <c r="J19" i="167" a="1"/>
  <c r="J42" i="168" a="1"/>
  <c r="AQ149" i="168" a="1"/>
  <c r="M43" i="165" a="1"/>
  <c r="AL272" i="163" a="1"/>
  <c r="AQ526" i="166" a="1"/>
  <c r="Q11" i="166" a="1"/>
  <c r="K20" i="167" a="1"/>
  <c r="Z137" i="142"/>
  <c r="AJ206" i="163" a="1"/>
  <c r="E23" i="168" a="1"/>
  <c r="H48" i="164" a="1"/>
  <c r="G50" i="165" a="1"/>
  <c r="I23" i="166" a="1"/>
  <c r="AO203" i="166" a="1"/>
  <c r="I2" i="166" a="1"/>
  <c r="D12" i="168" a="1"/>
  <c r="P4" i="167" a="1"/>
  <c r="I20" i="168" a="1"/>
  <c r="Q29" i="164" a="1"/>
  <c r="D45" i="166" a="1"/>
  <c r="I29" i="164" a="1"/>
  <c r="G7" i="168" a="1"/>
  <c r="G3" i="164" a="1"/>
  <c r="P31" i="164" a="1"/>
  <c r="AR461" i="166" a="1"/>
  <c r="AO14" i="166" a="1"/>
  <c r="Q11" i="165" a="1"/>
  <c r="E29" i="165" a="1"/>
  <c r="Q36" i="166" a="1"/>
  <c r="M9" i="164" a="1"/>
  <c r="Q14" i="167" a="1"/>
  <c r="J15" i="165" a="1"/>
  <c r="AQ460" i="166" a="1"/>
  <c r="L24" i="168" a="1"/>
  <c r="P16" i="166" a="1"/>
  <c r="K21" i="164" a="1"/>
  <c r="H51" i="169" a="1"/>
  <c r="Q34" i="164" a="1"/>
  <c r="E19" i="164" a="1"/>
  <c r="J11" i="164" a="1"/>
  <c r="G40" i="166" a="1"/>
  <c r="AP213" i="159" a="1"/>
  <c r="AO142" i="168" a="1"/>
  <c r="AQ205" i="163" a="1"/>
  <c r="P41" i="167" a="1"/>
  <c r="N49" i="165" a="1"/>
  <c r="E12" i="164" a="1"/>
  <c r="Q34" i="166" a="1"/>
  <c r="AJ8" i="166" a="1"/>
  <c r="Q30" i="167" a="1"/>
  <c r="C3" i="167" a="1"/>
  <c r="G7" i="164" a="1"/>
  <c r="C7" i="164" a="1"/>
  <c r="AQ267" i="166" a="1"/>
  <c r="C41" i="165" a="1"/>
  <c r="AL530" i="166" a="1"/>
  <c r="P42" i="167" a="1"/>
  <c r="J14" i="167" a="1"/>
  <c r="Q14" i="165" a="1"/>
  <c r="L47" i="166" a="1"/>
  <c r="Q4" i="164" a="1"/>
  <c r="C26" i="165" a="1"/>
  <c r="N6" i="166" a="1"/>
  <c r="L35" i="164" a="1"/>
  <c r="H3" i="164" a="1"/>
  <c r="AQ205" i="159" a="1"/>
  <c r="AQ344" i="168" a="1"/>
  <c r="AL337" i="168" a="1"/>
  <c r="P8" i="165" a="1"/>
  <c r="H44" i="168" a="1"/>
  <c r="M24" i="167" a="1"/>
  <c r="L50" i="168" a="1"/>
  <c r="P12" i="164" a="1"/>
  <c r="G5" i="167" a="1"/>
  <c r="AQ201" i="163" a="1"/>
  <c r="AL10" i="166" a="1"/>
  <c r="H14" i="167" a="1"/>
  <c r="L50" i="164" a="1"/>
  <c r="AP10" i="168" a="1"/>
  <c r="M2" i="167" a="1"/>
  <c r="D49" i="164" a="1"/>
  <c r="K31" i="164" a="1"/>
  <c r="G20" i="167" a="1"/>
  <c r="J33" i="165" a="1"/>
  <c r="K40" i="164" a="1"/>
  <c r="J22" i="164" a="1"/>
  <c r="AL70" i="168" a="1"/>
  <c r="G19" i="166" a="1"/>
  <c r="M44" i="165" a="1"/>
  <c r="I11" i="165" a="1"/>
  <c r="Q11" i="167" a="1"/>
  <c r="AP13" i="164" a="1"/>
  <c r="I49" i="166" a="1"/>
  <c r="I5" i="165" a="1"/>
  <c r="I2" i="167" a="1"/>
  <c r="I20" i="166" a="1"/>
  <c r="G32" i="165" a="1"/>
  <c r="E15" i="168" a="1"/>
  <c r="AJ76" i="168" a="1"/>
  <c r="AQ82" i="166" a="1"/>
  <c r="C3" i="166" a="1"/>
  <c r="C49" i="165" a="1"/>
  <c r="P3" i="168" a="1"/>
  <c r="H12" i="165" a="1"/>
  <c r="M19" i="166" a="1"/>
  <c r="K34" i="168" a="1"/>
  <c r="I14" i="167" a="1"/>
  <c r="P50" i="165" a="1"/>
  <c r="F26" i="167" a="1"/>
  <c r="AL203" i="163" a="1"/>
  <c r="J27" i="164" a="1"/>
  <c r="E15" i="165" a="1"/>
  <c r="J40" i="168" a="1"/>
  <c r="H22" i="167" a="1"/>
  <c r="AP526" i="166" a="1"/>
  <c r="AL5" i="164" a="1"/>
  <c r="AO141" i="168" a="1"/>
  <c r="P9" i="164" a="1"/>
  <c r="AR203" i="166" a="1"/>
  <c r="I8" i="167" a="1"/>
  <c r="E2" i="164" a="1"/>
  <c r="G24" i="167" a="1"/>
  <c r="AP145" i="168" a="1"/>
  <c r="AR138" i="163" a="1"/>
  <c r="AL82" i="166" a="1"/>
  <c r="M31" i="166" a="1"/>
  <c r="AJ142" i="168" a="1"/>
  <c r="AL142" i="163" a="1"/>
  <c r="P38" i="168" a="1"/>
  <c r="J5" i="164" a="1"/>
  <c r="Q7" i="168" a="1"/>
  <c r="N23" i="165" a="1"/>
  <c r="AR202" i="159" a="1"/>
  <c r="I24" i="168" a="1"/>
  <c r="K40" i="166" a="1"/>
  <c r="E4" i="164" a="1"/>
  <c r="I32" i="164" a="1"/>
  <c r="AO72" i="168" a="1"/>
  <c r="F9" i="167" a="1"/>
  <c r="AL205" i="168" a="1"/>
  <c r="AL336" i="168" a="1"/>
  <c r="M32" i="168" a="1"/>
  <c r="AL10" i="168" a="1"/>
  <c r="AL140" i="166" a="1"/>
  <c r="D51" i="169" a="1"/>
  <c r="AJ208" i="159" a="1"/>
  <c r="K34" i="165" a="1"/>
  <c r="Z135" i="142"/>
  <c r="N13" i="165" a="1"/>
  <c r="H9" i="168" a="1"/>
  <c r="L51" i="167" a="1"/>
  <c r="L26" i="165" a="1"/>
  <c r="J28" i="166" a="1"/>
  <c r="P40" i="168" a="1"/>
  <c r="AP136" i="163" a="1"/>
  <c r="L4" i="167" a="1"/>
  <c r="G19" i="168" a="1"/>
  <c r="M29" i="167" a="1"/>
  <c r="D19" i="164" a="1"/>
  <c r="K15" i="167" a="1"/>
  <c r="I10" i="165" a="1"/>
  <c r="N43" i="166" a="1"/>
  <c r="H32" i="165" a="1"/>
  <c r="E13" i="164" a="1"/>
  <c r="AR340" i="168" a="1"/>
  <c r="P43" i="167" a="1"/>
  <c r="K9" i="164" a="1"/>
  <c r="D45" i="165" a="1"/>
  <c r="E31" i="167" a="1"/>
  <c r="E26" i="167" a="1"/>
  <c r="F11" i="167" a="1"/>
  <c r="F41" i="164" a="1"/>
  <c r="I41" i="166" a="1"/>
  <c r="N27" i="165" a="1"/>
  <c r="C43" i="168" a="1"/>
  <c r="H47" i="165" a="1"/>
  <c r="AL460" i="166" a="1"/>
  <c r="D36" i="164" a="1"/>
  <c r="E27" i="167" a="1"/>
  <c r="AP395" i="166" a="1"/>
  <c r="C11" i="164" a="1"/>
  <c r="C42" i="168" a="1"/>
  <c r="I38" i="166" a="1"/>
  <c r="H50" i="164" a="1"/>
  <c r="H49" i="166" a="1"/>
  <c r="M2" i="166" a="1"/>
  <c r="J4" i="166" a="1"/>
  <c r="C51" i="164" a="1"/>
  <c r="D16" i="166" a="1"/>
  <c r="G44" i="168" a="1"/>
  <c r="K12" i="168" a="1"/>
  <c r="D22" i="165" a="1"/>
  <c r="C38" i="165" a="1"/>
  <c r="AL146" i="166" a="1"/>
  <c r="D23" i="168" a="1"/>
  <c r="AP139" i="166" a="1"/>
  <c r="AR202" i="166" a="1"/>
  <c r="AP207" i="166" a="1"/>
  <c r="K2" i="168" a="1"/>
  <c r="AP137" i="168" a="1"/>
  <c r="I31" i="168" a="1"/>
  <c r="J24" i="166" a="1"/>
  <c r="AP10" i="165" a="1"/>
  <c r="H15" i="168" a="1"/>
  <c r="Q3" i="164" a="1"/>
  <c r="C48" i="164" a="1"/>
  <c r="M48" i="168" a="1"/>
  <c r="Q19" i="166" a="1"/>
  <c r="AL207" i="166" a="1"/>
  <c r="N28" i="167" a="1"/>
  <c r="AQ9" i="168" a="1"/>
  <c r="C28" i="165" a="1"/>
  <c r="J5" i="168" a="1"/>
  <c r="G34" i="166" a="1"/>
  <c r="AP339" i="166" a="1"/>
  <c r="K29" i="167" a="1"/>
  <c r="C22" i="167" a="1"/>
  <c r="N46" i="164" a="1"/>
  <c r="M15" i="168" a="1"/>
  <c r="H3" i="168" a="1"/>
  <c r="L27" i="166" a="1"/>
  <c r="L42" i="168" a="1"/>
  <c r="AO209" i="168" a="1"/>
  <c r="F3" i="165" a="1"/>
  <c r="AO205" i="166" a="1"/>
  <c r="AJ339" i="168" a="1"/>
  <c r="AO207" i="168" a="1"/>
  <c r="D17" i="164" a="1"/>
  <c r="L15" i="168" a="1"/>
  <c r="H12" i="166" a="1"/>
  <c r="H34" i="164" a="1"/>
  <c r="AJ343" i="166" a="1"/>
  <c r="AJ209" i="159" a="1"/>
  <c r="D26" i="167" a="1"/>
  <c r="Q15" i="164" a="1"/>
  <c r="AQ332" i="168" a="1"/>
  <c r="F51" i="167" a="1"/>
  <c r="D32" i="166" a="1"/>
  <c r="C18" i="167" a="1"/>
  <c r="Q28" i="166" a="1"/>
  <c r="AO79" i="168" a="1"/>
  <c r="I24" i="166" a="1"/>
  <c r="N34" i="167" a="1"/>
  <c r="C19" i="165" a="1"/>
  <c r="AJ341" i="168" a="1"/>
  <c r="AQ266" i="166" a="1"/>
  <c r="L43" i="164" a="1"/>
  <c r="N11" i="167" a="1"/>
  <c r="L9" i="164" a="1"/>
  <c r="M45" i="167" a="1"/>
  <c r="J47" i="167" a="1"/>
  <c r="P8" i="164" a="1"/>
  <c r="F40" i="165" a="1"/>
  <c r="AL397" i="166" a="1"/>
  <c r="N40" i="168" a="1"/>
  <c r="C14" i="164" a="1"/>
  <c r="AJ209" i="166" a="1"/>
  <c r="M36" i="164" a="1"/>
  <c r="Q47" i="164" a="1"/>
  <c r="N29" i="165" a="1"/>
  <c r="AQ5" i="165" a="1"/>
  <c r="AL151" i="168" a="1"/>
  <c r="M11" i="166" a="1"/>
  <c r="D44" i="166" a="1"/>
  <c r="AQ339" i="166" a="1"/>
  <c r="Q30" i="168" a="1"/>
  <c r="F34" i="165" a="1"/>
  <c r="AQ77" i="168" a="1"/>
  <c r="J10" i="167" a="1"/>
  <c r="I30" i="168" a="1"/>
  <c r="N9" i="166" a="1"/>
  <c r="L7" i="167" a="1"/>
  <c r="H9" i="167" a="1"/>
  <c r="AQ83" i="166" a="1"/>
  <c r="AP207" i="163" a="1"/>
  <c r="G10" i="167" a="1"/>
  <c r="AJ273" i="166" a="1"/>
  <c r="N51" i="169" a="1"/>
  <c r="F14" i="168" a="1"/>
  <c r="M7" i="166" a="1"/>
  <c r="N48" i="164" a="1"/>
  <c r="J37" i="168" a="1"/>
  <c r="AL72" i="168" a="1"/>
  <c r="F25" i="168" a="1"/>
  <c r="J25" i="164" a="1"/>
  <c r="AJ9" i="164" a="1"/>
  <c r="N28" i="164" a="1"/>
  <c r="G42" i="165" a="1"/>
  <c r="D28" i="167" a="1"/>
  <c r="H5" i="165" a="1"/>
  <c r="AL338" i="166" a="1"/>
  <c r="P43" i="168" a="1"/>
  <c r="AJ70" i="166" a="1"/>
  <c r="AL338" i="168" a="1"/>
  <c r="N42" i="166" a="1"/>
  <c r="L24" i="164" a="1"/>
  <c r="D28" i="164" a="1"/>
  <c r="Z73" i="158"/>
  <c r="M26" i="164" a="1"/>
  <c r="AR72" i="166" a="1"/>
  <c r="M21" i="168" a="1"/>
  <c r="AQ398" i="166" a="1"/>
  <c r="F7" i="168" a="1"/>
  <c r="H26" i="167" a="1"/>
  <c r="H7" i="168" a="1"/>
  <c r="K7" i="165" a="1"/>
  <c r="G11" i="165" a="1"/>
  <c r="AL266" i="163" a="1"/>
  <c r="K12" i="165" a="1"/>
  <c r="G3" i="167" a="1"/>
  <c r="C16" i="165" a="1"/>
  <c r="L46" i="166" a="1"/>
  <c r="M51" i="169" a="1"/>
  <c r="C28" i="164" a="1"/>
  <c r="M12" i="166" a="1"/>
  <c r="M30" i="168" a="1"/>
  <c r="H7" i="165" a="1"/>
  <c r="G15" i="164" a="1"/>
  <c r="G46" i="165" a="1"/>
  <c r="AL74" i="168" a="1"/>
  <c r="AO268" i="166" a="1"/>
  <c r="H28" i="166" a="1"/>
  <c r="I17" i="165" a="1"/>
  <c r="F25" i="167" a="1"/>
  <c r="D33" i="168" a="1"/>
  <c r="L48" i="166" a="1"/>
  <c r="P33" i="164" a="1"/>
  <c r="K49" i="167" a="1"/>
  <c r="N36" i="167" a="1"/>
  <c r="AO209" i="163" a="1"/>
  <c r="J3" i="166" a="1"/>
  <c r="AL14" i="164" a="1"/>
  <c r="Q6" i="165" a="1"/>
  <c r="I24" i="167" a="1"/>
  <c r="Z11" i="158"/>
  <c r="G34" i="164" a="1"/>
  <c r="N15" i="167" a="1"/>
  <c r="AJ203" i="168" a="1"/>
  <c r="E48" i="167" a="1"/>
  <c r="AJ78" i="168" a="1"/>
  <c r="E5" i="168" a="1"/>
  <c r="I51" i="165" a="1"/>
  <c r="M38" i="165" a="1"/>
  <c r="C26" i="166" a="1"/>
  <c r="C13" i="166" a="1"/>
  <c r="I29" i="167" a="1"/>
  <c r="P33" i="167" a="1"/>
  <c r="F46" i="165" a="1"/>
  <c r="L7" i="165" a="1"/>
  <c r="Q37" i="168" a="1"/>
  <c r="I44" i="165" a="1"/>
  <c r="AQ75" i="168" a="1"/>
  <c r="P10" i="165" a="1"/>
  <c r="E32" i="167" a="1"/>
  <c r="G37" i="167" a="1"/>
  <c r="I16" i="164" a="1"/>
  <c r="AR269" i="163" a="1"/>
  <c r="P22" i="166" a="1"/>
  <c r="G16" i="166" a="1"/>
  <c r="P30" i="165" a="1"/>
  <c r="H45" i="166" a="1"/>
  <c r="F46" i="168" a="1"/>
  <c r="AJ213" i="159" a="1"/>
  <c r="G29" i="168" a="1"/>
  <c r="AQ203" i="168" a="1"/>
  <c r="AR202" i="163" a="1"/>
  <c r="N32" i="165" a="1"/>
  <c r="L41" i="166" a="1"/>
  <c r="P47" i="168" a="1"/>
  <c r="F47" i="164" a="1"/>
  <c r="AJ83" i="166" a="1"/>
  <c r="E9" i="165" a="1"/>
  <c r="L41" i="165" a="1"/>
  <c r="J17" i="166" a="1"/>
  <c r="P41" i="165" a="1"/>
  <c r="G16" i="167" a="1"/>
  <c r="N22" i="166" a="1"/>
  <c r="H48" i="165" a="1"/>
  <c r="H34" i="166" a="1"/>
  <c r="AO10" i="164" a="1"/>
  <c r="E3" i="165" a="1"/>
  <c r="I7" i="168" a="1"/>
  <c r="H16" i="164" a="1"/>
  <c r="L47" i="164" a="1"/>
  <c r="G12" i="168" a="1"/>
  <c r="D14" i="164" a="1"/>
  <c r="C44" i="165" a="1"/>
  <c r="AL340" i="168" a="1"/>
  <c r="D18" i="167" a="1"/>
  <c r="AP338" i="166" a="1"/>
  <c r="N27" i="166" a="1"/>
  <c r="AL11" i="165" a="1"/>
  <c r="H47" i="167" a="1"/>
  <c r="F26" i="168" a="1"/>
  <c r="AL146" i="168" a="1"/>
  <c r="Z8" i="158"/>
  <c r="AL202" i="168" a="1"/>
  <c r="AP201" i="166" a="1"/>
  <c r="AL139" i="163" a="1"/>
  <c r="E29" i="167" a="1"/>
  <c r="H5" i="164" a="1"/>
  <c r="M10" i="165" a="1"/>
  <c r="I51" i="167" a="1"/>
  <c r="F42" i="166" a="1"/>
  <c r="E37" i="165" a="1"/>
  <c r="AP10" i="164" a="1"/>
  <c r="AL147" i="168" a="1"/>
  <c r="G29" i="167" a="1"/>
  <c r="D43" i="168" a="1"/>
  <c r="H48" i="168" a="1"/>
  <c r="Q39" i="165" a="1"/>
  <c r="E49" i="166" a="1"/>
  <c r="F37" i="167" a="1"/>
  <c r="L17" i="165" a="1"/>
  <c r="AO207" i="166" a="1"/>
  <c r="G10" i="166" a="1"/>
  <c r="AR468" i="166" a="1"/>
  <c r="G41" i="165" a="1"/>
  <c r="G49" i="166" a="1"/>
  <c r="M12" i="164" a="1"/>
  <c r="C31" i="164" a="1"/>
  <c r="L13" i="165" a="1"/>
  <c r="P48" i="166" a="1"/>
  <c r="I10" i="168" a="1"/>
  <c r="J29" i="167" a="1"/>
  <c r="Q35" i="168" a="1"/>
  <c r="AQ200" i="159" a="1"/>
  <c r="M36" i="165" a="1"/>
  <c r="AR80" i="166" a="1"/>
  <c r="D30" i="166" a="1"/>
  <c r="Q32" i="164" a="1"/>
  <c r="AJ209" i="168" a="1"/>
  <c r="K9" i="167" a="1"/>
  <c r="I26" i="168" a="1"/>
  <c r="Q30" i="164" a="1"/>
  <c r="M50" i="164" a="1"/>
  <c r="G44" i="165" a="1"/>
  <c r="H21" i="168" a="1"/>
  <c r="J10" i="168" a="1"/>
  <c r="M4" i="168" a="1"/>
  <c r="K8" i="165" a="1"/>
  <c r="L19" i="164" a="1"/>
  <c r="F2" i="165" a="1"/>
  <c r="D26" i="164" a="1"/>
  <c r="E32" i="168" a="1"/>
  <c r="G6" i="166" a="1"/>
  <c r="K46" i="167" a="1"/>
  <c r="C21" i="165" a="1"/>
  <c r="AR275" i="166" a="1"/>
  <c r="AJ529" i="166" a="1"/>
  <c r="K14" i="164" a="1"/>
  <c r="AJ335" i="166" a="1"/>
  <c r="Q4" i="165" a="1"/>
  <c r="AP150" i="168" a="1"/>
  <c r="C25" i="168" a="1"/>
  <c r="J39" i="167" a="1"/>
  <c r="Q37" i="165" a="1"/>
  <c r="F27" i="166" a="1"/>
  <c r="N29" i="166" a="1"/>
  <c r="AL267" i="168" a="1"/>
  <c r="Q17" i="166" a="1"/>
  <c r="E50" i="168" a="1"/>
  <c r="AQ151" i="168" a="1"/>
  <c r="I49" i="165" a="1"/>
  <c r="AQ136" i="166" a="1"/>
  <c r="J32" i="167" a="1"/>
  <c r="AJ146" i="168" a="1"/>
  <c r="L51" i="165" a="1"/>
  <c r="AO339" i="166" a="1"/>
  <c r="C51" i="165" a="1"/>
  <c r="D7" i="168" a="1"/>
  <c r="I7" i="166" a="1"/>
  <c r="L23" i="165" a="1"/>
  <c r="N9" i="164" a="1"/>
  <c r="F12" i="168" a="1"/>
  <c r="C23" i="166" a="1"/>
  <c r="L41" i="167" a="1"/>
  <c r="J17" i="168" a="1"/>
  <c r="L45" i="164" a="1"/>
  <c r="H6" i="168" a="1"/>
  <c r="P10" i="168" a="1"/>
  <c r="M50" i="165" a="1"/>
  <c r="E17" i="166" a="1"/>
  <c r="G45" i="165" a="1"/>
  <c r="P46" i="168" a="1"/>
  <c r="I47" i="167" a="1"/>
  <c r="M8" i="164" a="1"/>
  <c r="L16" i="164" a="1"/>
  <c r="G25" i="165" a="1"/>
  <c r="I21" i="164" a="1"/>
  <c r="N20" i="168" a="1"/>
  <c r="G15" i="166" a="1"/>
  <c r="AQ401" i="166" a="1"/>
  <c r="K48" i="168" a="1"/>
  <c r="AP6" i="166" a="1"/>
  <c r="M44" i="167" a="1"/>
  <c r="I6" i="165" a="1"/>
  <c r="D2" i="166" a="1"/>
  <c r="Q3" i="165" a="1"/>
  <c r="M45" i="168" a="1"/>
  <c r="G32" i="166" a="1"/>
  <c r="N9" i="165" a="1"/>
  <c r="Q44" i="168" a="1"/>
  <c r="AL6" i="168" a="1"/>
  <c r="Q50" i="167" a="1"/>
  <c r="G6" i="165" a="1"/>
  <c r="Q8" i="167" a="1"/>
  <c r="K47" i="165" a="1"/>
  <c r="AP200" i="163" a="1"/>
  <c r="H29" i="164" a="1"/>
  <c r="L42" i="166" a="1"/>
  <c r="Q42" i="165" a="1"/>
  <c r="M7" i="168" a="1"/>
  <c r="AP531" i="166" a="1"/>
  <c r="K6" i="167" a="1"/>
  <c r="L32" i="168" a="1"/>
  <c r="K43" i="168" a="1"/>
  <c r="C10" i="166" a="1"/>
  <c r="E31" i="166" a="1"/>
  <c r="F13" i="166" a="1"/>
  <c r="AL203" i="159" a="1"/>
  <c r="I34" i="166" a="1"/>
  <c r="G36" i="164" a="1"/>
  <c r="N47" i="167" a="1"/>
  <c r="F15" i="165" a="1"/>
  <c r="C33" i="166" a="1"/>
  <c r="G35" i="167" a="1"/>
  <c r="AJ202" i="168" a="1"/>
  <c r="F23" i="165" a="1"/>
  <c r="G28" i="168" a="1"/>
  <c r="E44" i="166" a="1"/>
  <c r="C10" i="165" a="1"/>
  <c r="AL273" i="166" a="1"/>
  <c r="AR270" i="168" a="1"/>
  <c r="M14" i="165" a="1"/>
  <c r="N33" i="168" a="1"/>
  <c r="F19" i="168" a="1"/>
  <c r="M12" i="167" a="1"/>
  <c r="H20" i="165" a="1"/>
  <c r="L13" i="166" a="1"/>
  <c r="L22" i="166" a="1"/>
  <c r="C40" i="167" a="1"/>
  <c r="F15" i="164" a="1"/>
  <c r="AR272" i="166" a="1"/>
  <c r="AJ76" i="166" a="1"/>
  <c r="AL72" i="166" a="1"/>
  <c r="AJ272" i="166" a="1"/>
  <c r="J12" i="164" a="1"/>
  <c r="J20" i="165" a="1"/>
  <c r="Q8" i="165" a="1"/>
  <c r="F3" i="167" a="1"/>
  <c r="D3" i="165" a="1"/>
  <c r="AL343" i="168" a="1"/>
  <c r="F34" i="166" a="1"/>
  <c r="F11" i="168" a="1"/>
  <c r="G16" i="164" a="1"/>
  <c r="AQ8" i="168" a="1"/>
  <c r="C42" i="165" a="1"/>
  <c r="J35" i="165" a="1"/>
  <c r="F44" i="164" a="1"/>
  <c r="L48" i="164" a="1"/>
  <c r="K40" i="167" a="1"/>
  <c r="H42" i="166" a="1"/>
  <c r="AO150" i="168" a="1"/>
  <c r="F49" i="167" a="1"/>
  <c r="I47" i="168" a="1"/>
  <c r="K13" i="164" a="1"/>
  <c r="AL6" i="166" a="1"/>
  <c r="F45" i="166" a="1"/>
  <c r="P20" i="168" a="1"/>
  <c r="H49" i="165" a="1"/>
  <c r="P32" i="166" a="1"/>
  <c r="C7" i="168" a="1"/>
  <c r="J12" i="167" a="1"/>
  <c r="AJ268" i="166" a="1"/>
  <c r="AJ401" i="166" a="1"/>
  <c r="Q43" i="164" a="1"/>
  <c r="N18" i="168" a="1"/>
  <c r="AP5" i="168" a="1"/>
  <c r="J48" i="164" a="1"/>
  <c r="F10" i="167" a="1"/>
  <c r="J31" i="167" a="1"/>
  <c r="K45" i="166" a="1"/>
  <c r="N33" i="165" a="1"/>
  <c r="G25" i="166" a="1"/>
  <c r="K47" i="167" a="1"/>
  <c r="AJ79" i="168" a="1"/>
  <c r="D50" i="167" a="1"/>
  <c r="P5" i="168" a="1"/>
  <c r="C4" i="166" a="1"/>
  <c r="AR14" i="164" a="1"/>
  <c r="J31" i="166" a="1"/>
  <c r="F49" i="164" a="1"/>
  <c r="AQ204" i="163" a="1"/>
  <c r="N47" i="165" a="1"/>
  <c r="G5" i="165" a="1"/>
  <c r="L30" i="166" a="1"/>
  <c r="M40" i="165" a="1"/>
  <c r="AP71" i="168" a="1"/>
  <c r="G21" i="167" a="1"/>
  <c r="P26" i="167" a="1"/>
  <c r="AO6" i="165" a="1"/>
  <c r="Q2" i="168" a="1"/>
  <c r="H44" i="166" a="1"/>
  <c r="AR148" i="166" a="1"/>
  <c r="D6" i="168" a="1"/>
  <c r="D32" i="165" a="1"/>
  <c r="AL136" i="166" a="1"/>
  <c r="M31" i="168" a="1"/>
  <c r="C51" i="168" a="1"/>
  <c r="K7" i="167" a="1"/>
  <c r="D24" i="168" a="1"/>
  <c r="AJ136" i="166" a="1"/>
  <c r="K33" i="167" a="1"/>
  <c r="AJ336" i="168" a="1"/>
  <c r="J22" i="166" a="1"/>
  <c r="AR402" i="166" a="1"/>
  <c r="H11" i="164" a="1"/>
  <c r="E38" i="165" a="1"/>
  <c r="L26" i="166" a="1"/>
  <c r="M31" i="165" a="1"/>
  <c r="P28" i="164" a="1"/>
  <c r="F11" i="164" a="1"/>
  <c r="L39" i="166" a="1"/>
  <c r="D31" i="167" a="1"/>
  <c r="E22" i="165" a="1"/>
  <c r="AR337" i="166" a="1"/>
  <c r="J36" i="167" a="1"/>
  <c r="H20" i="164" a="1"/>
  <c r="AP466" i="166" a="1"/>
  <c r="C6" i="168" a="1"/>
  <c r="C30" i="164" a="1"/>
  <c r="K19" i="164" a="1"/>
  <c r="AO147" i="168" a="1"/>
  <c r="G26" i="167" a="1"/>
  <c r="P41" i="166" a="1"/>
  <c r="L16" i="167" a="1"/>
  <c r="AR273" i="166" a="1"/>
  <c r="H37" i="166" a="1"/>
  <c r="AJ139" i="163" a="1"/>
  <c r="D46" i="166" a="1"/>
  <c r="G2" i="165" a="1"/>
  <c r="G49" i="164" a="1"/>
  <c r="AO140" i="168" a="1"/>
  <c r="AQ76" i="166" a="1"/>
  <c r="I38" i="165" a="1"/>
  <c r="J6" i="164" a="1"/>
  <c r="AJ75" i="168" a="1"/>
  <c r="L51" i="164" a="1"/>
  <c r="AR10" i="164" a="1"/>
  <c r="Q15" i="165" a="1"/>
  <c r="P3" i="167" a="1"/>
  <c r="AQ208" i="166" a="1"/>
  <c r="AQ7" i="164" a="1"/>
  <c r="J17" i="165" a="1"/>
  <c r="Q10" i="164" a="1"/>
  <c r="M24" i="165" a="1"/>
  <c r="Z141" i="142"/>
  <c r="F24" i="166" a="1"/>
  <c r="N43" i="165" a="1"/>
  <c r="M17" i="167" a="1"/>
  <c r="K6" i="166" a="1"/>
  <c r="AO143" i="168" a="1"/>
  <c r="Q10" i="168" a="1"/>
  <c r="D4" i="168" a="1"/>
  <c r="Q10" i="167" a="1"/>
  <c r="AP272" i="166" a="1"/>
  <c r="I26" i="164" a="1"/>
  <c r="AL527" i="166" a="1"/>
  <c r="AJ139" i="166" a="1"/>
  <c r="AR6" i="164" a="1"/>
  <c r="D30" i="164" a="1"/>
  <c r="AR463" i="166" a="1"/>
  <c r="P24" i="166" a="1"/>
  <c r="AL77" i="166" a="1"/>
  <c r="D37" i="165" a="1"/>
  <c r="C12" i="168" a="1"/>
  <c r="I36" i="167" a="1"/>
  <c r="M47" i="166" a="1"/>
  <c r="AO330" i="166" a="1"/>
  <c r="AP265" i="166" a="1"/>
  <c r="I6" i="168" a="1"/>
  <c r="AO272" i="168" a="1"/>
  <c r="AO139" i="168" a="1"/>
  <c r="D27" i="165" a="1"/>
  <c r="Q9" i="167" a="1"/>
  <c r="Q9" i="168" a="1"/>
  <c r="AO8" i="166" a="1"/>
  <c r="M2" i="164" a="1"/>
  <c r="Q50" i="168" a="1"/>
  <c r="AQ148" i="168" a="1"/>
  <c r="L14" i="166" a="1"/>
  <c r="AO83" i="166" a="1"/>
  <c r="G13" i="166" a="1"/>
  <c r="AQ211" i="159" a="1"/>
  <c r="Q49" i="168" a="1"/>
  <c r="Q19" i="165" a="1"/>
  <c r="E14" i="167" a="1"/>
  <c r="AR141" i="166" a="1"/>
  <c r="AO529" i="166" a="1"/>
  <c r="J28" i="164" a="1"/>
  <c r="AP270" i="163" a="1"/>
  <c r="D17" i="168" a="1"/>
  <c r="K17" i="168" a="1"/>
  <c r="AO76" i="166" a="1"/>
  <c r="H36" i="164" a="1"/>
  <c r="N38" i="164" a="1"/>
  <c r="F43" i="165" a="1"/>
  <c r="K11" i="168" a="1"/>
  <c r="AO135" i="168" a="1"/>
  <c r="H9" i="165" a="1"/>
  <c r="K39" i="167" a="1"/>
  <c r="E29" i="166" a="1"/>
  <c r="AR339" i="168" a="1"/>
  <c r="I28" i="167" a="1"/>
  <c r="AR139" i="163" a="1"/>
  <c r="E4" i="166" a="1"/>
  <c r="AL138" i="166" a="1"/>
  <c r="AJ7" i="165" a="1"/>
  <c r="L51" i="168" a="1"/>
  <c r="AO345" i="166" a="1"/>
  <c r="C34" i="167" a="1"/>
  <c r="N18" i="165" a="1"/>
  <c r="P4" i="164" a="1"/>
  <c r="P21" i="168" a="1"/>
  <c r="I30" i="164" a="1"/>
  <c r="AR204" i="168" a="1"/>
  <c r="M30" i="167" a="1"/>
  <c r="G20" i="165" a="1"/>
  <c r="E8" i="168" a="1"/>
  <c r="H29" i="168" a="1"/>
  <c r="P25" i="167" a="1"/>
  <c r="I15" i="166" a="1"/>
  <c r="Q29" i="166" a="1"/>
  <c r="N40" i="164" a="1"/>
  <c r="AJ145" i="166" a="1"/>
  <c r="D3" i="168" a="1"/>
  <c r="L36" i="166" a="1"/>
  <c r="AJ13" i="165" a="1"/>
  <c r="D36" i="167" a="1"/>
  <c r="E28" i="165" a="1"/>
  <c r="I28" i="166" a="1"/>
  <c r="H49" i="164" a="1"/>
  <c r="AP13" i="166" a="1"/>
  <c r="D8" i="165" a="1"/>
  <c r="AL210" i="166" a="1"/>
  <c r="D27" i="164" l="1"/>
  <c r="F9" i="165"/>
  <c r="J13" i="167"/>
  <c r="AJ200" i="159"/>
  <c r="AK200" i="159" s="1"/>
  <c r="M25" i="165"/>
  <c r="E50" i="167"/>
  <c r="AR273" i="166"/>
  <c r="N19" i="164"/>
  <c r="J33" i="164"/>
  <c r="N11" i="164"/>
  <c r="N13" i="164"/>
  <c r="AL336" i="166"/>
  <c r="AM336" i="166" s="1"/>
  <c r="H42" i="164"/>
  <c r="AP267" i="166"/>
  <c r="D50" i="164"/>
  <c r="AR274" i="168"/>
  <c r="Q50" i="167"/>
  <c r="E26" i="168"/>
  <c r="F7" i="167"/>
  <c r="P13" i="164"/>
  <c r="C38" i="166"/>
  <c r="H28" i="164"/>
  <c r="AL213" i="159"/>
  <c r="AM213" i="159" s="1"/>
  <c r="AO206" i="163"/>
  <c r="I51" i="167"/>
  <c r="C9" i="166"/>
  <c r="G51" i="169"/>
  <c r="P14" i="165"/>
  <c r="AL147" i="166"/>
  <c r="AM147" i="166" s="1"/>
  <c r="AO276" i="166"/>
  <c r="AL70" i="168"/>
  <c r="AM70" i="168" s="1"/>
  <c r="J7" i="165"/>
  <c r="AP136" i="163"/>
  <c r="AL6" i="168"/>
  <c r="AM6" i="168" s="1"/>
  <c r="AP201" i="159"/>
  <c r="I38" i="164"/>
  <c r="G31" i="167"/>
  <c r="D48" i="167"/>
  <c r="AP208" i="159"/>
  <c r="AO202" i="163"/>
  <c r="P5" i="166"/>
  <c r="AL146" i="168"/>
  <c r="AM146" i="168" s="1"/>
  <c r="I41" i="167"/>
  <c r="D24" i="164"/>
  <c r="AL9" i="164"/>
  <c r="AM9" i="164" s="1"/>
  <c r="C35" i="167"/>
  <c r="J20" i="164"/>
  <c r="AP462" i="166"/>
  <c r="K6" i="165"/>
  <c r="K34" i="165"/>
  <c r="J22" i="165"/>
  <c r="L48" i="167"/>
  <c r="M22" i="167"/>
  <c r="F18" i="168"/>
  <c r="AJ204" i="163"/>
  <c r="AK204" i="163" s="1"/>
  <c r="F17" i="168"/>
  <c r="G22" i="167"/>
  <c r="AL528" i="166"/>
  <c r="AM528" i="166" s="1"/>
  <c r="F5" i="165"/>
  <c r="F32" i="167"/>
  <c r="C41" i="164"/>
  <c r="AO7" i="164"/>
  <c r="L33" i="164"/>
  <c r="G28" i="167"/>
  <c r="Q30" i="168"/>
  <c r="K6" i="164"/>
  <c r="AL135" i="168"/>
  <c r="AM135" i="168" s="1"/>
  <c r="M24" i="168"/>
  <c r="D4" i="166"/>
  <c r="G35" i="166"/>
  <c r="J23" i="165"/>
  <c r="AP148" i="168"/>
  <c r="AQ333" i="166"/>
  <c r="N31" i="165"/>
  <c r="L48" i="166"/>
  <c r="AP343" i="166"/>
  <c r="N5" i="166"/>
  <c r="G48" i="165"/>
  <c r="AQ73" i="168"/>
  <c r="AQ213" i="159"/>
  <c r="D17" i="166"/>
  <c r="G40" i="168"/>
  <c r="Q27" i="166"/>
  <c r="AP79" i="166"/>
  <c r="J26" i="166"/>
  <c r="C45" i="166"/>
  <c r="M14" i="165"/>
  <c r="I46" i="167"/>
  <c r="E38" i="164"/>
  <c r="N14" i="165"/>
  <c r="K16" i="165"/>
  <c r="AP341" i="166"/>
  <c r="F21" i="168"/>
  <c r="AQ204" i="159"/>
  <c r="F6" i="165"/>
  <c r="AO267" i="166"/>
  <c r="AL341" i="166"/>
  <c r="AM341" i="166" s="1"/>
  <c r="K17" i="168"/>
  <c r="H9" i="166"/>
  <c r="AQ7" i="168"/>
  <c r="AR203" i="168"/>
  <c r="D15" i="166"/>
  <c r="J48" i="164"/>
  <c r="D35" i="164"/>
  <c r="AO76" i="166"/>
  <c r="F26" i="168"/>
  <c r="Q31" i="165"/>
  <c r="AP530" i="166"/>
  <c r="P26" i="168"/>
  <c r="I29" i="166"/>
  <c r="N37" i="168"/>
  <c r="AL265" i="168"/>
  <c r="AM265" i="168" s="1"/>
  <c r="E38" i="166"/>
  <c r="AJ208" i="159"/>
  <c r="AK208" i="159" s="1"/>
  <c r="C23" i="168"/>
  <c r="AL7" i="164"/>
  <c r="AM7" i="164" s="1"/>
  <c r="L6" i="164"/>
  <c r="E6" i="164"/>
  <c r="M37" i="165"/>
  <c r="I20" i="164"/>
  <c r="M10" i="165"/>
  <c r="AJ267" i="166"/>
  <c r="AK267" i="166" s="1"/>
  <c r="AQ204" i="168"/>
  <c r="M17" i="164"/>
  <c r="Q33" i="166"/>
  <c r="AL9" i="165"/>
  <c r="AM9" i="165" s="1"/>
  <c r="M26" i="164"/>
  <c r="G21" i="167"/>
  <c r="Q51" i="166"/>
  <c r="K39" i="168"/>
  <c r="AR201" i="166"/>
  <c r="AQ142" i="163"/>
  <c r="AO274" i="166"/>
  <c r="D39" i="164"/>
  <c r="AL70" i="166"/>
  <c r="AM70" i="166" s="1"/>
  <c r="D13" i="167"/>
  <c r="K32" i="165"/>
  <c r="I50" i="166"/>
  <c r="AL143" i="166"/>
  <c r="AM143" i="166" s="1"/>
  <c r="L22" i="164"/>
  <c r="L51" i="166"/>
  <c r="Q34" i="165"/>
  <c r="G4" i="167"/>
  <c r="AJ13" i="166"/>
  <c r="AK13" i="166" s="1"/>
  <c r="P40" i="168"/>
  <c r="AP211" i="159"/>
  <c r="H25" i="167"/>
  <c r="AP200" i="159"/>
  <c r="AL149" i="168"/>
  <c r="AM149" i="168" s="1"/>
  <c r="D19" i="168"/>
  <c r="P8" i="165"/>
  <c r="AJ136" i="166"/>
  <c r="AK136" i="166" s="1"/>
  <c r="C4" i="166"/>
  <c r="D48" i="168"/>
  <c r="J18" i="164"/>
  <c r="AL80" i="168"/>
  <c r="AM80" i="168" s="1"/>
  <c r="N39" i="164"/>
  <c r="K40" i="168"/>
  <c r="AR204" i="168"/>
  <c r="AL145" i="166"/>
  <c r="AM145" i="166" s="1"/>
  <c r="I10" i="164"/>
  <c r="G49" i="164"/>
  <c r="AR530" i="166"/>
  <c r="AL5" i="166"/>
  <c r="AM5" i="166" s="1"/>
  <c r="AJ144" i="168"/>
  <c r="AK144" i="168" s="1"/>
  <c r="F36" i="164"/>
  <c r="I43" i="164"/>
  <c r="M36" i="165"/>
  <c r="I28" i="166"/>
  <c r="H47" i="167"/>
  <c r="AP7" i="164"/>
  <c r="C28" i="167"/>
  <c r="E48" i="168"/>
  <c r="Q13" i="164"/>
  <c r="F15" i="167"/>
  <c r="AO11" i="165"/>
  <c r="AP9" i="168"/>
  <c r="D51" i="169"/>
  <c r="AR209" i="159"/>
  <c r="F10" i="164"/>
  <c r="K27" i="164"/>
  <c r="C46" i="164"/>
  <c r="AJ135" i="163"/>
  <c r="AK135" i="163" s="1"/>
  <c r="P20" i="165"/>
  <c r="M32" i="164"/>
  <c r="AJ270" i="168"/>
  <c r="AK270" i="168" s="1"/>
  <c r="N9" i="168"/>
  <c r="E16" i="167"/>
  <c r="AL209" i="166"/>
  <c r="AM209" i="166" s="1"/>
  <c r="P11" i="168"/>
  <c r="J23" i="164"/>
  <c r="AP74" i="166"/>
  <c r="AQ339" i="166"/>
  <c r="AR210" i="159"/>
  <c r="M34" i="165"/>
  <c r="AR149" i="168"/>
  <c r="I31" i="167"/>
  <c r="AR6" i="167"/>
  <c r="Q5" i="166"/>
  <c r="E27" i="167"/>
  <c r="L20" i="168"/>
  <c r="I16" i="165"/>
  <c r="D35" i="165"/>
  <c r="P14" i="167"/>
  <c r="AL466" i="166"/>
  <c r="AM466" i="166" s="1"/>
  <c r="AO335" i="166"/>
  <c r="AP7" i="166"/>
  <c r="AP138" i="166"/>
  <c r="G17" i="166"/>
  <c r="P47" i="165"/>
  <c r="G38" i="164"/>
  <c r="AL14" i="166"/>
  <c r="AM14" i="166" s="1"/>
  <c r="I50" i="168"/>
  <c r="N22" i="165"/>
  <c r="N3" i="167"/>
  <c r="E30" i="164"/>
  <c r="F13" i="167"/>
  <c r="AQ206" i="159"/>
  <c r="E9" i="166"/>
  <c r="AR208" i="159"/>
  <c r="E18" i="165"/>
  <c r="AL78" i="168"/>
  <c r="AM78" i="168" s="1"/>
  <c r="C46" i="168"/>
  <c r="H17" i="168"/>
  <c r="C39" i="164"/>
  <c r="L39" i="166"/>
  <c r="H2" i="166"/>
  <c r="M33" i="164"/>
  <c r="G27" i="166"/>
  <c r="Q49" i="164"/>
  <c r="J30" i="164"/>
  <c r="AQ399" i="166"/>
  <c r="AO140" i="168"/>
  <c r="AL11" i="165"/>
  <c r="AM11" i="165" s="1"/>
  <c r="N28" i="166"/>
  <c r="F17" i="165"/>
  <c r="J14" i="164"/>
  <c r="P26" i="165"/>
  <c r="Q7" i="166"/>
  <c r="K16" i="166"/>
  <c r="L18" i="164"/>
  <c r="AL140" i="166"/>
  <c r="AM140" i="166" s="1"/>
  <c r="AQ210" i="166"/>
  <c r="N34" i="168"/>
  <c r="AJ208" i="166"/>
  <c r="AK208" i="166" s="1"/>
  <c r="E20" i="166"/>
  <c r="I29" i="165"/>
  <c r="D40" i="166"/>
  <c r="Q22" i="164"/>
  <c r="J39" i="168"/>
  <c r="K4" i="166"/>
  <c r="Q45" i="164"/>
  <c r="AL332" i="168"/>
  <c r="AM332" i="168" s="1"/>
  <c r="AJ271" i="168"/>
  <c r="AK271" i="168" s="1"/>
  <c r="I26" i="164"/>
  <c r="AR464" i="166"/>
  <c r="H5" i="164"/>
  <c r="AQ5" i="164"/>
  <c r="H18" i="164"/>
  <c r="Q19" i="167"/>
  <c r="AP72" i="168"/>
  <c r="M10" i="167"/>
  <c r="AJ13" i="164"/>
  <c r="AK13" i="164" s="1"/>
  <c r="M7" i="167"/>
  <c r="N44" i="164"/>
  <c r="P3" i="166"/>
  <c r="G39" i="167"/>
  <c r="G46" i="164"/>
  <c r="AL267" i="166"/>
  <c r="AM267" i="166" s="1"/>
  <c r="AP208" i="168"/>
  <c r="F4" i="165"/>
  <c r="AR334" i="168"/>
  <c r="J28" i="166"/>
  <c r="AL525" i="166"/>
  <c r="AM525" i="166" s="1"/>
  <c r="AQ8" i="165"/>
  <c r="AL200" i="166"/>
  <c r="AM200" i="166" s="1"/>
  <c r="I48" i="166"/>
  <c r="AL267" i="163"/>
  <c r="AM267" i="163" s="1"/>
  <c r="AP201" i="163"/>
  <c r="D33" i="167"/>
  <c r="Q14" i="168"/>
  <c r="AJ468" i="166"/>
  <c r="AK468" i="166" s="1"/>
  <c r="F50" i="165"/>
  <c r="AR201" i="163"/>
  <c r="F14" i="167"/>
  <c r="AQ80" i="166"/>
  <c r="C40" i="167"/>
  <c r="Q36" i="165"/>
  <c r="AJ268" i="166"/>
  <c r="AK268" i="166" s="1"/>
  <c r="C30" i="164"/>
  <c r="AR74" i="168"/>
  <c r="L16" i="166"/>
  <c r="Q34" i="168"/>
  <c r="L27" i="164"/>
  <c r="I37" i="165"/>
  <c r="G23" i="167"/>
  <c r="E9" i="164"/>
  <c r="N27" i="166"/>
  <c r="AR10" i="168"/>
  <c r="AR400" i="166"/>
  <c r="AL339" i="166"/>
  <c r="AM339" i="166" s="1"/>
  <c r="D50" i="168"/>
  <c r="M2" i="168"/>
  <c r="J40" i="167"/>
  <c r="J33" i="166"/>
  <c r="AL10" i="168"/>
  <c r="AM10" i="168" s="1"/>
  <c r="L50" i="164"/>
  <c r="P5" i="164"/>
  <c r="AJ271" i="163"/>
  <c r="AK271" i="163" s="1"/>
  <c r="M4" i="165"/>
  <c r="C7" i="168"/>
  <c r="H26" i="166"/>
  <c r="AL10" i="166"/>
  <c r="AM10" i="166" s="1"/>
  <c r="F40" i="164"/>
  <c r="AO208" i="159"/>
  <c r="AJ81" i="166"/>
  <c r="AK81" i="166" s="1"/>
  <c r="P20" i="164"/>
  <c r="F47" i="166"/>
  <c r="AR205" i="166"/>
  <c r="Q22" i="167"/>
  <c r="D44" i="166"/>
  <c r="K33" i="165"/>
  <c r="I40" i="164"/>
  <c r="K8" i="167"/>
  <c r="J19" i="164"/>
  <c r="M25" i="167"/>
  <c r="D28" i="164"/>
  <c r="D25" i="167"/>
  <c r="AO5" i="165"/>
  <c r="E11" i="166"/>
  <c r="K21" i="166"/>
  <c r="P21" i="167"/>
  <c r="AR344" i="168"/>
  <c r="P8" i="167"/>
  <c r="J11" i="167"/>
  <c r="AL6" i="166"/>
  <c r="AM6" i="166" s="1"/>
  <c r="L47" i="166"/>
  <c r="G38" i="167"/>
  <c r="AQ9" i="166"/>
  <c r="I29" i="168"/>
  <c r="D36" i="165"/>
  <c r="AJ70" i="168"/>
  <c r="AK70" i="168" s="1"/>
  <c r="Q40" i="164"/>
  <c r="J9" i="165"/>
  <c r="G11" i="166"/>
  <c r="AL463" i="166"/>
  <c r="AM463" i="166" s="1"/>
  <c r="K45" i="167"/>
  <c r="AL12" i="166"/>
  <c r="AM12" i="166" s="1"/>
  <c r="AJ6" i="168"/>
  <c r="AK6" i="168" s="1"/>
  <c r="J40" i="165"/>
  <c r="L45" i="164"/>
  <c r="I34" i="164"/>
  <c r="K19" i="164"/>
  <c r="N47" i="165"/>
  <c r="D25" i="164"/>
  <c r="G9" i="166"/>
  <c r="C17" i="167"/>
  <c r="AR266" i="168"/>
  <c r="P46" i="165"/>
  <c r="I26" i="165"/>
  <c r="AP81" i="166"/>
  <c r="AP338" i="166"/>
  <c r="H27" i="168"/>
  <c r="AP465" i="166"/>
  <c r="N34" i="166"/>
  <c r="M38" i="164"/>
  <c r="AR331" i="168"/>
  <c r="J48" i="165"/>
  <c r="E29" i="167"/>
  <c r="M32" i="168"/>
  <c r="E11" i="167"/>
  <c r="J24" i="164"/>
  <c r="AR395" i="166"/>
  <c r="AP331" i="168"/>
  <c r="Q9" i="168"/>
  <c r="K2" i="165"/>
  <c r="L26" i="165"/>
  <c r="F32" i="164"/>
  <c r="N51" i="166"/>
  <c r="N25" i="167"/>
  <c r="D46" i="165"/>
  <c r="AQ528" i="166"/>
  <c r="M15" i="167"/>
  <c r="AJ6" i="164"/>
  <c r="AK6" i="164" s="1"/>
  <c r="AL526" i="166"/>
  <c r="AM526" i="166" s="1"/>
  <c r="AP12" i="164"/>
  <c r="C22" i="165"/>
  <c r="N36" i="164"/>
  <c r="H2" i="167"/>
  <c r="AR137" i="166"/>
  <c r="K45" i="166"/>
  <c r="D9" i="166"/>
  <c r="E30" i="166"/>
  <c r="AL75" i="168"/>
  <c r="AM75" i="168" s="1"/>
  <c r="M45" i="165"/>
  <c r="I50" i="165"/>
  <c r="H38" i="168"/>
  <c r="H15" i="165"/>
  <c r="AQ140" i="163"/>
  <c r="M11" i="168"/>
  <c r="G47" i="164"/>
  <c r="Q18" i="165"/>
  <c r="N23" i="166"/>
  <c r="AL201" i="166"/>
  <c r="AM201" i="166" s="1"/>
  <c r="P28" i="168"/>
  <c r="G47" i="166"/>
  <c r="N12" i="167"/>
  <c r="J26" i="168"/>
  <c r="G15" i="165"/>
  <c r="I45" i="164"/>
  <c r="AL142" i="168"/>
  <c r="AM142" i="168" s="1"/>
  <c r="AO14" i="164"/>
  <c r="G7" i="166"/>
  <c r="M35" i="165"/>
  <c r="AQ527" i="166"/>
  <c r="F48" i="166"/>
  <c r="AJ5" i="167"/>
  <c r="AK5" i="167" s="1"/>
  <c r="AJ272" i="166"/>
  <c r="AK272" i="166" s="1"/>
  <c r="I20" i="167"/>
  <c r="AO149" i="168"/>
  <c r="F42" i="164"/>
  <c r="F51" i="169"/>
  <c r="AQ334" i="166"/>
  <c r="D27" i="165"/>
  <c r="N37" i="164"/>
  <c r="D18" i="167"/>
  <c r="AR403" i="166"/>
  <c r="AL268" i="166"/>
  <c r="AM268" i="166" s="1"/>
  <c r="AQ207" i="159"/>
  <c r="C39" i="166"/>
  <c r="E32" i="168"/>
  <c r="AO206" i="159"/>
  <c r="K40" i="167"/>
  <c r="AL336" i="168"/>
  <c r="AM336" i="168" s="1"/>
  <c r="AJ9" i="168"/>
  <c r="AK9" i="168" s="1"/>
  <c r="P23" i="164"/>
  <c r="I12" i="164"/>
  <c r="D32" i="167"/>
  <c r="J45" i="165"/>
  <c r="AP205" i="163"/>
  <c r="AL276" i="166"/>
  <c r="AM276" i="166" s="1"/>
  <c r="AQ273" i="168"/>
  <c r="L36" i="164"/>
  <c r="M3" i="167"/>
  <c r="K9" i="165"/>
  <c r="AJ340" i="168"/>
  <c r="AK340" i="168" s="1"/>
  <c r="Q24" i="165"/>
  <c r="N16" i="166"/>
  <c r="L11" i="165"/>
  <c r="P38" i="164"/>
  <c r="D3" i="164"/>
  <c r="AL404" i="166"/>
  <c r="AM404" i="166" s="1"/>
  <c r="AO13" i="164"/>
  <c r="AQ335" i="166"/>
  <c r="L34" i="166"/>
  <c r="AL529" i="166"/>
  <c r="AM529" i="166" s="1"/>
  <c r="AP468" i="166"/>
  <c r="AJ342" i="168"/>
  <c r="AK342" i="168" s="1"/>
  <c r="AQ529" i="166"/>
  <c r="H4" i="165"/>
  <c r="AO270" i="163"/>
  <c r="G13" i="164"/>
  <c r="AO333" i="166"/>
  <c r="D2" i="165"/>
  <c r="M11" i="166"/>
  <c r="K4" i="164"/>
  <c r="K46" i="165"/>
  <c r="M14" i="166"/>
  <c r="J30" i="166"/>
  <c r="J10" i="165"/>
  <c r="L11" i="166"/>
  <c r="J25" i="164"/>
  <c r="F10" i="167"/>
  <c r="J30" i="165"/>
  <c r="F12" i="165"/>
  <c r="AL148" i="166"/>
  <c r="AM148" i="166" s="1"/>
  <c r="AQ201" i="159"/>
  <c r="L3" i="165"/>
  <c r="AL269" i="166"/>
  <c r="AM269" i="166" s="1"/>
  <c r="Q38" i="164"/>
  <c r="AO201" i="166"/>
  <c r="G36" i="164"/>
  <c r="AO341" i="168"/>
  <c r="L6" i="168"/>
  <c r="K25" i="166"/>
  <c r="AJ206" i="166"/>
  <c r="AK206" i="166" s="1"/>
  <c r="AP139" i="166"/>
  <c r="AL10" i="164"/>
  <c r="AM10" i="164" s="1"/>
  <c r="AL139" i="163"/>
  <c r="AM139" i="163" s="1"/>
  <c r="AL340" i="168"/>
  <c r="AM340" i="168" s="1"/>
  <c r="AL467" i="166"/>
  <c r="AM467" i="166" s="1"/>
  <c r="AJ80" i="166"/>
  <c r="AK80" i="166" s="1"/>
  <c r="AP202" i="159"/>
  <c r="C29" i="164"/>
  <c r="I24" i="167"/>
  <c r="H19" i="165"/>
  <c r="M3" i="166"/>
  <c r="AL205" i="168"/>
  <c r="AM205" i="168" s="1"/>
  <c r="M25" i="168"/>
  <c r="M40" i="164"/>
  <c r="AL200" i="163"/>
  <c r="AM200" i="163" s="1"/>
  <c r="N40" i="167"/>
  <c r="K20" i="167"/>
  <c r="AL272" i="166"/>
  <c r="AM272" i="166" s="1"/>
  <c r="L51" i="167"/>
  <c r="L23" i="167"/>
  <c r="AO272" i="163"/>
  <c r="AR206" i="166"/>
  <c r="N35" i="165"/>
  <c r="E46" i="165"/>
  <c r="AP13" i="165"/>
  <c r="P32" i="164"/>
  <c r="L17" i="164"/>
  <c r="H18" i="165"/>
  <c r="I51" i="168"/>
  <c r="AO202" i="159"/>
  <c r="F27" i="164"/>
  <c r="N36" i="166"/>
  <c r="J22" i="164"/>
  <c r="J49" i="168"/>
  <c r="AP11" i="166"/>
  <c r="E28" i="167"/>
  <c r="F51" i="164"/>
  <c r="F6" i="164"/>
  <c r="AR136" i="163"/>
  <c r="M22" i="164"/>
  <c r="G13" i="166"/>
  <c r="AL268" i="168"/>
  <c r="AM268" i="168" s="1"/>
  <c r="E40" i="168"/>
  <c r="H8" i="168"/>
  <c r="F7" i="165"/>
  <c r="AR212" i="159"/>
  <c r="C20" i="164"/>
  <c r="AO201" i="163"/>
  <c r="AL209" i="163"/>
  <c r="AM209" i="163" s="1"/>
  <c r="I7" i="166"/>
  <c r="C43" i="167"/>
  <c r="F20" i="167"/>
  <c r="N14" i="166"/>
  <c r="N26" i="165"/>
  <c r="AL13" i="164"/>
  <c r="AM13" i="164" s="1"/>
  <c r="F38" i="167"/>
  <c r="L20" i="166"/>
  <c r="F3" i="167"/>
  <c r="E38" i="168"/>
  <c r="Q44" i="168"/>
  <c r="K32" i="164"/>
  <c r="F34" i="167"/>
  <c r="I16" i="166"/>
  <c r="L31" i="166"/>
  <c r="Q29" i="166"/>
  <c r="I44" i="168"/>
  <c r="P6" i="165"/>
  <c r="C44" i="165"/>
  <c r="M41" i="165"/>
  <c r="AO336" i="166"/>
  <c r="P22" i="168"/>
  <c r="D49" i="165"/>
  <c r="K15" i="168"/>
  <c r="E25" i="167"/>
  <c r="AR200" i="166"/>
  <c r="AQ138" i="168"/>
  <c r="F20" i="165"/>
  <c r="F6" i="166"/>
  <c r="G4" i="165"/>
  <c r="L10" i="167"/>
  <c r="AR5" i="164"/>
  <c r="D11" i="168"/>
  <c r="I6" i="168"/>
  <c r="F9" i="167"/>
  <c r="AL205" i="166"/>
  <c r="AM205" i="166" s="1"/>
  <c r="C18" i="166"/>
  <c r="H32" i="168"/>
  <c r="F47" i="165"/>
  <c r="D47" i="167"/>
  <c r="M36" i="168"/>
  <c r="P42" i="165"/>
  <c r="AP8" i="165"/>
  <c r="L10" i="164"/>
  <c r="H26" i="165"/>
  <c r="H4" i="167"/>
  <c r="M29" i="165"/>
  <c r="Q18" i="168"/>
  <c r="P36" i="165"/>
  <c r="G5" i="165"/>
  <c r="L41" i="164"/>
  <c r="E12" i="166"/>
  <c r="C18" i="168"/>
  <c r="AJ140" i="166"/>
  <c r="AK140" i="166" s="1"/>
  <c r="J17" i="164"/>
  <c r="P7" i="168"/>
  <c r="AR8" i="165"/>
  <c r="J2" i="165"/>
  <c r="P50" i="167"/>
  <c r="P29" i="164"/>
  <c r="AJ9" i="165"/>
  <c r="AK9" i="165" s="1"/>
  <c r="H19" i="166"/>
  <c r="Q29" i="167"/>
  <c r="AO204" i="159"/>
  <c r="AQ200" i="159"/>
  <c r="AP201" i="166"/>
  <c r="E14" i="166"/>
  <c r="M8" i="168"/>
  <c r="D33" i="164"/>
  <c r="I9" i="168"/>
  <c r="AL395" i="166"/>
  <c r="AM395" i="166" s="1"/>
  <c r="AJ336" i="168"/>
  <c r="AK336" i="168" s="1"/>
  <c r="D8" i="164"/>
  <c r="H9" i="168"/>
  <c r="E20" i="165"/>
  <c r="AO72" i="166"/>
  <c r="J11" i="166"/>
  <c r="J29" i="164"/>
  <c r="H42" i="168"/>
  <c r="L22" i="167"/>
  <c r="P41" i="164"/>
  <c r="AL151" i="168"/>
  <c r="AM151" i="168" s="1"/>
  <c r="D17" i="168"/>
  <c r="AL143" i="163"/>
  <c r="AM143" i="163" s="1"/>
  <c r="I44" i="164"/>
  <c r="L28" i="167"/>
  <c r="D8" i="166"/>
  <c r="AL337" i="166"/>
  <c r="AM337" i="166" s="1"/>
  <c r="F20" i="164"/>
  <c r="G21" i="166"/>
  <c r="K44" i="165"/>
  <c r="K16" i="167"/>
  <c r="G47" i="168"/>
  <c r="F9" i="164"/>
  <c r="AQ272" i="163"/>
  <c r="H17" i="167"/>
  <c r="P39" i="167"/>
  <c r="G11" i="167"/>
  <c r="D14" i="164"/>
  <c r="AL8" i="165"/>
  <c r="AM8" i="165" s="1"/>
  <c r="I19" i="164"/>
  <c r="AP8" i="164"/>
  <c r="H12" i="168"/>
  <c r="AO335" i="168"/>
  <c r="AR79" i="166"/>
  <c r="AL334" i="168"/>
  <c r="AM334" i="168" s="1"/>
  <c r="AO72" i="168"/>
  <c r="AL272" i="168"/>
  <c r="AM272" i="168" s="1"/>
  <c r="AQ141" i="168"/>
  <c r="G8" i="165"/>
  <c r="D48" i="164"/>
  <c r="G3" i="165"/>
  <c r="C43" i="165"/>
  <c r="G24" i="165"/>
  <c r="F49" i="166"/>
  <c r="AJ200" i="163"/>
  <c r="AK200" i="163" s="1"/>
  <c r="AO212" i="159"/>
  <c r="C34" i="166"/>
  <c r="P22" i="165"/>
  <c r="K30" i="168"/>
  <c r="AR273" i="163"/>
  <c r="D51" i="166"/>
  <c r="M9" i="168"/>
  <c r="E3" i="164"/>
  <c r="AO209" i="159"/>
  <c r="Q15" i="167"/>
  <c r="I34" i="165"/>
  <c r="I15" i="164"/>
  <c r="D36" i="164"/>
  <c r="E9" i="168"/>
  <c r="Q7" i="167"/>
  <c r="AP70" i="166"/>
  <c r="AL136" i="168"/>
  <c r="AM136" i="168" s="1"/>
  <c r="K5" i="166"/>
  <c r="J5" i="165"/>
  <c r="P32" i="166"/>
  <c r="AO273" i="163"/>
  <c r="F33" i="164"/>
  <c r="AJ202" i="159"/>
  <c r="AK202" i="159" s="1"/>
  <c r="AR136" i="166"/>
  <c r="H51" i="165"/>
  <c r="J38" i="166"/>
  <c r="D43" i="165"/>
  <c r="D9" i="164"/>
  <c r="D37" i="165"/>
  <c r="AQ5" i="167"/>
  <c r="L37" i="168"/>
  <c r="M16" i="166"/>
  <c r="D38" i="164"/>
  <c r="H32" i="164"/>
  <c r="K18" i="168"/>
  <c r="AO6" i="165"/>
  <c r="AL83" i="166"/>
  <c r="AM83" i="166" s="1"/>
  <c r="J12" i="164"/>
  <c r="AL141" i="163"/>
  <c r="AM141" i="163" s="1"/>
  <c r="AJ8" i="164"/>
  <c r="AK8" i="164" s="1"/>
  <c r="Q6" i="164"/>
  <c r="J15" i="168"/>
  <c r="J7" i="167"/>
  <c r="N46" i="167"/>
  <c r="G6" i="168"/>
  <c r="AL531" i="166"/>
  <c r="AM531" i="166" s="1"/>
  <c r="G2" i="165"/>
  <c r="Q29" i="168"/>
  <c r="N32" i="168"/>
  <c r="G29" i="166"/>
  <c r="H31" i="168"/>
  <c r="L24" i="164"/>
  <c r="L29" i="167"/>
  <c r="AL202" i="168"/>
  <c r="AM202" i="168" s="1"/>
  <c r="G12" i="168"/>
  <c r="H38" i="166"/>
  <c r="F41" i="167"/>
  <c r="K36" i="167"/>
  <c r="P34" i="164"/>
  <c r="C24" i="164"/>
  <c r="AQ143" i="166"/>
  <c r="AO398" i="166"/>
  <c r="I32" i="164"/>
  <c r="H30" i="164"/>
  <c r="D31" i="166"/>
  <c r="E12" i="168"/>
  <c r="N43" i="167"/>
  <c r="D26" i="164"/>
  <c r="D44" i="164"/>
  <c r="N13" i="165"/>
  <c r="G3" i="168"/>
  <c r="D41" i="166"/>
  <c r="N21" i="168"/>
  <c r="AP467" i="166"/>
  <c r="AO466" i="166"/>
  <c r="J51" i="166"/>
  <c r="E12" i="165"/>
  <c r="N17" i="167"/>
  <c r="AJ466" i="166"/>
  <c r="AK466" i="166" s="1"/>
  <c r="F17" i="167"/>
  <c r="C50" i="167"/>
  <c r="AO332" i="166"/>
  <c r="Q26" i="164"/>
  <c r="P34" i="168"/>
  <c r="P26" i="164"/>
  <c r="E8" i="168"/>
  <c r="AL331" i="166"/>
  <c r="AM331" i="166" s="1"/>
  <c r="AO8" i="165"/>
  <c r="I21" i="167"/>
  <c r="AL203" i="168"/>
  <c r="AM203" i="168" s="1"/>
  <c r="G24" i="164"/>
  <c r="I41" i="165"/>
  <c r="L8" i="168"/>
  <c r="D18" i="168"/>
  <c r="G33" i="165"/>
  <c r="D40" i="167"/>
  <c r="N30" i="164"/>
  <c r="J26" i="164"/>
  <c r="AQ8" i="164"/>
  <c r="D23" i="168"/>
  <c r="AO461" i="166"/>
  <c r="I17" i="165"/>
  <c r="C24" i="167"/>
  <c r="L38" i="168"/>
  <c r="AL201" i="163"/>
  <c r="AM201" i="163" s="1"/>
  <c r="AL403" i="166"/>
  <c r="AM403" i="166" s="1"/>
  <c r="C40" i="168"/>
  <c r="E48" i="165"/>
  <c r="AO203" i="159"/>
  <c r="J42" i="164"/>
  <c r="E51" i="167"/>
  <c r="F18" i="167"/>
  <c r="AJ208" i="163"/>
  <c r="AK208" i="163" s="1"/>
  <c r="C50" i="165"/>
  <c r="I50" i="164"/>
  <c r="H2" i="168"/>
  <c r="L14" i="165"/>
  <c r="L9" i="166"/>
  <c r="N33" i="168"/>
  <c r="K47" i="166"/>
  <c r="Q7" i="164"/>
  <c r="AL465" i="166"/>
  <c r="AM465" i="166" s="1"/>
  <c r="AQ202" i="163"/>
  <c r="Q11" i="166"/>
  <c r="L13" i="164"/>
  <c r="AQ5" i="165"/>
  <c r="L47" i="164"/>
  <c r="L50" i="166"/>
  <c r="H25" i="165"/>
  <c r="AL202" i="163"/>
  <c r="AM202" i="163" s="1"/>
  <c r="AP11" i="165"/>
  <c r="H44" i="164"/>
  <c r="N18" i="165"/>
  <c r="Q14" i="165"/>
  <c r="E4" i="164"/>
  <c r="K42" i="165"/>
  <c r="C13" i="164"/>
  <c r="G12" i="167"/>
  <c r="AP6" i="164"/>
  <c r="H16" i="167"/>
  <c r="M4" i="166"/>
  <c r="D38" i="166"/>
  <c r="AO213" i="159"/>
  <c r="C9" i="167"/>
  <c r="AQ271" i="166"/>
  <c r="D15" i="165"/>
  <c r="I4" i="165"/>
  <c r="AL207" i="168"/>
  <c r="AM207" i="168" s="1"/>
  <c r="C39" i="165"/>
  <c r="D21" i="165"/>
  <c r="I2" i="164"/>
  <c r="D41" i="164"/>
  <c r="AQ79" i="168"/>
  <c r="H15" i="166"/>
  <c r="F6" i="168"/>
  <c r="J42" i="166"/>
  <c r="P33" i="164"/>
  <c r="K38" i="167"/>
  <c r="AP8" i="168"/>
  <c r="Q28" i="164"/>
  <c r="AP331" i="166"/>
  <c r="J36" i="165"/>
  <c r="P49" i="167"/>
  <c r="AL274" i="168"/>
  <c r="AM274" i="168" s="1"/>
  <c r="N48" i="168"/>
  <c r="C45" i="165"/>
  <c r="N12" i="164"/>
  <c r="N39" i="168"/>
  <c r="C4" i="168"/>
  <c r="H21" i="164"/>
  <c r="G38" i="168"/>
  <c r="AL10" i="165"/>
  <c r="AM10" i="165" s="1"/>
  <c r="G8" i="168"/>
  <c r="D12" i="166"/>
  <c r="N6" i="168"/>
  <c r="E51" i="165"/>
  <c r="P49" i="168"/>
  <c r="AL275" i="166"/>
  <c r="AM275" i="166" s="1"/>
  <c r="AR7" i="166"/>
  <c r="N49" i="168"/>
  <c r="AL265" i="166"/>
  <c r="AM265" i="166" s="1"/>
  <c r="AL138" i="166"/>
  <c r="AM138" i="166" s="1"/>
  <c r="AL343" i="166"/>
  <c r="AM343" i="166" s="1"/>
  <c r="D29" i="164"/>
  <c r="AL396" i="166"/>
  <c r="AM396" i="166" s="1"/>
  <c r="AJ270" i="163"/>
  <c r="AK270" i="163" s="1"/>
  <c r="AR9" i="164"/>
  <c r="AJ77" i="166"/>
  <c r="AK77" i="166" s="1"/>
  <c r="AO143" i="168"/>
  <c r="AQ201" i="163"/>
  <c r="C6" i="168"/>
  <c r="G37" i="164"/>
  <c r="AJ14" i="164"/>
  <c r="AK14" i="164" s="1"/>
  <c r="AJ143" i="166"/>
  <c r="AK143" i="166" s="1"/>
  <c r="P16" i="165"/>
  <c r="N48" i="166"/>
  <c r="D43" i="164"/>
  <c r="N29" i="165"/>
  <c r="H16" i="164"/>
  <c r="H26" i="164"/>
  <c r="N44" i="168"/>
  <c r="AL136" i="163"/>
  <c r="AM136" i="163" s="1"/>
  <c r="N11" i="165"/>
  <c r="I21" i="166"/>
  <c r="G35" i="167"/>
  <c r="AO207" i="159"/>
  <c r="K40" i="166"/>
  <c r="Q18" i="164"/>
  <c r="AQ205" i="168"/>
  <c r="AL81" i="166"/>
  <c r="AM81" i="166" s="1"/>
  <c r="K17" i="166"/>
  <c r="J49" i="165"/>
  <c r="AL273" i="168"/>
  <c r="AM273" i="168" s="1"/>
  <c r="P17" i="164"/>
  <c r="J50" i="166"/>
  <c r="Q8" i="164"/>
  <c r="H27" i="164"/>
  <c r="AQ136" i="163"/>
  <c r="K35" i="164"/>
  <c r="C9" i="168"/>
  <c r="H14" i="166"/>
  <c r="N47" i="167"/>
  <c r="AP265" i="168"/>
  <c r="AO205" i="159"/>
  <c r="AP209" i="159"/>
  <c r="AJ11" i="164"/>
  <c r="AK11" i="164" s="1"/>
  <c r="M8" i="165"/>
  <c r="J11" i="165"/>
  <c r="AJ527" i="166"/>
  <c r="AK527" i="166" s="1"/>
  <c r="AQ276" i="166"/>
  <c r="Q28" i="167"/>
  <c r="AL71" i="168"/>
  <c r="AM71" i="168" s="1"/>
  <c r="AO139" i="163"/>
  <c r="E27" i="165"/>
  <c r="Q27" i="167"/>
  <c r="M13" i="168"/>
  <c r="M29" i="168"/>
  <c r="K48" i="167"/>
  <c r="K7" i="164"/>
  <c r="M23" i="164"/>
  <c r="F18" i="165"/>
  <c r="L44" i="166"/>
  <c r="J51" i="168"/>
  <c r="AL273" i="166"/>
  <c r="AM273" i="166" s="1"/>
  <c r="Q35" i="168"/>
  <c r="AJ10" i="164"/>
  <c r="AK10" i="164" s="1"/>
  <c r="Q48" i="167"/>
  <c r="AP265" i="163"/>
  <c r="AP203" i="163"/>
  <c r="L32" i="165"/>
  <c r="L39" i="167"/>
  <c r="F38" i="168"/>
  <c r="G31" i="168"/>
  <c r="M24" i="165"/>
  <c r="E17" i="164"/>
  <c r="AL150" i="168"/>
  <c r="AM150" i="168" s="1"/>
  <c r="K32" i="166"/>
  <c r="AQ266" i="163"/>
  <c r="G22" i="164"/>
  <c r="AL149" i="166"/>
  <c r="AM149" i="166" s="1"/>
  <c r="Q32" i="168"/>
  <c r="Q45" i="165"/>
  <c r="AQ204" i="163"/>
  <c r="I15" i="167"/>
  <c r="AO331" i="168"/>
  <c r="N29" i="164"/>
  <c r="AL204" i="166"/>
  <c r="AM204" i="166" s="1"/>
  <c r="AQ210" i="159"/>
  <c r="F30" i="166"/>
  <c r="Q47" i="164"/>
  <c r="I7" i="168"/>
  <c r="J10" i="164"/>
  <c r="F46" i="166"/>
  <c r="AQ9" i="165"/>
  <c r="P51" i="169"/>
  <c r="P19" i="164"/>
  <c r="G43" i="167"/>
  <c r="H30" i="168"/>
  <c r="I24" i="168"/>
  <c r="AP203" i="159"/>
  <c r="P12" i="167"/>
  <c r="D21" i="167"/>
  <c r="E2" i="166"/>
  <c r="C17" i="166"/>
  <c r="M25" i="164"/>
  <c r="F11" i="165"/>
  <c r="K30" i="165"/>
  <c r="P4" i="165"/>
  <c r="H33" i="168"/>
  <c r="AJ137" i="166"/>
  <c r="AK137" i="166" s="1"/>
  <c r="AQ74" i="166"/>
  <c r="AR141" i="168"/>
  <c r="F22" i="168"/>
  <c r="I14" i="168"/>
  <c r="I46" i="164"/>
  <c r="Q29" i="165"/>
  <c r="G25" i="164"/>
  <c r="AP267" i="168"/>
  <c r="AL6" i="165"/>
  <c r="AM6" i="165" s="1"/>
  <c r="J17" i="168"/>
  <c r="N4" i="167"/>
  <c r="P2" i="166"/>
  <c r="N37" i="166"/>
  <c r="G20" i="168"/>
  <c r="I23" i="165"/>
  <c r="AJ268" i="163"/>
  <c r="AK268" i="163" s="1"/>
  <c r="K41" i="164"/>
  <c r="P12" i="165"/>
  <c r="AL460" i="166"/>
  <c r="AM460" i="166" s="1"/>
  <c r="E39" i="164"/>
  <c r="M28" i="166"/>
  <c r="AJ211" i="159"/>
  <c r="AK211" i="159" s="1"/>
  <c r="AL144" i="166"/>
  <c r="AM144" i="166" s="1"/>
  <c r="AP206" i="159"/>
  <c r="AO140" i="163"/>
  <c r="I36" i="167"/>
  <c r="I17" i="164"/>
  <c r="H20" i="165"/>
  <c r="AO10" i="168"/>
  <c r="N27" i="164"/>
  <c r="G20" i="164"/>
  <c r="H9" i="164"/>
  <c r="L19" i="165"/>
  <c r="G18" i="164"/>
  <c r="L14" i="164"/>
  <c r="H28" i="166"/>
  <c r="AQ7" i="166"/>
  <c r="AO267" i="168"/>
  <c r="AJ333" i="168"/>
  <c r="AK333" i="168" s="1"/>
  <c r="M20" i="164"/>
  <c r="AO12" i="165"/>
  <c r="Q12" i="164"/>
  <c r="Q24" i="164"/>
  <c r="M36" i="164"/>
  <c r="AL72" i="166"/>
  <c r="AM72" i="166" s="1"/>
  <c r="E8" i="165"/>
  <c r="AR466" i="166"/>
  <c r="AP266" i="163"/>
  <c r="AP528" i="166"/>
  <c r="H3" i="166"/>
  <c r="F25" i="168"/>
  <c r="P29" i="166"/>
  <c r="E3" i="165"/>
  <c r="G24" i="166"/>
  <c r="E5" i="165"/>
  <c r="M17" i="168"/>
  <c r="H46" i="167"/>
  <c r="AL343" i="168"/>
  <c r="AM343" i="168" s="1"/>
  <c r="AR207" i="159"/>
  <c r="E9" i="167"/>
  <c r="AR202" i="159"/>
  <c r="AQ9" i="164"/>
  <c r="P9" i="168"/>
  <c r="AQ7" i="165"/>
  <c r="K38" i="164"/>
  <c r="E21" i="164"/>
  <c r="K34" i="164"/>
  <c r="K42" i="164"/>
  <c r="J4" i="168"/>
  <c r="C26" i="164"/>
  <c r="H7" i="166"/>
  <c r="J32" i="164"/>
  <c r="N48" i="165"/>
  <c r="N42" i="168"/>
  <c r="N10" i="165"/>
  <c r="K17" i="164"/>
  <c r="N40" i="166"/>
  <c r="F24" i="167"/>
  <c r="P51" i="168"/>
  <c r="P15" i="166"/>
  <c r="AL74" i="166"/>
  <c r="AM74" i="166" s="1"/>
  <c r="M33" i="168"/>
  <c r="D4" i="164"/>
  <c r="AQ6" i="165"/>
  <c r="AL265" i="163"/>
  <c r="AM265" i="163" s="1"/>
  <c r="AR205" i="168"/>
  <c r="J44" i="168"/>
  <c r="C33" i="168"/>
  <c r="Q31" i="168"/>
  <c r="I30" i="164"/>
  <c r="M9" i="165"/>
  <c r="G25" i="166"/>
  <c r="I5" i="164"/>
  <c r="AR203" i="159"/>
  <c r="L51" i="169"/>
  <c r="Q6" i="167"/>
  <c r="AO343" i="166"/>
  <c r="F2" i="165"/>
  <c r="F41" i="165"/>
  <c r="N12" i="168"/>
  <c r="N18" i="164"/>
  <c r="G33" i="166"/>
  <c r="I49" i="168"/>
  <c r="M47" i="168"/>
  <c r="H4" i="164"/>
  <c r="G44" i="164"/>
  <c r="AO208" i="163"/>
  <c r="AJ209" i="166"/>
  <c r="AK209" i="166" s="1"/>
  <c r="AJ272" i="163"/>
  <c r="AK272" i="163" s="1"/>
  <c r="K11" i="165"/>
  <c r="AL202" i="166"/>
  <c r="AM202" i="166" s="1"/>
  <c r="C28" i="166"/>
  <c r="M8" i="166"/>
  <c r="N42" i="166"/>
  <c r="L33" i="168"/>
  <c r="J14" i="167"/>
  <c r="I34" i="166"/>
  <c r="L30" i="165"/>
  <c r="AL5" i="167"/>
  <c r="AM5" i="167" s="1"/>
  <c r="AL462" i="166"/>
  <c r="AM462" i="166" s="1"/>
  <c r="P50" i="166"/>
  <c r="E20" i="168"/>
  <c r="AQ205" i="159"/>
  <c r="I17" i="167"/>
  <c r="AO10" i="164"/>
  <c r="H24" i="164"/>
  <c r="C51" i="167"/>
  <c r="AL144" i="168"/>
  <c r="AM144" i="168" s="1"/>
  <c r="C29" i="167"/>
  <c r="AL7" i="168"/>
  <c r="AM7" i="168" s="1"/>
  <c r="AR265" i="166"/>
  <c r="C8" i="167"/>
  <c r="E47" i="168"/>
  <c r="L50" i="167"/>
  <c r="E49" i="165"/>
  <c r="D38" i="165"/>
  <c r="G24" i="168"/>
  <c r="AL146" i="166"/>
  <c r="AM146" i="166" s="1"/>
  <c r="P12" i="168"/>
  <c r="AL5" i="168"/>
  <c r="AM5" i="168" s="1"/>
  <c r="N23" i="165"/>
  <c r="D39" i="168"/>
  <c r="Q41" i="164"/>
  <c r="N7" i="167"/>
  <c r="H2" i="165"/>
  <c r="J34" i="168"/>
  <c r="AQ209" i="159"/>
  <c r="C2" i="164"/>
  <c r="D49" i="167"/>
  <c r="E13" i="166"/>
  <c r="E19" i="166"/>
  <c r="K20" i="168"/>
  <c r="N30" i="165"/>
  <c r="AO5" i="166"/>
  <c r="K22" i="168"/>
  <c r="M31" i="168"/>
  <c r="Q4" i="166"/>
  <c r="I24" i="165"/>
  <c r="L2" i="166"/>
  <c r="P16" i="168"/>
  <c r="K14" i="168"/>
  <c r="P15" i="165"/>
  <c r="C32" i="165"/>
  <c r="G5" i="167"/>
  <c r="P44" i="167"/>
  <c r="M17" i="165"/>
  <c r="L27" i="168"/>
  <c r="D7" i="164"/>
  <c r="N28" i="165"/>
  <c r="F8" i="165"/>
  <c r="M31" i="164"/>
  <c r="C14" i="164"/>
  <c r="Q11" i="168"/>
  <c r="H51" i="164"/>
  <c r="D20" i="164"/>
  <c r="N34" i="164"/>
  <c r="D17" i="165"/>
  <c r="AQ526" i="166"/>
  <c r="Q17" i="164"/>
  <c r="F31" i="168"/>
  <c r="D31" i="164"/>
  <c r="K40" i="165"/>
  <c r="AP339" i="168"/>
  <c r="Q38" i="166"/>
  <c r="AL468" i="166"/>
  <c r="AM468" i="166" s="1"/>
  <c r="Q6" i="165"/>
  <c r="AP10" i="168"/>
  <c r="P10" i="166"/>
  <c r="N9" i="165"/>
  <c r="AP336" i="166"/>
  <c r="N20" i="164"/>
  <c r="L3" i="166"/>
  <c r="G48" i="164"/>
  <c r="AP334" i="166"/>
  <c r="AJ75" i="166"/>
  <c r="AK75" i="166" s="1"/>
  <c r="J7" i="164"/>
  <c r="C12" i="164"/>
  <c r="AL340" i="166"/>
  <c r="AM340" i="166" s="1"/>
  <c r="G51" i="168"/>
  <c r="L50" i="165"/>
  <c r="AJ395" i="166"/>
  <c r="AK395" i="166" s="1"/>
  <c r="L49" i="165"/>
  <c r="E36" i="164"/>
  <c r="H32" i="167"/>
  <c r="H34" i="166"/>
  <c r="F23" i="166"/>
  <c r="AP142" i="166"/>
  <c r="AO136" i="163"/>
  <c r="Q39" i="164"/>
  <c r="AR208" i="163"/>
  <c r="Q16" i="164"/>
  <c r="AR144" i="166"/>
  <c r="Q7" i="168"/>
  <c r="I48" i="165"/>
  <c r="AL142" i="166"/>
  <c r="AM142" i="166" s="1"/>
  <c r="AL5" i="165"/>
  <c r="AM5" i="165" s="1"/>
  <c r="AL271" i="166"/>
  <c r="AM271" i="166" s="1"/>
  <c r="AR209" i="163"/>
  <c r="AQ341" i="166"/>
  <c r="L48" i="164"/>
  <c r="L5" i="167"/>
  <c r="P40" i="167"/>
  <c r="J27" i="168"/>
  <c r="AJ77" i="168"/>
  <c r="AK77" i="168" s="1"/>
  <c r="J5" i="166"/>
  <c r="F50" i="167"/>
  <c r="AQ270" i="163"/>
  <c r="AO268" i="166"/>
  <c r="AQ212" i="159"/>
  <c r="J38" i="165"/>
  <c r="AL206" i="163"/>
  <c r="AM206" i="163" s="1"/>
  <c r="M34" i="167"/>
  <c r="M49" i="165"/>
  <c r="K40" i="164"/>
  <c r="F48" i="164"/>
  <c r="N40" i="168"/>
  <c r="I46" i="165"/>
  <c r="AQ206" i="168"/>
  <c r="I11" i="164"/>
  <c r="D19" i="165"/>
  <c r="Q40" i="165"/>
  <c r="AP137" i="163"/>
  <c r="AR12" i="165"/>
  <c r="M14" i="167"/>
  <c r="M32" i="166"/>
  <c r="P19" i="167"/>
  <c r="C10" i="168"/>
  <c r="P14" i="164"/>
  <c r="D6" i="167"/>
  <c r="K30" i="166"/>
  <c r="M3" i="164"/>
  <c r="F29" i="164"/>
  <c r="Q26" i="167"/>
  <c r="P6" i="168"/>
  <c r="M37" i="168"/>
  <c r="C4" i="164"/>
  <c r="AL344" i="166"/>
  <c r="AM344" i="166" s="1"/>
  <c r="AJ138" i="163"/>
  <c r="AK138" i="163" s="1"/>
  <c r="C32" i="164"/>
  <c r="I30" i="165"/>
  <c r="AO273" i="168"/>
  <c r="AJ275" i="166"/>
  <c r="AK275" i="166" s="1"/>
  <c r="I33" i="165"/>
  <c r="G41" i="168"/>
  <c r="AR78" i="168"/>
  <c r="L27" i="165"/>
  <c r="J8" i="167"/>
  <c r="L20" i="164"/>
  <c r="AP270" i="163"/>
  <c r="D46" i="164"/>
  <c r="AL339" i="168"/>
  <c r="AM339" i="168" s="1"/>
  <c r="L4" i="168"/>
  <c r="M33" i="166"/>
  <c r="H12" i="167"/>
  <c r="M47" i="164"/>
  <c r="K48" i="164"/>
  <c r="H48" i="165"/>
  <c r="AR343" i="168"/>
  <c r="M51" i="164"/>
  <c r="M23" i="165"/>
  <c r="AL8" i="166"/>
  <c r="AM8" i="166" s="1"/>
  <c r="AP272" i="166"/>
  <c r="AP212" i="159"/>
  <c r="AP265" i="166"/>
  <c r="J5" i="164"/>
  <c r="H40" i="167"/>
  <c r="P2" i="167"/>
  <c r="D13" i="168"/>
  <c r="D45" i="164"/>
  <c r="J32" i="168"/>
  <c r="K47" i="165"/>
  <c r="I24" i="164"/>
  <c r="K18" i="167"/>
  <c r="AL8" i="168"/>
  <c r="AM8" i="168" s="1"/>
  <c r="H17" i="164"/>
  <c r="L15" i="164"/>
  <c r="K23" i="168"/>
  <c r="G45" i="164"/>
  <c r="N24" i="164"/>
  <c r="AL397" i="166"/>
  <c r="AM397" i="166" s="1"/>
  <c r="AR269" i="168"/>
  <c r="F35" i="164"/>
  <c r="AO460" i="166"/>
  <c r="K19" i="165"/>
  <c r="AQ267" i="163"/>
  <c r="L16" i="165"/>
  <c r="J21" i="164"/>
  <c r="AJ207" i="163"/>
  <c r="AK207" i="163" s="1"/>
  <c r="AO10" i="165"/>
  <c r="AP5" i="164"/>
  <c r="AQ81" i="166"/>
  <c r="Q37" i="167"/>
  <c r="E32" i="165"/>
  <c r="J4" i="167"/>
  <c r="C15" i="168"/>
  <c r="P51" i="167"/>
  <c r="Q6" i="166"/>
  <c r="M28" i="164"/>
  <c r="AL208" i="159"/>
  <c r="AM208" i="159" s="1"/>
  <c r="AR270" i="163"/>
  <c r="P5" i="165"/>
  <c r="AL332" i="166"/>
  <c r="AM332" i="166" s="1"/>
  <c r="J28" i="165"/>
  <c r="AJ5" i="165"/>
  <c r="AK5" i="165" s="1"/>
  <c r="N26" i="166"/>
  <c r="M40" i="166"/>
  <c r="AL135" i="163"/>
  <c r="AM135" i="163" s="1"/>
  <c r="J35" i="164"/>
  <c r="AL330" i="166"/>
  <c r="AM330" i="166" s="1"/>
  <c r="AJ212" i="159"/>
  <c r="AK212" i="159" s="1"/>
  <c r="C25" i="164"/>
  <c r="E20" i="164"/>
  <c r="AL205" i="159"/>
  <c r="AM205" i="159" s="1"/>
  <c r="AP12" i="165"/>
  <c r="AL266" i="166"/>
  <c r="AM266" i="166" s="1"/>
  <c r="AL138" i="163"/>
  <c r="AM138" i="163" s="1"/>
  <c r="C18" i="164"/>
  <c r="AR200" i="159"/>
  <c r="AL400" i="166"/>
  <c r="AM400" i="166" s="1"/>
  <c r="AQ12" i="164"/>
  <c r="D46" i="166"/>
  <c r="AR5" i="166"/>
  <c r="AQ79" i="166"/>
  <c r="G26" i="164"/>
  <c r="I18" i="165"/>
  <c r="L16" i="167"/>
  <c r="L17" i="166"/>
  <c r="D30" i="164"/>
  <c r="N22" i="166"/>
  <c r="AR7" i="168"/>
  <c r="E34" i="165"/>
  <c r="AL13" i="166"/>
  <c r="AM13" i="166" s="1"/>
  <c r="AL204" i="168"/>
  <c r="AM204" i="168" s="1"/>
  <c r="AJ202" i="168"/>
  <c r="AK202" i="168" s="1"/>
  <c r="J29" i="167"/>
  <c r="P12" i="164"/>
  <c r="P38" i="168"/>
  <c r="L23" i="164"/>
  <c r="AJ267" i="163"/>
  <c r="AK267" i="163" s="1"/>
  <c r="AL140" i="163"/>
  <c r="AM140" i="163" s="1"/>
  <c r="AL76" i="166"/>
  <c r="AM76" i="166" s="1"/>
  <c r="Q14" i="164"/>
  <c r="F21" i="167"/>
  <c r="F40" i="165"/>
  <c r="Q47" i="165"/>
  <c r="D13" i="165"/>
  <c r="P25" i="164"/>
  <c r="F23" i="167"/>
  <c r="I51" i="164"/>
  <c r="I45" i="165"/>
  <c r="F28" i="164"/>
  <c r="AJ138" i="166"/>
  <c r="AK138" i="166" s="1"/>
  <c r="AL139" i="168"/>
  <c r="AM139" i="168" s="1"/>
  <c r="AL13" i="165"/>
  <c r="AM13" i="165" s="1"/>
  <c r="E44" i="165"/>
  <c r="AQ396" i="166"/>
  <c r="M32" i="167"/>
  <c r="AP268" i="163"/>
  <c r="AL210" i="166"/>
  <c r="AM210" i="166" s="1"/>
  <c r="C14" i="165"/>
  <c r="G9" i="167"/>
  <c r="D5" i="164"/>
  <c r="AP269" i="168"/>
  <c r="I42" i="164"/>
  <c r="P39" i="165"/>
  <c r="L19" i="164"/>
  <c r="H47" i="165"/>
  <c r="Q50" i="164"/>
  <c r="F28" i="167"/>
  <c r="I32" i="166"/>
  <c r="C33" i="165"/>
  <c r="AO208" i="166"/>
  <c r="G9" i="165"/>
  <c r="P32" i="168"/>
  <c r="J17" i="167"/>
  <c r="G21" i="164"/>
  <c r="M6" i="164"/>
  <c r="G36" i="165"/>
  <c r="G12" i="164"/>
  <c r="AP332" i="168"/>
  <c r="M44" i="164"/>
  <c r="AL344" i="168"/>
  <c r="AM344" i="168" s="1"/>
  <c r="H3" i="165"/>
  <c r="AP275" i="166"/>
  <c r="E25" i="168"/>
  <c r="F18" i="164"/>
  <c r="N25" i="164"/>
  <c r="F26" i="165"/>
  <c r="AL9" i="166"/>
  <c r="AM9" i="166" s="1"/>
  <c r="AJ135" i="166"/>
  <c r="AK135" i="166" s="1"/>
  <c r="AP403" i="166"/>
  <c r="E4" i="166"/>
  <c r="F11" i="164"/>
  <c r="L29" i="164"/>
  <c r="G48" i="166"/>
  <c r="C7" i="166"/>
  <c r="P44" i="166"/>
  <c r="P28" i="164"/>
  <c r="AL269" i="163"/>
  <c r="AM269" i="163" s="1"/>
  <c r="N2" i="164"/>
  <c r="G16" i="167"/>
  <c r="D41" i="167"/>
  <c r="N10" i="164"/>
  <c r="H46" i="168"/>
  <c r="Q35" i="165"/>
  <c r="AQ143" i="163"/>
  <c r="J43" i="168"/>
  <c r="P8" i="164"/>
  <c r="AL142" i="163"/>
  <c r="AM142" i="163" s="1"/>
  <c r="AL141" i="168"/>
  <c r="AM141" i="168" s="1"/>
  <c r="AL11" i="166"/>
  <c r="AM11" i="166" s="1"/>
  <c r="AR13" i="166"/>
  <c r="N3" i="168"/>
  <c r="C38" i="165"/>
  <c r="AL140" i="168"/>
  <c r="AM140" i="168" s="1"/>
  <c r="J44" i="164"/>
  <c r="AJ396" i="166"/>
  <c r="AK396" i="166" s="1"/>
  <c r="AO404" i="166"/>
  <c r="F44" i="166"/>
  <c r="E6" i="165"/>
  <c r="AO528" i="166"/>
  <c r="P45" i="164"/>
  <c r="AJ12" i="165"/>
  <c r="AK12" i="165" s="1"/>
  <c r="AP206" i="166"/>
  <c r="C34" i="164"/>
  <c r="H31" i="164"/>
  <c r="AO137" i="163"/>
  <c r="F2" i="166"/>
  <c r="AL271" i="168"/>
  <c r="AM271" i="168" s="1"/>
  <c r="E51" i="169"/>
  <c r="E7" i="168"/>
  <c r="G31" i="164"/>
  <c r="Q22" i="166"/>
  <c r="D40" i="168"/>
  <c r="I15" i="168"/>
  <c r="C41" i="168"/>
  <c r="K14" i="166"/>
  <c r="F39" i="167"/>
  <c r="K17" i="167"/>
  <c r="AQ209" i="168"/>
  <c r="H30" i="167"/>
  <c r="I9" i="166"/>
  <c r="F22" i="164"/>
  <c r="F45" i="165"/>
  <c r="C27" i="168"/>
  <c r="AL272" i="163"/>
  <c r="AM272" i="163" s="1"/>
  <c r="K24" i="166"/>
  <c r="N49" i="166"/>
  <c r="G16" i="165"/>
  <c r="G36" i="167"/>
  <c r="D5" i="168"/>
  <c r="AR266" i="163"/>
  <c r="K3" i="166"/>
  <c r="AJ204" i="159"/>
  <c r="AK204" i="159" s="1"/>
  <c r="L30" i="164"/>
  <c r="Q10" i="164"/>
  <c r="L49" i="168"/>
  <c r="F12" i="167"/>
  <c r="N15" i="164"/>
  <c r="F41" i="166"/>
  <c r="AJ209" i="163"/>
  <c r="AK209" i="163" s="1"/>
  <c r="L4" i="166"/>
  <c r="M30" i="166"/>
  <c r="AL74" i="168"/>
  <c r="AM74" i="168" s="1"/>
  <c r="AP466" i="166"/>
  <c r="AR141" i="163"/>
  <c r="AL204" i="163"/>
  <c r="AM204" i="163" s="1"/>
  <c r="AR200" i="163"/>
  <c r="F27" i="165"/>
  <c r="E11" i="168"/>
  <c r="AP73" i="166"/>
  <c r="J47" i="167"/>
  <c r="P41" i="165"/>
  <c r="C51" i="165"/>
  <c r="AO344" i="166"/>
  <c r="AJ336" i="166"/>
  <c r="AK336" i="166" s="1"/>
  <c r="AR270" i="166"/>
  <c r="E21" i="165"/>
  <c r="AJ525" i="166"/>
  <c r="AK525" i="166" s="1"/>
  <c r="AJ8" i="168"/>
  <c r="AK8" i="168" s="1"/>
  <c r="AJ142" i="168"/>
  <c r="AK142" i="168" s="1"/>
  <c r="F38" i="164"/>
  <c r="AL137" i="163"/>
  <c r="AM137" i="163" s="1"/>
  <c r="Q22" i="168"/>
  <c r="K7" i="168"/>
  <c r="AL271" i="163"/>
  <c r="AM271" i="163" s="1"/>
  <c r="H21" i="166"/>
  <c r="N7" i="166"/>
  <c r="F45" i="164"/>
  <c r="Q33" i="165"/>
  <c r="AP14" i="164"/>
  <c r="AL8" i="164"/>
  <c r="AM8" i="164" s="1"/>
  <c r="E40" i="165"/>
  <c r="H33" i="164"/>
  <c r="N16" i="165"/>
  <c r="N15" i="168"/>
  <c r="M6" i="165"/>
  <c r="AO11" i="164"/>
  <c r="AO271" i="163"/>
  <c r="C30" i="165"/>
  <c r="L6" i="165"/>
  <c r="D9" i="165"/>
  <c r="I47" i="166"/>
  <c r="AO201" i="168"/>
  <c r="J18" i="167"/>
  <c r="AL137" i="168"/>
  <c r="AM137" i="168" s="1"/>
  <c r="AP210" i="159"/>
  <c r="AL266" i="168"/>
  <c r="AM266" i="168" s="1"/>
  <c r="H24" i="165"/>
  <c r="AQ208" i="163"/>
  <c r="H43" i="165"/>
  <c r="AQ6" i="167"/>
  <c r="C47" i="167"/>
  <c r="J23" i="166"/>
  <c r="AL335" i="166"/>
  <c r="AM335" i="166" s="1"/>
  <c r="L38" i="167"/>
  <c r="AP204" i="163"/>
  <c r="P22" i="167"/>
  <c r="E41" i="164"/>
  <c r="Q19" i="165"/>
  <c r="J36" i="168"/>
  <c r="G10" i="164"/>
  <c r="K8" i="164"/>
  <c r="M46" i="165"/>
  <c r="AR208" i="166"/>
  <c r="L41" i="167"/>
  <c r="K39" i="164"/>
  <c r="L50" i="168"/>
  <c r="P13" i="165"/>
  <c r="H11" i="165"/>
  <c r="AP208" i="163"/>
  <c r="F44" i="168"/>
  <c r="F11" i="166"/>
  <c r="K35" i="168"/>
  <c r="M31" i="165"/>
  <c r="M45" i="167"/>
  <c r="F49" i="164"/>
  <c r="AP269" i="163"/>
  <c r="AR9" i="165"/>
  <c r="AQ200" i="166"/>
  <c r="AL208" i="163"/>
  <c r="AM208" i="163" s="1"/>
  <c r="E49" i="168"/>
  <c r="K45" i="165"/>
  <c r="H43" i="164"/>
  <c r="J17" i="166"/>
  <c r="AQ13" i="164"/>
  <c r="AJ332" i="168"/>
  <c r="AK332" i="168" s="1"/>
  <c r="AP140" i="168"/>
  <c r="AL334" i="166"/>
  <c r="AM334" i="166" s="1"/>
  <c r="AL78" i="166"/>
  <c r="AM78" i="166" s="1"/>
  <c r="P18" i="168"/>
  <c r="N36" i="165"/>
  <c r="M31" i="166"/>
  <c r="Q39" i="168"/>
  <c r="M35" i="166"/>
  <c r="C39" i="167"/>
  <c r="AR74" i="166"/>
  <c r="M10" i="164"/>
  <c r="AQ14" i="164"/>
  <c r="F8" i="166"/>
  <c r="F30" i="165"/>
  <c r="K18" i="166"/>
  <c r="AQ206" i="166"/>
  <c r="I39" i="165"/>
  <c r="K50" i="167"/>
  <c r="H19" i="164"/>
  <c r="D42" i="164"/>
  <c r="G35" i="164"/>
  <c r="C16" i="164"/>
  <c r="N37" i="165"/>
  <c r="Q36" i="164"/>
  <c r="G34" i="168"/>
  <c r="G6" i="167"/>
  <c r="AL341" i="168"/>
  <c r="AM341" i="168" s="1"/>
  <c r="C20" i="165"/>
  <c r="G5" i="168"/>
  <c r="J50" i="164"/>
  <c r="N21" i="164"/>
  <c r="C45" i="167"/>
  <c r="N3" i="164"/>
  <c r="K29" i="164"/>
  <c r="AL11" i="164"/>
  <c r="AM11" i="164" s="1"/>
  <c r="AJ205" i="168"/>
  <c r="AK205" i="168" s="1"/>
  <c r="Q50" i="168"/>
  <c r="AP461" i="166"/>
  <c r="P12" i="166"/>
  <c r="P2" i="164"/>
  <c r="G36" i="166"/>
  <c r="Q42" i="166"/>
  <c r="D33" i="165"/>
  <c r="AJ399" i="166"/>
  <c r="AK399" i="166" s="1"/>
  <c r="AO531" i="166"/>
  <c r="AL9" i="168"/>
  <c r="AM9" i="168" s="1"/>
  <c r="AP83" i="166"/>
  <c r="AP141" i="166"/>
  <c r="AJ207" i="159"/>
  <c r="AK207" i="159" s="1"/>
  <c r="D3" i="166"/>
  <c r="J29" i="166"/>
  <c r="Q43" i="164"/>
  <c r="L9" i="164"/>
  <c r="E43" i="167"/>
  <c r="AQ269" i="163"/>
  <c r="P15" i="164"/>
  <c r="AQ338" i="168"/>
  <c r="P16" i="164"/>
  <c r="AO141" i="163"/>
  <c r="AL402" i="166"/>
  <c r="AM402" i="166" s="1"/>
  <c r="AL461" i="166"/>
  <c r="AM461" i="166" s="1"/>
  <c r="AJ76" i="166"/>
  <c r="AK76" i="166" s="1"/>
  <c r="AL80" i="166"/>
  <c r="AM80" i="166" s="1"/>
  <c r="AJ8" i="165"/>
  <c r="AK8" i="165" s="1"/>
  <c r="M4" i="167"/>
  <c r="AJ203" i="163"/>
  <c r="AK203" i="163" s="1"/>
  <c r="K38" i="165"/>
  <c r="L46" i="164"/>
  <c r="D30" i="168"/>
  <c r="L41" i="165"/>
  <c r="L46" i="168"/>
  <c r="M16" i="164"/>
  <c r="G30" i="165"/>
  <c r="K6" i="168"/>
  <c r="AR267" i="168"/>
  <c r="F43" i="165"/>
  <c r="E45" i="165"/>
  <c r="P35" i="166"/>
  <c r="L33" i="166"/>
  <c r="L45" i="165"/>
  <c r="AR81" i="166"/>
  <c r="Q51" i="164"/>
  <c r="H29" i="164"/>
  <c r="AL6" i="167"/>
  <c r="AM6" i="167" s="1"/>
  <c r="N11" i="168"/>
  <c r="AL82" i="166"/>
  <c r="AM82" i="166" s="1"/>
  <c r="AJ140" i="163"/>
  <c r="AK140" i="163" s="1"/>
  <c r="AR139" i="166"/>
  <c r="G26" i="165"/>
  <c r="F28" i="165"/>
  <c r="AL14" i="164"/>
  <c r="AM14" i="164" s="1"/>
  <c r="AL79" i="168"/>
  <c r="AM79" i="168" s="1"/>
  <c r="AP276" i="166"/>
  <c r="AQ268" i="163"/>
  <c r="N29" i="167"/>
  <c r="M21" i="167"/>
  <c r="AJ206" i="159"/>
  <c r="AK206" i="159" s="1"/>
  <c r="K10" i="165"/>
  <c r="K50" i="168"/>
  <c r="N45" i="167"/>
  <c r="J12" i="167"/>
  <c r="E22" i="164"/>
  <c r="F32" i="165"/>
  <c r="C34" i="168"/>
  <c r="AR12" i="166"/>
  <c r="AQ337" i="166"/>
  <c r="K8" i="165"/>
  <c r="Q51" i="167"/>
  <c r="G46" i="165"/>
  <c r="D3" i="167"/>
  <c r="AL268" i="163"/>
  <c r="AM268" i="163" s="1"/>
  <c r="F16" i="168"/>
  <c r="N14" i="164"/>
  <c r="Q50" i="166"/>
  <c r="J33" i="165"/>
  <c r="I10" i="168"/>
  <c r="N11" i="167"/>
  <c r="G25" i="167"/>
  <c r="L14" i="168"/>
  <c r="AQ269" i="166"/>
  <c r="D45" i="168"/>
  <c r="AP267" i="163"/>
  <c r="K44" i="167"/>
  <c r="AL72" i="168"/>
  <c r="AM72" i="168" s="1"/>
  <c r="G15" i="167"/>
  <c r="D12" i="164"/>
  <c r="AP273" i="166"/>
  <c r="J37" i="165"/>
  <c r="AL401" i="166"/>
  <c r="AM401" i="166" s="1"/>
  <c r="I32" i="165"/>
  <c r="D22" i="165"/>
  <c r="H41" i="168"/>
  <c r="L20" i="165"/>
  <c r="AL203" i="159"/>
  <c r="AM203" i="159" s="1"/>
  <c r="E8" i="164"/>
  <c r="G2" i="168"/>
  <c r="AJ464" i="166"/>
  <c r="AK464" i="166" s="1"/>
  <c r="I22" i="166"/>
  <c r="H14" i="164"/>
  <c r="E5" i="166"/>
  <c r="AP338" i="168"/>
  <c r="I25" i="167"/>
  <c r="N44" i="167"/>
  <c r="D20" i="167"/>
  <c r="L8" i="167"/>
  <c r="D15" i="164"/>
  <c r="AP74" i="168"/>
  <c r="AR205" i="163"/>
  <c r="C27" i="164"/>
  <c r="E9" i="165"/>
  <c r="P44" i="165"/>
  <c r="I9" i="164"/>
  <c r="G42" i="167"/>
  <c r="AO13" i="166"/>
  <c r="M43" i="165"/>
  <c r="AJ270" i="166"/>
  <c r="AK270" i="166" s="1"/>
  <c r="G5" i="164"/>
  <c r="AR138" i="163"/>
  <c r="Q17" i="168"/>
  <c r="E42" i="165"/>
  <c r="J51" i="164"/>
  <c r="AR272" i="163"/>
  <c r="AR6" i="168"/>
  <c r="AP204" i="168"/>
  <c r="F44" i="164"/>
  <c r="AP205" i="168"/>
  <c r="L42" i="165"/>
  <c r="N43" i="168"/>
  <c r="L32" i="164"/>
  <c r="N25" i="168"/>
  <c r="AL338" i="168"/>
  <c r="AM338" i="168" s="1"/>
  <c r="L25" i="167"/>
  <c r="AO70" i="168"/>
  <c r="G43" i="164"/>
  <c r="Q25" i="167"/>
  <c r="I11" i="166"/>
  <c r="J14" i="166"/>
  <c r="J37" i="167"/>
  <c r="J22" i="167"/>
  <c r="C43" i="168"/>
  <c r="L43" i="164"/>
  <c r="C45" i="164"/>
  <c r="N32" i="164"/>
  <c r="H6" i="165"/>
  <c r="AQ145" i="168"/>
  <c r="G47" i="165"/>
  <c r="AP8" i="166"/>
  <c r="AQ336" i="168"/>
  <c r="J41" i="165"/>
  <c r="AO5" i="164"/>
  <c r="Q35" i="166"/>
  <c r="AP6" i="168"/>
  <c r="Q46" i="167"/>
  <c r="J31" i="165"/>
  <c r="Q5" i="164"/>
  <c r="P43" i="166"/>
  <c r="AL398" i="166"/>
  <c r="AM398" i="166" s="1"/>
  <c r="AO338" i="166"/>
  <c r="AQ531" i="166"/>
  <c r="H36" i="165"/>
  <c r="J47" i="165"/>
  <c r="Q31" i="164"/>
  <c r="AO201" i="159"/>
  <c r="C17" i="168"/>
  <c r="D18" i="164"/>
  <c r="AL135" i="166"/>
  <c r="AM135" i="166" s="1"/>
  <c r="L11" i="168"/>
  <c r="M6" i="167"/>
  <c r="J44" i="165"/>
  <c r="J3" i="165"/>
  <c r="AQ203" i="159"/>
  <c r="N38" i="167"/>
  <c r="C28" i="168"/>
  <c r="G32" i="166"/>
  <c r="G20" i="166"/>
  <c r="E50" i="164"/>
  <c r="Q46" i="164"/>
  <c r="AP76" i="166"/>
  <c r="AJ147" i="166"/>
  <c r="AK147" i="166" s="1"/>
  <c r="N51" i="164"/>
  <c r="AR336" i="168"/>
  <c r="AJ83" i="166"/>
  <c r="AK83" i="166" s="1"/>
  <c r="H8" i="167"/>
  <c r="AL73" i="168"/>
  <c r="AM73" i="168" s="1"/>
  <c r="AO200" i="159"/>
  <c r="AJ207" i="166"/>
  <c r="AK207" i="166" s="1"/>
  <c r="I14" i="166"/>
  <c r="AP202" i="166"/>
  <c r="G28" i="168"/>
  <c r="AP145" i="168"/>
  <c r="AR13" i="164"/>
  <c r="AJ202" i="166"/>
  <c r="AK202" i="166" s="1"/>
  <c r="P30" i="164"/>
  <c r="G33" i="168"/>
  <c r="F39" i="168"/>
  <c r="K18" i="164"/>
  <c r="L47" i="168"/>
  <c r="AQ136" i="168"/>
  <c r="L25" i="164"/>
  <c r="P19" i="166"/>
  <c r="L49" i="166"/>
  <c r="G37" i="166"/>
  <c r="P6" i="164"/>
  <c r="I31" i="166"/>
  <c r="AQ266" i="166"/>
  <c r="G30" i="166"/>
  <c r="AJ141" i="163"/>
  <c r="AK141" i="163" s="1"/>
  <c r="G33" i="164"/>
  <c r="J40" i="166"/>
  <c r="AJ12" i="166"/>
  <c r="AK12" i="166" s="1"/>
  <c r="K10" i="164"/>
  <c r="AQ467" i="166"/>
  <c r="Q45" i="167"/>
  <c r="H15" i="164"/>
  <c r="AP136" i="168"/>
  <c r="K10" i="167"/>
  <c r="N31" i="164"/>
  <c r="AL11" i="168"/>
  <c r="AM11" i="168" s="1"/>
  <c r="P17" i="165"/>
  <c r="M23" i="168"/>
  <c r="G43" i="165"/>
  <c r="F2" i="167"/>
  <c r="F9" i="166"/>
  <c r="H42" i="167"/>
  <c r="AL211" i="159"/>
  <c r="AM211" i="159" s="1"/>
  <c r="AQ72" i="168"/>
  <c r="E46" i="166"/>
  <c r="L36" i="167"/>
  <c r="AL345" i="166"/>
  <c r="AM345" i="166" s="1"/>
  <c r="D26" i="165"/>
  <c r="C5" i="164"/>
  <c r="C25" i="165"/>
  <c r="AP202" i="163"/>
  <c r="AL333" i="168"/>
  <c r="AM333" i="168" s="1"/>
  <c r="M15" i="165"/>
  <c r="AR207" i="163"/>
  <c r="AQ209" i="166"/>
  <c r="C21" i="164"/>
  <c r="M6" i="166"/>
  <c r="AO205" i="168"/>
  <c r="G38" i="166"/>
  <c r="J31" i="168"/>
  <c r="AO135" i="168"/>
  <c r="F49" i="165"/>
  <c r="E7" i="164"/>
  <c r="J28" i="164"/>
  <c r="AJ339" i="166"/>
  <c r="AK339" i="166" s="1"/>
  <c r="E34" i="166"/>
  <c r="Q46" i="166"/>
  <c r="AQ265" i="166"/>
  <c r="E29" i="164"/>
  <c r="L10" i="168"/>
  <c r="M7" i="168"/>
  <c r="F47" i="164"/>
  <c r="J2" i="164"/>
  <c r="P4" i="166"/>
  <c r="P7" i="164"/>
  <c r="AQ135" i="163"/>
  <c r="E33" i="165"/>
  <c r="E40" i="167"/>
  <c r="H10" i="168"/>
  <c r="G24" i="167"/>
  <c r="AR82" i="166"/>
  <c r="AP78" i="166"/>
  <c r="AL141" i="166"/>
  <c r="AM141" i="166" s="1"/>
  <c r="G51" i="164"/>
  <c r="M4" i="168"/>
  <c r="M4" i="164"/>
  <c r="AJ341" i="168"/>
  <c r="AK341" i="168" s="1"/>
  <c r="AL206" i="166"/>
  <c r="AM206" i="166" s="1"/>
  <c r="M8" i="167"/>
  <c r="AJ201" i="163"/>
  <c r="AK201" i="163" s="1"/>
  <c r="K51" i="167"/>
  <c r="AL206" i="159"/>
  <c r="AM206" i="159" s="1"/>
  <c r="AL337" i="168"/>
  <c r="AM337" i="168" s="1"/>
  <c r="AP203" i="166"/>
  <c r="P42" i="167"/>
  <c r="AO203" i="163"/>
  <c r="D23" i="165"/>
  <c r="N7" i="165"/>
  <c r="K2" i="164"/>
  <c r="G43" i="168"/>
  <c r="K15" i="164"/>
  <c r="J37" i="166"/>
  <c r="C38" i="164"/>
  <c r="N17" i="165"/>
  <c r="AO464" i="166"/>
  <c r="E43" i="168"/>
  <c r="N32" i="166"/>
  <c r="H8" i="164"/>
  <c r="K12" i="168"/>
  <c r="AO142" i="163"/>
  <c r="F24" i="165"/>
  <c r="P49" i="165"/>
  <c r="J26" i="165"/>
  <c r="AP272" i="168"/>
  <c r="AJ334" i="166"/>
  <c r="AK334" i="166" s="1"/>
  <c r="AQ137" i="168"/>
  <c r="Q4" i="167"/>
  <c r="K13" i="164"/>
  <c r="D37" i="168"/>
  <c r="AJ143" i="163"/>
  <c r="AK143" i="163" s="1"/>
  <c r="N24" i="166"/>
  <c r="J38" i="164"/>
  <c r="AJ210" i="159"/>
  <c r="AK210" i="159" s="1"/>
  <c r="AL274" i="166"/>
  <c r="AM274" i="166" s="1"/>
  <c r="H30" i="165"/>
  <c r="M51" i="165"/>
  <c r="E10" i="164"/>
  <c r="AP149" i="166"/>
  <c r="C38" i="167"/>
  <c r="H40" i="166"/>
  <c r="K28" i="164"/>
  <c r="J39" i="164"/>
  <c r="C23" i="166"/>
  <c r="AP140" i="163"/>
  <c r="AR139" i="163"/>
  <c r="AJ139" i="163"/>
  <c r="AK139" i="163" s="1"/>
  <c r="AP147" i="168"/>
  <c r="AR338" i="166"/>
  <c r="H13" i="165"/>
  <c r="H23" i="166"/>
  <c r="AQ149" i="168"/>
  <c r="P34" i="167"/>
  <c r="L51" i="165"/>
  <c r="P47" i="168"/>
  <c r="M41" i="164"/>
  <c r="Q34" i="167"/>
  <c r="C33" i="164"/>
  <c r="L5" i="164"/>
  <c r="Q42" i="164"/>
  <c r="AP5" i="166"/>
  <c r="C19" i="165"/>
  <c r="E2" i="164"/>
  <c r="M48" i="164"/>
  <c r="J49" i="164"/>
  <c r="I36" i="164"/>
  <c r="N7" i="168"/>
  <c r="AO143" i="163"/>
  <c r="K28" i="166"/>
  <c r="AL530" i="166"/>
  <c r="AM530" i="166" s="1"/>
  <c r="AQ273" i="163"/>
  <c r="AJ269" i="163"/>
  <c r="AK269" i="163" s="1"/>
  <c r="AR137" i="163"/>
  <c r="AQ71" i="168"/>
  <c r="E23" i="164"/>
  <c r="D12" i="165"/>
  <c r="J13" i="164"/>
  <c r="L14" i="167"/>
  <c r="Q25" i="164"/>
  <c r="I18" i="164"/>
  <c r="J12" i="166"/>
  <c r="AJ265" i="166"/>
  <c r="AK265" i="166" s="1"/>
  <c r="N42" i="164"/>
  <c r="AJ10" i="166"/>
  <c r="AK10" i="166" s="1"/>
  <c r="E7" i="166"/>
  <c r="J49" i="167"/>
  <c r="G23" i="165"/>
  <c r="AR398" i="166"/>
  <c r="D36" i="168"/>
  <c r="N47" i="168"/>
  <c r="J47" i="166"/>
  <c r="K13" i="166"/>
  <c r="K24" i="168"/>
  <c r="L2" i="168"/>
  <c r="AP9" i="164"/>
  <c r="E10" i="167"/>
  <c r="P18" i="164"/>
  <c r="C8" i="165"/>
  <c r="G37" i="165"/>
  <c r="Q48" i="168"/>
  <c r="K13" i="168"/>
  <c r="J9" i="168"/>
  <c r="F26" i="164"/>
  <c r="D33" i="168"/>
  <c r="N13" i="167"/>
  <c r="AR6" i="166"/>
  <c r="H21" i="167"/>
  <c r="G51" i="167"/>
  <c r="H29" i="167"/>
  <c r="J17" i="165"/>
  <c r="E35" i="167"/>
  <c r="AJ11" i="165"/>
  <c r="AK11" i="165" s="1"/>
  <c r="AL148" i="168"/>
  <c r="AM148" i="168" s="1"/>
  <c r="K16" i="164"/>
  <c r="AJ462" i="166"/>
  <c r="AK462" i="166" s="1"/>
  <c r="N49" i="164"/>
  <c r="AL399" i="166"/>
  <c r="AM399" i="166" s="1"/>
  <c r="G15" i="164"/>
  <c r="AP13" i="166"/>
  <c r="D14" i="166"/>
  <c r="N16" i="168"/>
  <c r="I3" i="168"/>
  <c r="AL464" i="166"/>
  <c r="AM464" i="166" s="1"/>
  <c r="AR143" i="163"/>
  <c r="E40" i="164"/>
  <c r="N34" i="167"/>
  <c r="L41" i="166"/>
  <c r="P49" i="164"/>
  <c r="J28" i="168"/>
  <c r="AJ71" i="166"/>
  <c r="AK71" i="166" s="1"/>
  <c r="AJ397" i="166"/>
  <c r="AK397" i="166" s="1"/>
  <c r="C41" i="167"/>
  <c r="I33" i="167"/>
  <c r="C41" i="165"/>
  <c r="I8" i="167"/>
  <c r="C15" i="164"/>
  <c r="G48" i="168"/>
  <c r="H6" i="167"/>
  <c r="AQ208" i="159"/>
  <c r="J3" i="166"/>
  <c r="M44" i="166"/>
  <c r="C16" i="166"/>
  <c r="E27" i="168"/>
  <c r="Q22" i="165"/>
  <c r="F15" i="166"/>
  <c r="E7" i="165"/>
  <c r="F4" i="168"/>
  <c r="AO147" i="166"/>
  <c r="P37" i="167"/>
  <c r="AL209" i="168"/>
  <c r="AM209" i="168" s="1"/>
  <c r="AQ14" i="166"/>
  <c r="AP341" i="168"/>
  <c r="D9" i="167"/>
  <c r="J39" i="165"/>
  <c r="J35" i="167"/>
  <c r="J2" i="167"/>
  <c r="J6" i="164"/>
  <c r="AJ208" i="168"/>
  <c r="AK208" i="168" s="1"/>
  <c r="L33" i="165"/>
  <c r="F29" i="166"/>
  <c r="J38" i="167"/>
  <c r="G27" i="164"/>
  <c r="AP9" i="165"/>
  <c r="Q7" i="165"/>
  <c r="AP404" i="166"/>
  <c r="C31" i="168"/>
  <c r="F12" i="166"/>
  <c r="AO341" i="166"/>
  <c r="AP210" i="166"/>
  <c r="AO526" i="166"/>
  <c r="F45" i="168"/>
  <c r="L51" i="164"/>
  <c r="H38" i="165"/>
  <c r="G26" i="167"/>
  <c r="L12" i="164"/>
  <c r="I39" i="166"/>
  <c r="I33" i="164"/>
  <c r="I11" i="168"/>
  <c r="I12" i="165"/>
  <c r="H35" i="168"/>
  <c r="AO139" i="168"/>
  <c r="M24" i="167"/>
  <c r="N23" i="167"/>
  <c r="I23" i="164"/>
  <c r="P9" i="167"/>
  <c r="AO402" i="166"/>
  <c r="AP208" i="166"/>
  <c r="C32" i="168"/>
  <c r="AR146" i="166"/>
  <c r="I24" i="166"/>
  <c r="H20" i="164"/>
  <c r="K27" i="166"/>
  <c r="M30" i="165"/>
  <c r="M18" i="164"/>
  <c r="Q44" i="166"/>
  <c r="G20" i="167"/>
  <c r="E22" i="167"/>
  <c r="AQ267" i="166"/>
  <c r="N32" i="165"/>
  <c r="M41" i="168"/>
  <c r="G5" i="166"/>
  <c r="D8" i="168"/>
  <c r="AP142" i="163"/>
  <c r="J10" i="168"/>
  <c r="AQ70" i="168"/>
  <c r="D20" i="168"/>
  <c r="AR203" i="166"/>
  <c r="AP272" i="163"/>
  <c r="AR5" i="165"/>
  <c r="P3" i="164"/>
  <c r="N18" i="166"/>
  <c r="M34" i="164"/>
  <c r="P48" i="166"/>
  <c r="C6" i="166"/>
  <c r="AL270" i="163"/>
  <c r="AM270" i="163" s="1"/>
  <c r="AP333" i="166"/>
  <c r="AO146" i="168"/>
  <c r="Q24" i="167"/>
  <c r="K39" i="165"/>
  <c r="AP5" i="168"/>
  <c r="N20" i="167"/>
  <c r="M18" i="167"/>
  <c r="F50" i="166"/>
  <c r="AP330" i="166"/>
  <c r="P7" i="167"/>
  <c r="N18" i="167"/>
  <c r="M16" i="165"/>
  <c r="G44" i="168"/>
  <c r="G25" i="168"/>
  <c r="N12" i="165"/>
  <c r="F21" i="165"/>
  <c r="K24" i="164"/>
  <c r="AO70" i="166"/>
  <c r="AO266" i="163"/>
  <c r="AO204" i="163"/>
  <c r="J51" i="169"/>
  <c r="M42" i="164"/>
  <c r="E28" i="165"/>
  <c r="AL145" i="168"/>
  <c r="AM145" i="168" s="1"/>
  <c r="AQ141" i="163"/>
  <c r="Q47" i="166"/>
  <c r="AR136" i="168"/>
  <c r="Q9" i="164"/>
  <c r="AR211" i="159"/>
  <c r="F47" i="168"/>
  <c r="F36" i="166"/>
  <c r="H13" i="164"/>
  <c r="H39" i="165"/>
  <c r="AP342" i="166"/>
  <c r="P6" i="167"/>
  <c r="L29" i="165"/>
  <c r="N26" i="164"/>
  <c r="N27" i="165"/>
  <c r="AO79" i="168"/>
  <c r="AJ271" i="166"/>
  <c r="AK271" i="166" s="1"/>
  <c r="AO148" i="168"/>
  <c r="H49" i="168"/>
  <c r="H45" i="165"/>
  <c r="K25" i="164"/>
  <c r="J42" i="168"/>
  <c r="E17" i="167"/>
  <c r="C7" i="164"/>
  <c r="J31" i="166"/>
  <c r="E35" i="165"/>
  <c r="AL273" i="163"/>
  <c r="AM273" i="163" s="1"/>
  <c r="C40" i="165"/>
  <c r="H16" i="165"/>
  <c r="AR135" i="163"/>
  <c r="AL77" i="166"/>
  <c r="AM77" i="166" s="1"/>
  <c r="AL75" i="166"/>
  <c r="AM75" i="166" s="1"/>
  <c r="AR202" i="163"/>
  <c r="AQ339" i="168"/>
  <c r="C35" i="164"/>
  <c r="J23" i="168"/>
  <c r="L35" i="168"/>
  <c r="N42" i="165"/>
  <c r="I10" i="166"/>
  <c r="AL77" i="168"/>
  <c r="AM77" i="168" s="1"/>
  <c r="M13" i="164"/>
  <c r="AR213" i="159"/>
  <c r="AQ137" i="163"/>
  <c r="C37" i="167"/>
  <c r="H7" i="167"/>
  <c r="H49" i="165"/>
  <c r="K23" i="164"/>
  <c r="N45" i="165"/>
  <c r="P9" i="164"/>
  <c r="N3" i="166"/>
  <c r="I25" i="166"/>
  <c r="AJ201" i="166"/>
  <c r="AK201" i="166" s="1"/>
  <c r="J10" i="166"/>
  <c r="H25" i="164"/>
  <c r="AO139" i="166"/>
  <c r="M19" i="168"/>
  <c r="AO145" i="166"/>
  <c r="C32" i="166"/>
  <c r="N35" i="164"/>
  <c r="AL200" i="168"/>
  <c r="AM200" i="168" s="1"/>
  <c r="Q33" i="164"/>
  <c r="P14" i="168"/>
  <c r="D41" i="168"/>
  <c r="AL136" i="166"/>
  <c r="AM136" i="166" s="1"/>
  <c r="M22" i="166"/>
  <c r="H37" i="164"/>
  <c r="Q20" i="168"/>
  <c r="D49" i="166"/>
  <c r="P28" i="167"/>
  <c r="AO330" i="168"/>
  <c r="D31" i="165"/>
  <c r="H7" i="165"/>
  <c r="C35" i="166"/>
  <c r="AO80" i="166"/>
  <c r="I41" i="164"/>
  <c r="I35" i="164"/>
  <c r="Q19" i="168"/>
  <c r="Q9" i="167"/>
  <c r="K26" i="165"/>
  <c r="Q28" i="166"/>
  <c r="M43" i="167"/>
  <c r="AQ148" i="166"/>
  <c r="J41" i="168"/>
  <c r="H43" i="168"/>
  <c r="P39" i="168"/>
  <c r="L31" i="165"/>
  <c r="AQ147" i="166"/>
  <c r="G7" i="164"/>
  <c r="K43" i="164"/>
  <c r="P34" i="165"/>
  <c r="F16" i="164"/>
  <c r="H34" i="165"/>
  <c r="I27" i="164"/>
  <c r="AO7" i="168"/>
  <c r="G45" i="166"/>
  <c r="F37" i="164"/>
  <c r="AR272" i="166"/>
  <c r="AQ11" i="165"/>
  <c r="E42" i="168"/>
  <c r="H33" i="167"/>
  <c r="J38" i="168"/>
  <c r="F6" i="167"/>
  <c r="H17" i="165"/>
  <c r="K31" i="167"/>
  <c r="M15" i="166"/>
  <c r="I38" i="168"/>
  <c r="L21" i="164"/>
  <c r="AJ7" i="164"/>
  <c r="AK7" i="164" s="1"/>
  <c r="M51" i="167"/>
  <c r="N22" i="167"/>
  <c r="J37" i="168"/>
  <c r="AJ72" i="168"/>
  <c r="AK72" i="168" s="1"/>
  <c r="AQ203" i="168"/>
  <c r="AJ337" i="166"/>
  <c r="AK337" i="166" s="1"/>
  <c r="AR6" i="165"/>
  <c r="F38" i="166"/>
  <c r="AP205" i="159"/>
  <c r="AJ70" i="166"/>
  <c r="AK70" i="166" s="1"/>
  <c r="I30" i="167"/>
  <c r="AP271" i="168"/>
  <c r="AO141" i="168"/>
  <c r="AQ5" i="168"/>
  <c r="D40" i="164"/>
  <c r="D8" i="167"/>
  <c r="N17" i="166"/>
  <c r="L44" i="164"/>
  <c r="K37" i="167"/>
  <c r="J35" i="165"/>
  <c r="N44" i="165"/>
  <c r="J18" i="168"/>
  <c r="E3" i="166"/>
  <c r="K26" i="166"/>
  <c r="AQ142" i="166"/>
  <c r="K10" i="166"/>
  <c r="I6" i="167"/>
  <c r="I9" i="165"/>
  <c r="F20" i="166"/>
  <c r="AO273" i="166"/>
  <c r="D11" i="166"/>
  <c r="H2" i="164"/>
  <c r="D2" i="164"/>
  <c r="K46" i="164"/>
  <c r="F16" i="165"/>
  <c r="C18" i="167"/>
  <c r="J45" i="164"/>
  <c r="K11" i="164"/>
  <c r="AO462" i="166"/>
  <c r="D38" i="167"/>
  <c r="AP79" i="168"/>
  <c r="C7" i="167"/>
  <c r="L9" i="167"/>
  <c r="C3" i="167"/>
  <c r="P15" i="167"/>
  <c r="C35" i="168"/>
  <c r="AR268" i="166"/>
  <c r="L24" i="166"/>
  <c r="J37" i="164"/>
  <c r="I47" i="165"/>
  <c r="H3" i="164"/>
  <c r="E34" i="167"/>
  <c r="AP137" i="166"/>
  <c r="AR147" i="168"/>
  <c r="I6" i="164"/>
  <c r="I12" i="168"/>
  <c r="AR337" i="168"/>
  <c r="E50" i="166"/>
  <c r="C42" i="166"/>
  <c r="AQ270" i="166"/>
  <c r="P36" i="164"/>
  <c r="AO338" i="168"/>
  <c r="AP143" i="168"/>
  <c r="M45" i="164"/>
  <c r="N51" i="167"/>
  <c r="F19" i="168"/>
  <c r="G44" i="167"/>
  <c r="AR71" i="166"/>
  <c r="F13" i="166"/>
  <c r="Q51" i="168"/>
  <c r="AR332" i="166"/>
  <c r="N5" i="164"/>
  <c r="E42" i="166"/>
  <c r="J3" i="164"/>
  <c r="Q2" i="164"/>
  <c r="C37" i="168"/>
  <c r="G29" i="168"/>
  <c r="E31" i="164"/>
  <c r="AR267" i="163"/>
  <c r="AP268" i="168"/>
  <c r="I50" i="167"/>
  <c r="AQ149" i="166"/>
  <c r="P43" i="165"/>
  <c r="D3" i="168"/>
  <c r="AL5" i="164"/>
  <c r="AM5" i="164" s="1"/>
  <c r="AQ12" i="165"/>
  <c r="M28" i="168"/>
  <c r="AL335" i="168"/>
  <c r="AM335" i="168" s="1"/>
  <c r="AJ145" i="168"/>
  <c r="AK145" i="168" s="1"/>
  <c r="AR7" i="164"/>
  <c r="AO146" i="166"/>
  <c r="M30" i="168"/>
  <c r="P25" i="168"/>
  <c r="AR209" i="166"/>
  <c r="G21" i="165"/>
  <c r="D15" i="167"/>
  <c r="H16" i="168"/>
  <c r="H21" i="168"/>
  <c r="G7" i="167"/>
  <c r="D32" i="166"/>
  <c r="J36" i="166"/>
  <c r="Q25" i="168"/>
  <c r="E10" i="166"/>
  <c r="AL12" i="165"/>
  <c r="AM12" i="165" s="1"/>
  <c r="AJ11" i="166"/>
  <c r="AK11" i="166" s="1"/>
  <c r="AP531" i="166"/>
  <c r="C7" i="165"/>
  <c r="Q30" i="167"/>
  <c r="AO209" i="166"/>
  <c r="AR73" i="168"/>
  <c r="M24" i="164"/>
  <c r="G31" i="166"/>
  <c r="K29" i="168"/>
  <c r="L42" i="164"/>
  <c r="M44" i="168"/>
  <c r="I6" i="166"/>
  <c r="AO79" i="166"/>
  <c r="AL208" i="166"/>
  <c r="AM208" i="166" s="1"/>
  <c r="F34" i="164"/>
  <c r="K15" i="165"/>
  <c r="D32" i="164"/>
  <c r="D16" i="166"/>
  <c r="K43" i="167"/>
  <c r="J33" i="168"/>
  <c r="H31" i="166"/>
  <c r="F20" i="168"/>
  <c r="AJ467" i="166"/>
  <c r="AK467" i="166" s="1"/>
  <c r="D29" i="167"/>
  <c r="AP200" i="168"/>
  <c r="P7" i="166"/>
  <c r="Q49" i="167"/>
  <c r="I35" i="166"/>
  <c r="AJ338" i="166"/>
  <c r="AK338" i="166" s="1"/>
  <c r="E47" i="164"/>
  <c r="M9" i="167"/>
  <c r="AR272" i="168"/>
  <c r="L12" i="167"/>
  <c r="AL76" i="168"/>
  <c r="AM76" i="168" s="1"/>
  <c r="Q2" i="165"/>
  <c r="C23" i="164"/>
  <c r="M45" i="168"/>
  <c r="P35" i="167"/>
  <c r="E32" i="166"/>
  <c r="AL330" i="168"/>
  <c r="AM330" i="168" s="1"/>
  <c r="L3" i="164"/>
  <c r="J19" i="167"/>
  <c r="G29" i="164"/>
  <c r="G20" i="165"/>
  <c r="AJ213" i="159"/>
  <c r="AK213" i="159" s="1"/>
  <c r="AR335" i="166"/>
  <c r="AJ79" i="166"/>
  <c r="AK79" i="166" s="1"/>
  <c r="AR144" i="168"/>
  <c r="E44" i="164"/>
  <c r="AJ345" i="166"/>
  <c r="AK345" i="166" s="1"/>
  <c r="L5" i="165"/>
  <c r="AJ146" i="168"/>
  <c r="AK146" i="168" s="1"/>
  <c r="AP526" i="166"/>
  <c r="P42" i="168"/>
  <c r="F10" i="165"/>
  <c r="E39" i="166"/>
  <c r="AQ465" i="166"/>
  <c r="I8" i="164"/>
  <c r="H32" i="166"/>
  <c r="F51" i="167"/>
  <c r="G2" i="164"/>
  <c r="H31" i="165"/>
  <c r="G11" i="164"/>
  <c r="AP138" i="163"/>
  <c r="AQ272" i="166"/>
  <c r="AL527" i="166"/>
  <c r="AM527" i="166" s="1"/>
  <c r="E2" i="168"/>
  <c r="AJ8" i="166"/>
  <c r="AK8" i="166" s="1"/>
  <c r="K22" i="166"/>
  <c r="E27" i="164"/>
  <c r="F19" i="165"/>
  <c r="K12" i="164"/>
  <c r="C30" i="166"/>
  <c r="P48" i="164"/>
  <c r="C34" i="167"/>
  <c r="Q43" i="166"/>
  <c r="C22" i="164"/>
  <c r="H39" i="168"/>
  <c r="C49" i="167"/>
  <c r="N21" i="167"/>
  <c r="P23" i="166"/>
  <c r="H16" i="166"/>
  <c r="AR343" i="166"/>
  <c r="E35" i="168"/>
  <c r="H45" i="167"/>
  <c r="G48" i="167"/>
  <c r="M48" i="166"/>
  <c r="AO210" i="166"/>
  <c r="J46" i="165"/>
  <c r="AP201" i="168"/>
  <c r="AP82" i="166"/>
  <c r="E16" i="166"/>
  <c r="I26" i="166"/>
  <c r="F5" i="164"/>
  <c r="P11" i="165"/>
  <c r="L46" i="167"/>
  <c r="G41" i="164"/>
  <c r="AO151" i="168"/>
  <c r="M5" i="168"/>
  <c r="E41" i="166"/>
  <c r="E21" i="167"/>
  <c r="J48" i="166"/>
  <c r="N47" i="166"/>
  <c r="AQ335" i="168"/>
  <c r="H25" i="166"/>
  <c r="Q10" i="167"/>
  <c r="I42" i="167"/>
  <c r="I28" i="167"/>
  <c r="AO529" i="166"/>
  <c r="AJ528" i="166"/>
  <c r="AK528" i="166" s="1"/>
  <c r="E47" i="167"/>
  <c r="I31" i="164"/>
  <c r="L40" i="166"/>
  <c r="P23" i="167"/>
  <c r="Q24" i="168"/>
  <c r="M12" i="166"/>
  <c r="F46" i="168"/>
  <c r="D16" i="164"/>
  <c r="J36" i="164"/>
  <c r="AJ139" i="168"/>
  <c r="AK139" i="168" s="1"/>
  <c r="AJ465" i="166"/>
  <c r="AK465" i="166" s="1"/>
  <c r="F12" i="168"/>
  <c r="L11" i="164"/>
  <c r="AQ332" i="168"/>
  <c r="H22" i="167"/>
  <c r="H28" i="168"/>
  <c r="P19" i="168"/>
  <c r="AJ141" i="168"/>
  <c r="AK141" i="168" s="1"/>
  <c r="D23" i="167"/>
  <c r="AR206" i="159"/>
  <c r="F5" i="166"/>
  <c r="Q34" i="166"/>
  <c r="J3" i="167"/>
  <c r="J21" i="168"/>
  <c r="N24" i="168"/>
  <c r="D50" i="166"/>
  <c r="C48" i="167"/>
  <c r="P43" i="168"/>
  <c r="H51" i="167"/>
  <c r="M48" i="167"/>
  <c r="H17" i="166"/>
  <c r="G4" i="166"/>
  <c r="J27" i="166"/>
  <c r="E19" i="165"/>
  <c r="C8" i="164"/>
  <c r="C5" i="165"/>
  <c r="N30" i="166"/>
  <c r="F8" i="167"/>
  <c r="L2" i="167"/>
  <c r="AO266" i="166"/>
  <c r="D22" i="168"/>
  <c r="E18" i="164"/>
  <c r="M29" i="166"/>
  <c r="AQ203" i="163"/>
  <c r="M20" i="167"/>
  <c r="C14" i="166"/>
  <c r="F19" i="164"/>
  <c r="H14" i="167"/>
  <c r="F50" i="168"/>
  <c r="I40" i="165"/>
  <c r="H48" i="167"/>
  <c r="I30" i="166"/>
  <c r="K42" i="167"/>
  <c r="N25" i="166"/>
  <c r="K51" i="168"/>
  <c r="E44" i="168"/>
  <c r="C37" i="165"/>
  <c r="AR462" i="166"/>
  <c r="P2" i="169"/>
  <c r="G26" i="166"/>
  <c r="K6" i="166"/>
  <c r="AQ7" i="164"/>
  <c r="AL205" i="163"/>
  <c r="AM205" i="163" s="1"/>
  <c r="AP12" i="166"/>
  <c r="AQ11" i="168"/>
  <c r="L9" i="168"/>
  <c r="G14" i="167"/>
  <c r="Q3" i="168"/>
  <c r="G31" i="165"/>
  <c r="J32" i="167"/>
  <c r="H37" i="166"/>
  <c r="AL73" i="166"/>
  <c r="AM73" i="166" s="1"/>
  <c r="AP10" i="166"/>
  <c r="I48" i="168"/>
  <c r="AR205" i="159"/>
  <c r="AJ82" i="166"/>
  <c r="AK82" i="166" s="1"/>
  <c r="C4" i="165"/>
  <c r="Q15" i="164"/>
  <c r="H45" i="166"/>
  <c r="P31" i="166"/>
  <c r="E4" i="165"/>
  <c r="AP5" i="167"/>
  <c r="P37" i="164"/>
  <c r="H40" i="165"/>
  <c r="K43" i="168"/>
  <c r="E12" i="164"/>
  <c r="J40" i="168"/>
  <c r="Q42" i="168"/>
  <c r="D46" i="168"/>
  <c r="AR204" i="159"/>
  <c r="AQ525" i="166"/>
  <c r="AP335" i="166"/>
  <c r="AL139" i="166"/>
  <c r="AM139" i="166" s="1"/>
  <c r="H35" i="166"/>
  <c r="F7" i="163"/>
  <c r="Q26" i="166"/>
  <c r="D34" i="166"/>
  <c r="N13" i="166"/>
  <c r="L4" i="164"/>
  <c r="AR402" i="166"/>
  <c r="I4" i="164"/>
  <c r="N46" i="166"/>
  <c r="AP207" i="159"/>
  <c r="I25" i="165"/>
  <c r="C8" i="166"/>
  <c r="D13" i="164"/>
  <c r="AR146" i="168"/>
  <c r="P14" i="166"/>
  <c r="L13" i="165"/>
  <c r="AR208" i="168"/>
  <c r="M11" i="165"/>
  <c r="AR151" i="168"/>
  <c r="C17" i="165"/>
  <c r="P25" i="165"/>
  <c r="N42" i="167"/>
  <c r="M19" i="167"/>
  <c r="I13" i="166"/>
  <c r="L49" i="167"/>
  <c r="AL6" i="164"/>
  <c r="AM6" i="164" s="1"/>
  <c r="I42" i="165"/>
  <c r="I43" i="167"/>
  <c r="E17" i="165"/>
  <c r="AL269" i="168"/>
  <c r="AM269" i="168" s="1"/>
  <c r="G44" i="165"/>
  <c r="L13" i="166"/>
  <c r="P5" i="168"/>
  <c r="AJ265" i="163"/>
  <c r="AK265" i="163" s="1"/>
  <c r="J8" i="168"/>
  <c r="P27" i="167"/>
  <c r="D45" i="167"/>
  <c r="Q47" i="167"/>
  <c r="AR337" i="166"/>
  <c r="N11" i="166"/>
  <c r="C28" i="164"/>
  <c r="C11" i="167"/>
  <c r="N39" i="167"/>
  <c r="H22" i="166"/>
  <c r="K38" i="166"/>
  <c r="H14" i="168"/>
  <c r="AO209" i="163"/>
  <c r="M23" i="167"/>
  <c r="D26" i="167"/>
  <c r="AQ211" i="159"/>
  <c r="J51" i="167"/>
  <c r="AQ6" i="166"/>
  <c r="J13" i="165"/>
  <c r="AL270" i="168"/>
  <c r="AM270" i="168" s="1"/>
  <c r="C51" i="164"/>
  <c r="L26" i="164"/>
  <c r="N49" i="165"/>
  <c r="P30" i="165"/>
  <c r="D29" i="168"/>
  <c r="L5" i="166"/>
  <c r="K21" i="165"/>
  <c r="C47" i="165"/>
  <c r="E15" i="164"/>
  <c r="I41" i="166"/>
  <c r="F7" i="164"/>
  <c r="E15" i="165"/>
  <c r="AP266" i="168"/>
  <c r="I22" i="168"/>
  <c r="L19" i="168"/>
  <c r="G11" i="168"/>
  <c r="AJ274" i="166"/>
  <c r="AK274" i="166" s="1"/>
  <c r="K44" i="164"/>
  <c r="AO7" i="165"/>
  <c r="K33" i="164"/>
  <c r="H36" i="168"/>
  <c r="F35" i="165"/>
  <c r="AJ144" i="166"/>
  <c r="AK144" i="166" s="1"/>
  <c r="G8" i="164"/>
  <c r="K31" i="164"/>
  <c r="D23" i="166"/>
  <c r="AO6" i="168"/>
  <c r="P33" i="166"/>
  <c r="AP135" i="166"/>
  <c r="F10" i="168"/>
  <c r="I10" i="167"/>
  <c r="C11" i="166"/>
  <c r="H49" i="164"/>
  <c r="J21" i="167"/>
  <c r="I36" i="168"/>
  <c r="AR274" i="166"/>
  <c r="AQ140" i="166"/>
  <c r="L19" i="167"/>
  <c r="G27" i="168"/>
  <c r="AP274" i="166"/>
  <c r="D32" i="168"/>
  <c r="I18" i="167"/>
  <c r="E38" i="165"/>
  <c r="L15" i="165"/>
  <c r="Q41" i="167"/>
  <c r="AJ204" i="168"/>
  <c r="AK204" i="168" s="1"/>
  <c r="K19" i="166"/>
  <c r="G28" i="165"/>
  <c r="AQ341" i="168"/>
  <c r="N48" i="164"/>
  <c r="H44" i="168"/>
  <c r="G23" i="168"/>
  <c r="N40" i="165"/>
  <c r="K22" i="165"/>
  <c r="AR204" i="163"/>
  <c r="H24" i="168"/>
  <c r="M41" i="166"/>
  <c r="AJ205" i="163"/>
  <c r="AK205" i="163" s="1"/>
  <c r="AJ209" i="159"/>
  <c r="AK209" i="159" s="1"/>
  <c r="P8" i="166"/>
  <c r="P47" i="166"/>
  <c r="J19" i="166"/>
  <c r="L7" i="166"/>
  <c r="AQ330" i="168"/>
  <c r="K33" i="167"/>
  <c r="N45" i="168"/>
  <c r="P41" i="167"/>
  <c r="J36" i="167"/>
  <c r="J16" i="164"/>
  <c r="K35" i="166"/>
  <c r="AR529" i="166"/>
  <c r="G33" i="167"/>
  <c r="Q51" i="165"/>
  <c r="N16" i="164"/>
  <c r="C13" i="168"/>
  <c r="G16" i="166"/>
  <c r="AJ74" i="166"/>
  <c r="AK74" i="166" s="1"/>
  <c r="I15" i="165"/>
  <c r="J16" i="167"/>
  <c r="C31" i="167"/>
  <c r="AJ5" i="168"/>
  <c r="AK5" i="168" s="1"/>
  <c r="J4" i="164"/>
  <c r="AJ73" i="166"/>
  <c r="AK73" i="166" s="1"/>
  <c r="D21" i="164"/>
  <c r="L46" i="165"/>
  <c r="F18" i="166"/>
  <c r="P30" i="168"/>
  <c r="N50" i="168"/>
  <c r="D19" i="167"/>
  <c r="M10" i="168"/>
  <c r="L25" i="166"/>
  <c r="J27" i="164"/>
  <c r="L4" i="165"/>
  <c r="AL342" i="168"/>
  <c r="AM342" i="168" s="1"/>
  <c r="D29" i="165"/>
  <c r="AJ530" i="166"/>
  <c r="AK530" i="166" s="1"/>
  <c r="E36" i="168"/>
  <c r="K8" i="168"/>
  <c r="AQ6" i="164"/>
  <c r="C3" i="164"/>
  <c r="H13" i="166"/>
  <c r="AP144" i="168"/>
  <c r="AJ201" i="159"/>
  <c r="AK201" i="159" s="1"/>
  <c r="L2" i="165"/>
  <c r="AL338" i="166"/>
  <c r="AM338" i="166" s="1"/>
  <c r="K23" i="165"/>
  <c r="D32" i="165"/>
  <c r="I39" i="164"/>
  <c r="K23" i="167"/>
  <c r="AQ72" i="166"/>
  <c r="N7" i="164"/>
  <c r="L41" i="168"/>
  <c r="P27" i="164"/>
  <c r="L16" i="168"/>
  <c r="H10" i="165"/>
  <c r="E45" i="168"/>
  <c r="C36" i="164"/>
  <c r="Q8" i="166"/>
  <c r="H25" i="168"/>
  <c r="AJ147" i="168"/>
  <c r="AK147" i="168" s="1"/>
  <c r="M15" i="164"/>
  <c r="L40" i="165"/>
  <c r="AJ343" i="166"/>
  <c r="AK343" i="166" s="1"/>
  <c r="D22" i="166"/>
  <c r="N19" i="166"/>
  <c r="AL12" i="164"/>
  <c r="AM12" i="164" s="1"/>
  <c r="E37" i="164"/>
  <c r="H5" i="166"/>
  <c r="AQ344" i="168"/>
  <c r="AL270" i="166"/>
  <c r="AM270" i="166" s="1"/>
  <c r="AQ205" i="163"/>
  <c r="C10" i="164"/>
  <c r="L47" i="167"/>
  <c r="H8" i="165"/>
  <c r="K13" i="165"/>
  <c r="H31" i="167"/>
  <c r="C22" i="166"/>
  <c r="AR338" i="168"/>
  <c r="C36" i="165"/>
  <c r="AR14" i="164"/>
  <c r="E32" i="164"/>
  <c r="AO342" i="168"/>
  <c r="AQ150" i="168"/>
  <c r="AJ10" i="165"/>
  <c r="AK10" i="165" s="1"/>
  <c r="I27" i="167"/>
  <c r="AO265" i="163"/>
  <c r="I19" i="165"/>
  <c r="L21" i="165"/>
  <c r="D27" i="167"/>
  <c r="C17" i="164"/>
  <c r="H43" i="167"/>
  <c r="I47" i="164"/>
  <c r="AP77" i="166"/>
  <c r="L45" i="168"/>
  <c r="L28" i="164"/>
  <c r="P22" i="166"/>
  <c r="E18" i="166"/>
  <c r="AP396" i="166"/>
  <c r="H44" i="167"/>
  <c r="E14" i="164"/>
  <c r="E28" i="164"/>
  <c r="AR203" i="163"/>
  <c r="M5" i="164"/>
  <c r="AL203" i="163"/>
  <c r="AM203" i="163" s="1"/>
  <c r="F21" i="164"/>
  <c r="I37" i="164"/>
  <c r="F7" i="166"/>
  <c r="C5" i="168"/>
  <c r="L28" i="168"/>
  <c r="G45" i="168"/>
  <c r="C42" i="165"/>
  <c r="AO333" i="168"/>
  <c r="C37" i="166"/>
  <c r="C37" i="164"/>
  <c r="E26" i="166"/>
  <c r="M16" i="167"/>
  <c r="AO269" i="163"/>
  <c r="D7" i="168"/>
  <c r="M19" i="164"/>
  <c r="J24" i="165"/>
  <c r="D10" i="167"/>
  <c r="AR140" i="163"/>
  <c r="AP525" i="166"/>
  <c r="H34" i="168"/>
  <c r="N50" i="165"/>
  <c r="G19" i="167"/>
  <c r="H34" i="164"/>
  <c r="AP204" i="159"/>
  <c r="K27" i="165"/>
  <c r="H20" i="167"/>
  <c r="AJ331" i="166"/>
  <c r="AK331" i="166" s="1"/>
  <c r="K50" i="164"/>
  <c r="AJ403" i="166"/>
  <c r="AK403" i="166" s="1"/>
  <c r="AP141" i="163"/>
  <c r="AO142" i="168"/>
  <c r="C48" i="168"/>
  <c r="H13" i="168"/>
  <c r="AR404" i="166"/>
  <c r="Q38" i="165"/>
  <c r="E37" i="168"/>
  <c r="AR271" i="166"/>
  <c r="C41" i="166"/>
  <c r="Q27" i="168"/>
  <c r="L38" i="164"/>
  <c r="K21" i="168"/>
  <c r="AO343" i="168"/>
  <c r="AJ149" i="166"/>
  <c r="AK149" i="166" s="1"/>
  <c r="M42" i="168"/>
  <c r="P26" i="167"/>
  <c r="AO11" i="168"/>
  <c r="E6" i="168"/>
  <c r="C27" i="165"/>
  <c r="Q28" i="168"/>
  <c r="D7" i="165"/>
  <c r="H37" i="165"/>
  <c r="I28" i="168"/>
  <c r="AJ265" i="168"/>
  <c r="AK265" i="168" s="1"/>
  <c r="M3" i="168"/>
  <c r="H4" i="166"/>
  <c r="F15" i="164"/>
  <c r="AO395" i="166"/>
  <c r="H41" i="164"/>
  <c r="G23" i="164"/>
  <c r="AR145" i="166"/>
  <c r="P20" i="168"/>
  <c r="L24" i="167"/>
  <c r="G17" i="164"/>
  <c r="J6" i="165"/>
  <c r="AP143" i="163"/>
  <c r="Q43" i="167"/>
  <c r="E45" i="164"/>
  <c r="M40" i="167"/>
  <c r="L23" i="168"/>
  <c r="AO6" i="166"/>
  <c r="AO330" i="166"/>
  <c r="AR269" i="163"/>
  <c r="F17" i="164"/>
  <c r="H34" i="167"/>
  <c r="C15" i="166"/>
  <c r="AO397" i="166"/>
  <c r="AL342" i="166"/>
  <c r="AM342" i="166" s="1"/>
  <c r="AO336" i="168"/>
  <c r="M51" i="169"/>
  <c r="F26" i="167"/>
  <c r="L11" i="167"/>
  <c r="L32" i="166"/>
  <c r="F29" i="167"/>
  <c r="K41" i="167"/>
  <c r="AQ265" i="163"/>
  <c r="P42" i="166"/>
  <c r="H12" i="166"/>
  <c r="M35" i="168"/>
  <c r="M38" i="167"/>
  <c r="AJ6" i="167"/>
  <c r="AK6" i="167" s="1"/>
  <c r="AR273" i="168"/>
  <c r="AJ210" i="166"/>
  <c r="AK210" i="166" s="1"/>
  <c r="AP75" i="168"/>
  <c r="M41" i="167"/>
  <c r="AP213" i="159"/>
  <c r="L6" i="167"/>
  <c r="N44" i="166"/>
  <c r="C12" i="165"/>
  <c r="AR139" i="168"/>
  <c r="AL208" i="168"/>
  <c r="AM208" i="168" s="1"/>
  <c r="L2" i="164"/>
  <c r="L14" i="166"/>
  <c r="P18" i="166"/>
  <c r="J32" i="165"/>
  <c r="H35" i="165"/>
  <c r="I27" i="168"/>
  <c r="P47" i="164"/>
  <c r="J43" i="166"/>
  <c r="AP80" i="166"/>
  <c r="P51" i="165"/>
  <c r="AP464" i="166"/>
  <c r="D26" i="168"/>
  <c r="L32" i="167"/>
  <c r="G13" i="168"/>
  <c r="AJ340" i="166"/>
  <c r="AK340" i="166" s="1"/>
  <c r="H23" i="165"/>
  <c r="M38" i="166"/>
  <c r="M49" i="167"/>
  <c r="F29" i="165"/>
  <c r="E25" i="165"/>
  <c r="AR142" i="163"/>
  <c r="AO71" i="168"/>
  <c r="E45" i="166"/>
  <c r="AL203" i="166"/>
  <c r="AM203" i="166" s="1"/>
  <c r="M21" i="166"/>
  <c r="AO463" i="166"/>
  <c r="K20" i="165"/>
  <c r="N22" i="164"/>
  <c r="E25" i="164"/>
  <c r="J23" i="167"/>
  <c r="M20" i="165"/>
  <c r="I11" i="167"/>
  <c r="M50" i="164"/>
  <c r="AQ139" i="166"/>
  <c r="AR6" i="164"/>
  <c r="D35" i="166"/>
  <c r="P31" i="168"/>
  <c r="AP11" i="164"/>
  <c r="AJ402" i="166"/>
  <c r="AK402" i="166" s="1"/>
  <c r="AR341" i="166"/>
  <c r="Q47" i="168"/>
  <c r="G39" i="164"/>
  <c r="AQ136" i="166"/>
  <c r="E31" i="166"/>
  <c r="C32" i="167"/>
  <c r="P44" i="168"/>
  <c r="L8" i="164"/>
  <c r="G9" i="164"/>
  <c r="K2" i="167"/>
  <c r="M11" i="164"/>
  <c r="L15" i="168"/>
  <c r="I16" i="164"/>
  <c r="L24" i="165"/>
  <c r="G10" i="165"/>
  <c r="M13" i="166"/>
  <c r="N50" i="166"/>
  <c r="AJ13" i="165"/>
  <c r="AK13" i="165" s="1"/>
  <c r="C9" i="164"/>
  <c r="G40" i="166"/>
  <c r="P50" i="165"/>
  <c r="AJ7" i="168"/>
  <c r="AK7" i="168" s="1"/>
  <c r="K16" i="168"/>
  <c r="E42" i="167"/>
  <c r="D22" i="167"/>
  <c r="E33" i="167"/>
  <c r="I27" i="165"/>
  <c r="G50" i="164"/>
  <c r="D23" i="164"/>
  <c r="P2" i="168"/>
  <c r="G27" i="167"/>
  <c r="AP332" i="166"/>
  <c r="L3" i="168"/>
  <c r="E31" i="165"/>
  <c r="J31" i="167"/>
  <c r="M18" i="166"/>
  <c r="C43" i="166"/>
  <c r="G50" i="167"/>
  <c r="I37" i="168"/>
  <c r="L44" i="165"/>
  <c r="K49" i="164"/>
  <c r="N35" i="166"/>
  <c r="C47" i="166"/>
  <c r="J6" i="167"/>
  <c r="F39" i="164"/>
  <c r="AP72" i="166"/>
  <c r="K24" i="165"/>
  <c r="K35" i="165"/>
  <c r="Q41" i="168"/>
  <c r="D10" i="164"/>
  <c r="C31" i="164"/>
  <c r="P46" i="164"/>
  <c r="AQ10" i="166"/>
  <c r="I44" i="167"/>
  <c r="G16" i="168"/>
  <c r="N2" i="167"/>
  <c r="K37" i="164"/>
  <c r="P7" i="165"/>
  <c r="D24" i="168"/>
  <c r="AR339" i="168"/>
  <c r="L17" i="168"/>
  <c r="AO267" i="163"/>
  <c r="AJ202" i="163"/>
  <c r="AK202" i="163" s="1"/>
  <c r="E5" i="164"/>
  <c r="J29" i="165"/>
  <c r="I15" i="166"/>
  <c r="I5" i="167"/>
  <c r="L46" i="166"/>
  <c r="I45" i="166"/>
  <c r="G50" i="166"/>
  <c r="H45" i="168"/>
  <c r="AQ202" i="168"/>
  <c r="P22" i="164"/>
  <c r="AJ266" i="163"/>
  <c r="AK266" i="163" s="1"/>
  <c r="F41" i="164"/>
  <c r="D17" i="164"/>
  <c r="AP343" i="168"/>
  <c r="AR526" i="166"/>
  <c r="AL137" i="166"/>
  <c r="AM137" i="166" s="1"/>
  <c r="N33" i="166"/>
  <c r="D10" i="165"/>
  <c r="H5" i="165"/>
  <c r="M29" i="164"/>
  <c r="J11" i="164"/>
  <c r="Q3" i="165"/>
  <c r="N6" i="167"/>
  <c r="F51" i="166"/>
  <c r="E2" i="167"/>
  <c r="D37" i="166"/>
  <c r="AR10" i="166"/>
  <c r="I47" i="168"/>
  <c r="N46" i="168"/>
  <c r="G37" i="167"/>
  <c r="Q17" i="165"/>
  <c r="G23" i="166"/>
  <c r="E10" i="168"/>
  <c r="AO71" i="166"/>
  <c r="N9" i="164"/>
  <c r="L35" i="166"/>
  <c r="AO340" i="166"/>
  <c r="L40" i="168"/>
  <c r="G45" i="167"/>
  <c r="K3" i="165"/>
  <c r="M22" i="165"/>
  <c r="H50" i="166"/>
  <c r="P24" i="165"/>
  <c r="AR145" i="168"/>
  <c r="AQ402" i="166"/>
  <c r="I14" i="167"/>
  <c r="AJ398" i="166"/>
  <c r="AK398" i="166" s="1"/>
  <c r="F35" i="168"/>
  <c r="I13" i="167"/>
  <c r="P11" i="167"/>
  <c r="Q40" i="166"/>
  <c r="H20" i="166"/>
  <c r="C33" i="167"/>
  <c r="E43" i="164"/>
  <c r="AQ13" i="165"/>
  <c r="AP340" i="168"/>
  <c r="P33" i="165"/>
  <c r="AR12" i="164"/>
  <c r="F15" i="168"/>
  <c r="AO205" i="163"/>
  <c r="AQ208" i="166"/>
  <c r="Q21" i="168"/>
  <c r="D31" i="168"/>
  <c r="P40" i="166"/>
  <c r="C44" i="167"/>
  <c r="P37" i="166"/>
  <c r="L33" i="167"/>
  <c r="M7" i="166"/>
  <c r="I49" i="165"/>
  <c r="AJ268" i="168"/>
  <c r="AK268" i="168" s="1"/>
  <c r="C39" i="168"/>
  <c r="C36" i="167"/>
  <c r="AR528" i="166"/>
  <c r="C42" i="164"/>
  <c r="P23" i="168"/>
  <c r="D2" i="167"/>
  <c r="AO207" i="168"/>
  <c r="E23" i="167"/>
  <c r="P51" i="166"/>
  <c r="J47" i="164"/>
  <c r="P32" i="167"/>
  <c r="N35" i="167"/>
  <c r="E30" i="167"/>
  <c r="L35" i="164"/>
  <c r="E19" i="164"/>
  <c r="AQ135" i="168"/>
  <c r="K25" i="167"/>
  <c r="C31" i="166"/>
  <c r="AJ333" i="166"/>
  <c r="AK333" i="166" s="1"/>
  <c r="AQ71" i="166"/>
  <c r="AL331" i="168"/>
  <c r="AM331" i="168" s="1"/>
  <c r="AO75" i="168"/>
  <c r="AQ8" i="166"/>
  <c r="M47" i="167"/>
  <c r="F14" i="165"/>
  <c r="Q48" i="164"/>
  <c r="AP143" i="166"/>
  <c r="AR5" i="168"/>
  <c r="N41" i="165"/>
  <c r="Q9" i="166"/>
  <c r="Q13" i="167"/>
  <c r="Q10" i="165"/>
  <c r="AP77" i="168"/>
  <c r="AR70" i="168"/>
  <c r="P39" i="164"/>
  <c r="K27" i="168"/>
  <c r="P13" i="168"/>
  <c r="C20" i="167"/>
  <c r="L18" i="167"/>
  <c r="AL206" i="168"/>
  <c r="AM206" i="168" s="1"/>
  <c r="G6" i="164"/>
  <c r="K18" i="165"/>
  <c r="M25" i="166"/>
  <c r="AR335" i="168"/>
  <c r="Q41" i="165"/>
  <c r="C50" i="164"/>
  <c r="AJ342" i="166"/>
  <c r="AK342" i="166" s="1"/>
  <c r="I19" i="168"/>
  <c r="C20" i="168"/>
  <c r="H8" i="166"/>
  <c r="AO467" i="166"/>
  <c r="N27" i="167"/>
  <c r="P21" i="168"/>
  <c r="AP71" i="168"/>
  <c r="C10" i="166"/>
  <c r="Q19" i="164"/>
  <c r="AP344" i="166"/>
  <c r="C29" i="165"/>
  <c r="J24" i="168"/>
  <c r="E16" i="164"/>
  <c r="AQ75" i="166"/>
  <c r="M12" i="164"/>
  <c r="AQ151" i="168"/>
  <c r="D2" i="166"/>
  <c r="AQ337" i="168"/>
  <c r="J43" i="165"/>
  <c r="AO340" i="168"/>
  <c r="AP271" i="163"/>
  <c r="J4" i="166"/>
  <c r="F11" i="167"/>
  <c r="AJ339" i="168"/>
  <c r="AK339" i="168" s="1"/>
  <c r="E32" i="167"/>
  <c r="M23" i="166"/>
  <c r="AJ341" i="166"/>
  <c r="AK341" i="166" s="1"/>
  <c r="D20" i="165"/>
  <c r="AR76" i="166"/>
  <c r="N43" i="164"/>
  <c r="E34" i="164"/>
  <c r="Q34" i="164"/>
  <c r="K34" i="168"/>
  <c r="E46" i="164"/>
  <c r="E20" i="167"/>
  <c r="P45" i="166"/>
  <c r="C14" i="168"/>
  <c r="K10" i="168"/>
  <c r="Q37" i="166"/>
  <c r="AR204" i="166"/>
  <c r="L36" i="168"/>
  <c r="J48" i="167"/>
  <c r="AL79" i="166"/>
  <c r="AM79" i="166" s="1"/>
  <c r="G42" i="164"/>
  <c r="AL201" i="168"/>
  <c r="AM201" i="168" s="1"/>
  <c r="K31" i="168"/>
  <c r="AR267" i="166"/>
  <c r="E23" i="165"/>
  <c r="H50" i="165"/>
  <c r="Q14" i="166"/>
  <c r="Q15" i="168"/>
  <c r="Q4" i="168"/>
  <c r="N4" i="166"/>
  <c r="I12" i="166"/>
  <c r="AO211" i="159"/>
  <c r="H27" i="166"/>
  <c r="AP266" i="166"/>
  <c r="Q44" i="164"/>
  <c r="H23" i="164"/>
  <c r="I18" i="168"/>
  <c r="L8" i="165"/>
  <c r="D33" i="166"/>
  <c r="E44" i="166"/>
  <c r="AP14" i="166"/>
  <c r="C49" i="164"/>
  <c r="I16" i="167"/>
  <c r="M35" i="167"/>
  <c r="E49" i="167"/>
  <c r="G14" i="168"/>
  <c r="J50" i="165"/>
  <c r="I8" i="166"/>
  <c r="N33" i="165"/>
  <c r="M16" i="168"/>
  <c r="AR206" i="163"/>
  <c r="N23" i="168"/>
  <c r="J24" i="167"/>
  <c r="J7" i="166"/>
  <c r="AO204" i="166"/>
  <c r="P41" i="168"/>
  <c r="C16" i="165"/>
  <c r="J18" i="166"/>
  <c r="AQ266" i="168"/>
  <c r="N12" i="166"/>
  <c r="F26" i="166"/>
  <c r="D37" i="164"/>
  <c r="C46" i="167"/>
  <c r="P25" i="167"/>
  <c r="AO205" i="166"/>
  <c r="F43" i="164"/>
  <c r="N4" i="164"/>
  <c r="AR75" i="168"/>
  <c r="E16" i="165"/>
  <c r="G35" i="165"/>
  <c r="AL7" i="165"/>
  <c r="AM7" i="165" s="1"/>
  <c r="D39" i="166"/>
  <c r="H51" i="169"/>
  <c r="H21" i="165"/>
  <c r="H15" i="167"/>
  <c r="I7" i="164"/>
  <c r="AO206" i="168"/>
  <c r="D6" i="166"/>
  <c r="N36" i="167"/>
  <c r="F14" i="168"/>
  <c r="Q16" i="165"/>
  <c r="I6" i="165"/>
  <c r="F24" i="164"/>
  <c r="AQ343" i="168"/>
  <c r="I8" i="165"/>
  <c r="AR80" i="168"/>
  <c r="D4" i="168"/>
  <c r="Q8" i="165"/>
  <c r="J34" i="165"/>
  <c r="K29" i="166"/>
  <c r="AR149" i="166"/>
  <c r="J46" i="166"/>
  <c r="AO207" i="163"/>
  <c r="G39" i="165"/>
  <c r="AR72" i="168"/>
  <c r="Q36" i="168"/>
  <c r="E13" i="168"/>
  <c r="P10" i="165"/>
  <c r="L48" i="165"/>
  <c r="F42" i="168"/>
  <c r="N49" i="167"/>
  <c r="M28" i="167"/>
  <c r="N32" i="167"/>
  <c r="G49" i="166"/>
  <c r="AQ265" i="168"/>
  <c r="AQ201" i="166"/>
  <c r="D51" i="165"/>
  <c r="P27" i="166"/>
  <c r="N10" i="166"/>
  <c r="L6" i="166"/>
  <c r="M30" i="164"/>
  <c r="C20" i="166"/>
  <c r="D6" i="168"/>
  <c r="C26" i="167"/>
  <c r="P46" i="166"/>
  <c r="I31" i="165"/>
  <c r="F9" i="168"/>
  <c r="Q43" i="168"/>
  <c r="I49" i="164"/>
  <c r="E26" i="167"/>
  <c r="E50" i="168"/>
  <c r="M19" i="166"/>
  <c r="AR13" i="165"/>
  <c r="I40" i="166"/>
  <c r="Q39" i="167"/>
  <c r="AR525" i="166"/>
  <c r="L22" i="166"/>
  <c r="I46" i="168"/>
  <c r="F3" i="165"/>
  <c r="AQ340" i="166"/>
  <c r="E21" i="166"/>
  <c r="G49" i="167"/>
  <c r="G32" i="167"/>
  <c r="F36" i="168"/>
  <c r="AJ151" i="168"/>
  <c r="AK151" i="168" s="1"/>
  <c r="K8" i="166"/>
  <c r="K21" i="164"/>
  <c r="AO8" i="164"/>
  <c r="G14" i="164"/>
  <c r="M14" i="164"/>
  <c r="AP7" i="165"/>
  <c r="M13" i="167"/>
  <c r="H51" i="166"/>
  <c r="H42" i="165"/>
  <c r="P16" i="167"/>
  <c r="L13" i="167"/>
  <c r="P46" i="167"/>
  <c r="I39" i="168"/>
  <c r="F27" i="167"/>
  <c r="H4" i="168"/>
  <c r="D49" i="164"/>
  <c r="J30" i="168"/>
  <c r="AJ203" i="159"/>
  <c r="AK203" i="159" s="1"/>
  <c r="Q35" i="164"/>
  <c r="K4" i="165"/>
  <c r="P11" i="164"/>
  <c r="Q40" i="167"/>
  <c r="D21" i="168"/>
  <c r="N29" i="168"/>
  <c r="AR201" i="159"/>
  <c r="K28" i="165"/>
  <c r="F4" i="164"/>
  <c r="J50" i="167"/>
  <c r="H29" i="165"/>
  <c r="AO400" i="166"/>
  <c r="F29" i="168"/>
  <c r="D28" i="167"/>
  <c r="I14" i="165"/>
  <c r="I9" i="167"/>
  <c r="I14" i="164"/>
  <c r="M51" i="168"/>
  <c r="Q6" i="163"/>
  <c r="AJ6" i="165"/>
  <c r="AK6" i="165" s="1"/>
  <c r="N22" i="168"/>
  <c r="K33" i="168"/>
  <c r="E46" i="167"/>
  <c r="AQ8" i="168"/>
  <c r="N48" i="167"/>
  <c r="E8" i="166"/>
  <c r="J14" i="168"/>
  <c r="M34" i="166"/>
  <c r="K43" i="165"/>
  <c r="AJ150" i="168"/>
  <c r="AK150" i="168" s="1"/>
  <c r="AO345" i="166"/>
  <c r="G3" i="167"/>
  <c r="F33" i="166"/>
  <c r="E12" i="167"/>
  <c r="P28" i="166"/>
  <c r="E33" i="166"/>
  <c r="AP269" i="166"/>
  <c r="I48" i="164"/>
  <c r="D51" i="164"/>
  <c r="AO209" i="168"/>
  <c r="M44" i="167"/>
  <c r="M39" i="168"/>
  <c r="P37" i="168"/>
  <c r="P45" i="168"/>
  <c r="N24" i="167"/>
  <c r="D3" i="165"/>
  <c r="M17" i="167"/>
  <c r="P16" i="166"/>
  <c r="AQ75" i="168"/>
  <c r="E5" i="167"/>
  <c r="M46" i="164"/>
  <c r="D47" i="168"/>
  <c r="AL7" i="166"/>
  <c r="AM7" i="166" s="1"/>
  <c r="F48" i="168"/>
  <c r="C33" i="166"/>
  <c r="E35" i="164"/>
  <c r="H12" i="165"/>
  <c r="H27" i="165"/>
  <c r="K49" i="165"/>
  <c r="F5" i="168"/>
  <c r="P27" i="165"/>
  <c r="D16" i="165"/>
  <c r="G41" i="165"/>
  <c r="J34" i="167"/>
  <c r="C25" i="166"/>
  <c r="C19" i="164"/>
  <c r="N5" i="165"/>
  <c r="I36" i="166"/>
  <c r="P30" i="166"/>
  <c r="Q30" i="164"/>
  <c r="N51" i="169"/>
  <c r="J19" i="168"/>
  <c r="I42" i="168"/>
  <c r="AO76" i="168"/>
  <c r="H5" i="168"/>
  <c r="K30" i="164"/>
  <c r="Q23" i="168"/>
  <c r="E39" i="168"/>
  <c r="E31" i="167"/>
  <c r="AR206" i="168"/>
  <c r="AJ9" i="166"/>
  <c r="AK9" i="166" s="1"/>
  <c r="Q41" i="166"/>
  <c r="AP78" i="168"/>
  <c r="AP204" i="166"/>
  <c r="AR148" i="168"/>
  <c r="I13" i="165"/>
  <c r="D5" i="166"/>
  <c r="F23" i="165"/>
  <c r="AQ142" i="168"/>
  <c r="L7" i="168"/>
  <c r="E19" i="167"/>
  <c r="AP337" i="168"/>
  <c r="K41" i="166"/>
  <c r="M2" i="166"/>
  <c r="N50" i="167"/>
  <c r="Q17" i="166"/>
  <c r="J8" i="164"/>
  <c r="E21" i="168"/>
  <c r="N17" i="168"/>
  <c r="P15" i="168"/>
  <c r="AQ140" i="168"/>
  <c r="H18" i="166"/>
  <c r="L35" i="165"/>
  <c r="L42" i="168"/>
  <c r="E24" i="168"/>
  <c r="M18" i="168"/>
  <c r="L12" i="166"/>
  <c r="D50" i="165"/>
  <c r="AP147" i="166"/>
  <c r="E26" i="165"/>
  <c r="P39" i="166"/>
  <c r="L24" i="168"/>
  <c r="AR201" i="168"/>
  <c r="AO204" i="168"/>
  <c r="E48" i="164"/>
  <c r="AJ205" i="159"/>
  <c r="AK205" i="159" s="1"/>
  <c r="L34" i="167"/>
  <c r="L21" i="167"/>
  <c r="AQ273" i="166"/>
  <c r="H6" i="164"/>
  <c r="AQ204" i="166"/>
  <c r="Q51" i="169"/>
  <c r="D28" i="166"/>
  <c r="M5" i="167"/>
  <c r="AP274" i="168"/>
  <c r="AQ464" i="166"/>
  <c r="AR143" i="166"/>
  <c r="J44" i="166"/>
  <c r="AR78" i="166"/>
  <c r="AJ460" i="166"/>
  <c r="AK460" i="166" s="1"/>
  <c r="AQ207" i="168"/>
  <c r="Q17" i="167"/>
  <c r="AO8" i="168"/>
  <c r="AR276" i="166"/>
  <c r="E36" i="166"/>
  <c r="AO275" i="166"/>
  <c r="AP6" i="166"/>
  <c r="C9" i="165"/>
  <c r="D49" i="168"/>
  <c r="F13" i="168"/>
  <c r="E47" i="166"/>
  <c r="G4" i="164"/>
  <c r="C19" i="166"/>
  <c r="K5" i="167"/>
  <c r="E11" i="164"/>
  <c r="H29" i="166"/>
  <c r="AO6" i="167"/>
  <c r="AO272" i="166"/>
  <c r="E4" i="167"/>
  <c r="AJ266" i="166"/>
  <c r="AK266" i="166" s="1"/>
  <c r="F51" i="165"/>
  <c r="Q42" i="165"/>
  <c r="AJ200" i="166"/>
  <c r="AK200" i="166" s="1"/>
  <c r="AJ531" i="166"/>
  <c r="AK531" i="166" s="1"/>
  <c r="AQ147" i="168"/>
  <c r="D19" i="166"/>
  <c r="D26" i="166"/>
  <c r="Q49" i="166"/>
  <c r="F43" i="168"/>
  <c r="K12" i="165"/>
  <c r="I44" i="165"/>
  <c r="AO200" i="168"/>
  <c r="D48" i="166"/>
  <c r="AO141" i="166"/>
  <c r="M48" i="165"/>
  <c r="H13" i="167"/>
  <c r="M27" i="166"/>
  <c r="L27" i="166"/>
  <c r="P3" i="168"/>
  <c r="AO465" i="166"/>
  <c r="AP146" i="168"/>
  <c r="AJ74" i="168"/>
  <c r="AK74" i="168" s="1"/>
  <c r="AO138" i="168"/>
  <c r="AR271" i="168"/>
  <c r="G42" i="166"/>
  <c r="AQ460" i="166"/>
  <c r="D28" i="168"/>
  <c r="E15" i="167"/>
  <c r="H44" i="165"/>
  <c r="AR75" i="166"/>
  <c r="D16" i="167"/>
  <c r="AR344" i="166"/>
  <c r="I32" i="167"/>
  <c r="K2" i="166"/>
  <c r="F33" i="165"/>
  <c r="E35" i="166"/>
  <c r="I32" i="168"/>
  <c r="Q3" i="166"/>
  <c r="AR9" i="166"/>
  <c r="G44" i="166"/>
  <c r="P41" i="166"/>
  <c r="AL207" i="163"/>
  <c r="AM207" i="163" s="1"/>
  <c r="E49" i="164"/>
  <c r="P13" i="166"/>
  <c r="K42" i="166"/>
  <c r="E33" i="164"/>
  <c r="F2" i="168"/>
  <c r="P23" i="165"/>
  <c r="AO208" i="168"/>
  <c r="N15" i="165"/>
  <c r="J8" i="165"/>
  <c r="N5" i="168"/>
  <c r="K47" i="164"/>
  <c r="AR527" i="166"/>
  <c r="AJ14" i="166"/>
  <c r="AK14" i="166" s="1"/>
  <c r="Q48" i="165"/>
  <c r="K47" i="167"/>
  <c r="AJ146" i="166"/>
  <c r="AK146" i="166" s="1"/>
  <c r="E46" i="168"/>
  <c r="P13" i="167"/>
  <c r="M28" i="165"/>
  <c r="D18" i="166"/>
  <c r="G32" i="164"/>
  <c r="F39" i="166"/>
  <c r="AJ273" i="166"/>
  <c r="AK273" i="166" s="1"/>
  <c r="E29" i="166"/>
  <c r="C26" i="168"/>
  <c r="G41" i="166"/>
  <c r="C24" i="165"/>
  <c r="M26" i="168"/>
  <c r="N39" i="165"/>
  <c r="D20" i="166"/>
  <c r="Q8" i="167"/>
  <c r="AL267" i="168"/>
  <c r="AM267" i="168" s="1"/>
  <c r="K48" i="166"/>
  <c r="J26" i="167"/>
  <c r="AQ73" i="166"/>
  <c r="AO77" i="168"/>
  <c r="J51" i="165"/>
  <c r="K14" i="167"/>
  <c r="AQ340" i="168"/>
  <c r="H3" i="168"/>
  <c r="D14" i="167"/>
  <c r="L17" i="167"/>
  <c r="AP333" i="168"/>
  <c r="G51" i="165"/>
  <c r="G40" i="167"/>
  <c r="K26" i="168"/>
  <c r="F25" i="165"/>
  <c r="J15" i="165"/>
  <c r="K48" i="168"/>
  <c r="M37" i="166"/>
  <c r="J3" i="168"/>
  <c r="F35" i="167"/>
  <c r="P10" i="167"/>
  <c r="AR142" i="168"/>
  <c r="AR468" i="166"/>
  <c r="K20" i="164"/>
  <c r="Q37" i="168"/>
  <c r="F45" i="167"/>
  <c r="AJ149" i="168"/>
  <c r="AK149" i="168" s="1"/>
  <c r="J25" i="168"/>
  <c r="AR334" i="166"/>
  <c r="P50" i="164"/>
  <c r="Q46" i="165"/>
  <c r="M27" i="164"/>
  <c r="N6" i="165"/>
  <c r="L45" i="167"/>
  <c r="H10" i="166"/>
  <c r="E8" i="167"/>
  <c r="AJ6" i="166"/>
  <c r="AK6" i="166" s="1"/>
  <c r="AO83" i="166"/>
  <c r="D45" i="165"/>
  <c r="K45" i="164"/>
  <c r="C49" i="165"/>
  <c r="N47" i="164"/>
  <c r="L49" i="164"/>
  <c r="C51" i="169"/>
  <c r="C5" i="166"/>
  <c r="D34" i="168"/>
  <c r="AJ204" i="166"/>
  <c r="AK204" i="166" s="1"/>
  <c r="AR138" i="168"/>
  <c r="AO344" i="168"/>
  <c r="AJ137" i="168"/>
  <c r="AK137" i="168" s="1"/>
  <c r="J15" i="166"/>
  <c r="E24" i="164"/>
  <c r="E24" i="166"/>
  <c r="I35" i="167"/>
  <c r="AJ5" i="166"/>
  <c r="AK5" i="166" s="1"/>
  <c r="P3" i="167"/>
  <c r="M47" i="165"/>
  <c r="Q27" i="165"/>
  <c r="D36" i="166"/>
  <c r="AQ144" i="168"/>
  <c r="G49" i="165"/>
  <c r="L13" i="168"/>
  <c r="I17" i="168"/>
  <c r="N29" i="166"/>
  <c r="AR399" i="166"/>
  <c r="G13" i="167"/>
  <c r="AQ275" i="166"/>
  <c r="H36" i="167"/>
  <c r="P25" i="166"/>
  <c r="D39" i="165"/>
  <c r="H46" i="164"/>
  <c r="M15" i="168"/>
  <c r="AQ11" i="164"/>
  <c r="F25" i="166"/>
  <c r="I34" i="168"/>
  <c r="AQ206" i="163"/>
  <c r="Q23" i="164"/>
  <c r="N40" i="164"/>
  <c r="E30" i="165"/>
  <c r="Q14" i="167"/>
  <c r="AQ141" i="166"/>
  <c r="G46" i="168"/>
  <c r="K49" i="166"/>
  <c r="H10" i="167"/>
  <c r="L39" i="165"/>
  <c r="I33" i="166"/>
  <c r="AJ401" i="166"/>
  <c r="AK401" i="166" s="1"/>
  <c r="C30" i="167"/>
  <c r="H10" i="164"/>
  <c r="AQ10" i="165"/>
  <c r="AP273" i="163"/>
  <c r="F48" i="167"/>
  <c r="E16" i="168"/>
  <c r="P38" i="167"/>
  <c r="M35" i="164"/>
  <c r="Q2" i="166"/>
  <c r="N35" i="168"/>
  <c r="F40" i="168"/>
  <c r="AP148" i="166"/>
  <c r="Q20" i="166"/>
  <c r="AP460" i="166"/>
  <c r="D25" i="166"/>
  <c r="F49" i="167"/>
  <c r="J2" i="168"/>
  <c r="AJ148" i="166"/>
  <c r="AK148" i="166" s="1"/>
  <c r="AJ344" i="166"/>
  <c r="AK344" i="166" s="1"/>
  <c r="AR137" i="168"/>
  <c r="AP70" i="168"/>
  <c r="C24" i="166"/>
  <c r="I26" i="168"/>
  <c r="AO75" i="166"/>
  <c r="F30" i="164"/>
  <c r="F36" i="165"/>
  <c r="M18" i="165"/>
  <c r="J33" i="167"/>
  <c r="K51" i="166"/>
  <c r="AQ272" i="168"/>
  <c r="N14" i="168"/>
  <c r="G10" i="167"/>
  <c r="M12" i="167"/>
  <c r="AR8" i="164"/>
  <c r="AO145" i="168"/>
  <c r="C44" i="164"/>
  <c r="AL138" i="168"/>
  <c r="AM138" i="168" s="1"/>
  <c r="AQ138" i="163"/>
  <c r="H49" i="166"/>
  <c r="N38" i="164"/>
  <c r="AL266" i="163"/>
  <c r="AM266" i="163" s="1"/>
  <c r="AQ401" i="166"/>
  <c r="I28" i="165"/>
  <c r="F48" i="165"/>
  <c r="AQ330" i="166"/>
  <c r="AJ10" i="168"/>
  <c r="AK10" i="168" s="1"/>
  <c r="AP400" i="166"/>
  <c r="N6" i="166"/>
  <c r="N46" i="164"/>
  <c r="L7" i="165"/>
  <c r="AP144" i="166"/>
  <c r="G12" i="165"/>
  <c r="G40" i="164"/>
  <c r="AO403" i="166"/>
  <c r="N18" i="168"/>
  <c r="L28" i="165"/>
  <c r="M9" i="164"/>
  <c r="C3" i="166"/>
  <c r="Q35" i="167"/>
  <c r="AJ142" i="163"/>
  <c r="AK142" i="163" s="1"/>
  <c r="H24" i="166"/>
  <c r="H39" i="167"/>
  <c r="AP337" i="166"/>
  <c r="G10" i="166"/>
  <c r="C11" i="168"/>
  <c r="P9" i="165"/>
  <c r="J12" i="168"/>
  <c r="G26" i="168"/>
  <c r="AR138" i="166"/>
  <c r="G41" i="167"/>
  <c r="AR70" i="166"/>
  <c r="N41" i="168"/>
  <c r="E6" i="167"/>
  <c r="AJ207" i="168"/>
  <c r="AK207" i="168" s="1"/>
  <c r="C29" i="168"/>
  <c r="D9" i="168"/>
  <c r="G49" i="168"/>
  <c r="F27" i="168"/>
  <c r="D37" i="167"/>
  <c r="F21" i="166"/>
  <c r="C40" i="164"/>
  <c r="I4" i="168"/>
  <c r="M34" i="168"/>
  <c r="L25" i="165"/>
  <c r="M43" i="168"/>
  <c r="K27" i="167"/>
  <c r="J50" i="168"/>
  <c r="K9" i="164"/>
  <c r="AO138" i="166"/>
  <c r="I26" i="167"/>
  <c r="I4" i="167"/>
  <c r="L40" i="167"/>
  <c r="P9" i="166"/>
  <c r="AQ78" i="166"/>
  <c r="AR200" i="168"/>
  <c r="M39" i="166"/>
  <c r="M2" i="164"/>
  <c r="AJ143" i="168"/>
  <c r="AK143" i="168" s="1"/>
  <c r="I17" i="166"/>
  <c r="I3" i="167"/>
  <c r="H49" i="167"/>
  <c r="Q12" i="168"/>
  <c r="F45" i="166"/>
  <c r="L36" i="166"/>
  <c r="G11" i="165"/>
  <c r="M46" i="166"/>
  <c r="I38" i="167"/>
  <c r="AO339" i="168"/>
  <c r="D39" i="167"/>
  <c r="N2" i="166"/>
  <c r="AR333" i="168"/>
  <c r="AO78" i="168"/>
  <c r="C22" i="167"/>
  <c r="AJ526" i="166"/>
  <c r="AK526" i="166" s="1"/>
  <c r="AO138" i="163"/>
  <c r="K21" i="167"/>
  <c r="F16" i="167"/>
  <c r="Q16" i="168"/>
  <c r="C44" i="168"/>
  <c r="P24" i="166"/>
  <c r="Q36" i="166"/>
  <c r="AO337" i="166"/>
  <c r="K23" i="166"/>
  <c r="AP345" i="166"/>
  <c r="N30" i="168"/>
  <c r="G47" i="167"/>
  <c r="I13" i="168"/>
  <c r="AP207" i="163"/>
  <c r="AO73" i="168"/>
  <c r="G15" i="166"/>
  <c r="AR83" i="166"/>
  <c r="AO269" i="168"/>
  <c r="I42" i="166"/>
  <c r="H22" i="168"/>
  <c r="F44" i="167"/>
  <c r="D46" i="167"/>
  <c r="Q21" i="166"/>
  <c r="Q21" i="165"/>
  <c r="C19" i="167"/>
  <c r="E36" i="165"/>
  <c r="Q5" i="167"/>
  <c r="D27" i="166"/>
  <c r="K44" i="168"/>
  <c r="AO530" i="166"/>
  <c r="L45" i="166"/>
  <c r="F46" i="165"/>
  <c r="I36" i="165"/>
  <c r="E42" i="164"/>
  <c r="AR14" i="166"/>
  <c r="E29" i="168"/>
  <c r="AQ76" i="168"/>
  <c r="I39" i="167"/>
  <c r="F10" i="166"/>
  <c r="J35" i="168"/>
  <c r="L43" i="167"/>
  <c r="N41" i="166"/>
  <c r="D25" i="165"/>
  <c r="AO137" i="166"/>
  <c r="G42" i="165"/>
  <c r="AP463" i="166"/>
  <c r="AR148" i="166"/>
  <c r="C40" i="166"/>
  <c r="Q38" i="168"/>
  <c r="AR11" i="168"/>
  <c r="H24" i="167"/>
  <c r="AQ269" i="168"/>
  <c r="G39" i="166"/>
  <c r="AO203" i="168"/>
  <c r="K7" i="165"/>
  <c r="AQ82" i="166"/>
  <c r="C2" i="168"/>
  <c r="C47" i="168"/>
  <c r="AP334" i="168"/>
  <c r="D44" i="167"/>
  <c r="G22" i="168"/>
  <c r="P24" i="168"/>
  <c r="K29" i="167"/>
  <c r="Q12" i="166"/>
  <c r="I45" i="167"/>
  <c r="G38" i="165"/>
  <c r="AQ267" i="168"/>
  <c r="G37" i="168"/>
  <c r="J29" i="168"/>
  <c r="AR76" i="168"/>
  <c r="E29" i="165"/>
  <c r="AO265" i="166"/>
  <c r="G14" i="166"/>
  <c r="AP202" i="168"/>
  <c r="AJ269" i="168"/>
  <c r="AK269" i="168" s="1"/>
  <c r="E27" i="166"/>
  <c r="Q30" i="166"/>
  <c r="N36" i="168"/>
  <c r="H18" i="168"/>
  <c r="N14" i="167"/>
  <c r="AO5" i="168"/>
  <c r="AO148" i="166"/>
  <c r="AR207" i="168"/>
  <c r="AO77" i="166"/>
  <c r="J6" i="166"/>
  <c r="I38" i="165"/>
  <c r="L20" i="167"/>
  <c r="Q49" i="165"/>
  <c r="F31" i="167"/>
  <c r="N19" i="167"/>
  <c r="Q5" i="168"/>
  <c r="Q23" i="167"/>
  <c r="F4" i="167"/>
  <c r="AQ395" i="166"/>
  <c r="K51" i="164"/>
  <c r="L22" i="165"/>
  <c r="C47" i="164"/>
  <c r="AJ148" i="168"/>
  <c r="AK148" i="168" s="1"/>
  <c r="C45" i="168"/>
  <c r="AQ462" i="166"/>
  <c r="AP138" i="168"/>
  <c r="AO207" i="166"/>
  <c r="J45" i="166"/>
  <c r="H33" i="165"/>
  <c r="P40" i="165"/>
  <c r="H5" i="167"/>
  <c r="J13" i="168"/>
  <c r="I22" i="167"/>
  <c r="AP200" i="163"/>
  <c r="L51" i="168"/>
  <c r="G16" i="164"/>
  <c r="J43" i="164"/>
  <c r="N45" i="166"/>
  <c r="C15" i="165"/>
  <c r="AJ136" i="163"/>
  <c r="AK136" i="163" s="1"/>
  <c r="E6" i="166"/>
  <c r="Q25" i="165"/>
  <c r="P43" i="167"/>
  <c r="F27" i="166"/>
  <c r="K35" i="167"/>
  <c r="I2" i="168"/>
  <c r="AJ206" i="168"/>
  <c r="AK206" i="168" s="1"/>
  <c r="C38" i="168"/>
  <c r="L28" i="166"/>
  <c r="F30" i="168"/>
  <c r="N43" i="165"/>
  <c r="AP339" i="166"/>
  <c r="N20" i="168"/>
  <c r="D30" i="167"/>
  <c r="Q26" i="165"/>
  <c r="D4" i="165"/>
  <c r="AR10" i="165"/>
  <c r="K9" i="167"/>
  <c r="C35" i="165"/>
  <c r="Q11" i="165"/>
  <c r="P33" i="167"/>
  <c r="P40" i="164"/>
  <c r="H45" i="164"/>
  <c r="J15" i="164"/>
  <c r="AR135" i="168"/>
  <c r="AR11" i="164"/>
  <c r="AQ83" i="166"/>
  <c r="E23" i="166"/>
  <c r="AJ76" i="168"/>
  <c r="AK76" i="168" s="1"/>
  <c r="AL143" i="168"/>
  <c r="AM143" i="168" s="1"/>
  <c r="L47" i="165"/>
  <c r="AR8" i="166"/>
  <c r="N31" i="166"/>
  <c r="K50" i="166"/>
  <c r="AJ266" i="168"/>
  <c r="AK266" i="168" s="1"/>
  <c r="Q20" i="167"/>
  <c r="AP340" i="166"/>
  <c r="Q50" i="165"/>
  <c r="I3" i="166"/>
  <c r="AJ267" i="168"/>
  <c r="AK267" i="168" s="1"/>
  <c r="AQ331" i="166"/>
  <c r="H50" i="164"/>
  <c r="AO270" i="168"/>
  <c r="J47" i="168"/>
  <c r="J9" i="167"/>
  <c r="M39" i="165"/>
  <c r="K7" i="166"/>
  <c r="D5" i="165"/>
  <c r="L10" i="166"/>
  <c r="G13" i="165"/>
  <c r="E43" i="165"/>
  <c r="P24" i="167"/>
  <c r="AP7" i="168"/>
  <c r="AP200" i="166"/>
  <c r="G18" i="168"/>
  <c r="I27" i="166"/>
  <c r="J41" i="167"/>
  <c r="D40" i="165"/>
  <c r="AO527" i="166"/>
  <c r="AJ145" i="166"/>
  <c r="AK145" i="166" s="1"/>
  <c r="F43" i="166"/>
  <c r="AJ343" i="168"/>
  <c r="AK343" i="168" s="1"/>
  <c r="AJ332" i="166"/>
  <c r="AK332" i="166" s="1"/>
  <c r="N15" i="166"/>
  <c r="I20" i="165"/>
  <c r="E22" i="168"/>
  <c r="AQ333" i="168"/>
  <c r="Q37" i="165"/>
  <c r="D51" i="167"/>
  <c r="AQ400" i="166"/>
  <c r="Q2" i="167"/>
  <c r="F28" i="166"/>
  <c r="I33" i="168"/>
  <c r="F36" i="167"/>
  <c r="E22" i="165"/>
  <c r="G34" i="166"/>
  <c r="C13" i="167"/>
  <c r="P35" i="168"/>
  <c r="AR331" i="166"/>
  <c r="L23" i="166"/>
  <c r="AQ334" i="168"/>
  <c r="AO136" i="168"/>
  <c r="F33" i="168"/>
  <c r="AO14" i="166"/>
  <c r="AP135" i="163"/>
  <c r="Q18" i="167"/>
  <c r="Q3" i="167"/>
  <c r="C23" i="167"/>
  <c r="M31" i="167"/>
  <c r="C16" i="167"/>
  <c r="AQ148" i="168"/>
  <c r="E15" i="166"/>
  <c r="L37" i="167"/>
  <c r="Q12" i="167"/>
  <c r="C46" i="165"/>
  <c r="J34" i="166"/>
  <c r="AP336" i="168"/>
  <c r="Q13" i="168"/>
  <c r="E40" i="166"/>
  <c r="L43" i="166"/>
  <c r="L42" i="167"/>
  <c r="G12" i="166"/>
  <c r="K32" i="167"/>
  <c r="M36" i="166"/>
  <c r="N46" i="165"/>
  <c r="E50" i="165"/>
  <c r="H9" i="167"/>
  <c r="AP401" i="166"/>
  <c r="I21" i="164"/>
  <c r="K37" i="168"/>
  <c r="M22" i="168"/>
  <c r="H28" i="165"/>
  <c r="AP80" i="168"/>
  <c r="H41" i="165"/>
  <c r="AR143" i="168"/>
  <c r="AP273" i="168"/>
  <c r="H51" i="168"/>
  <c r="F31" i="166"/>
  <c r="AR460" i="166"/>
  <c r="AP209" i="166"/>
  <c r="AQ530" i="166"/>
  <c r="C10" i="165"/>
  <c r="J45" i="167"/>
  <c r="M30" i="167"/>
  <c r="D10" i="166"/>
  <c r="L36" i="165"/>
  <c r="P30" i="167"/>
  <c r="K5" i="164"/>
  <c r="AR140" i="168"/>
  <c r="C43" i="164"/>
  <c r="AJ344" i="168"/>
  <c r="AK344" i="168" s="1"/>
  <c r="H7" i="168"/>
  <c r="I29" i="167"/>
  <c r="AP402" i="166"/>
  <c r="C24" i="168"/>
  <c r="J16" i="165"/>
  <c r="AR265" i="168"/>
  <c r="H41" i="166"/>
  <c r="D50" i="167"/>
  <c r="J5" i="168"/>
  <c r="E15" i="168"/>
  <c r="AJ273" i="163"/>
  <c r="AK273" i="163" s="1"/>
  <c r="H39" i="164"/>
  <c r="C50" i="166"/>
  <c r="AQ70" i="166"/>
  <c r="L40" i="164"/>
  <c r="L17" i="165"/>
  <c r="AR461" i="166"/>
  <c r="AO143" i="166"/>
  <c r="K4" i="168"/>
  <c r="C50" i="168"/>
  <c r="AO73" i="166"/>
  <c r="P11" i="166"/>
  <c r="AP75" i="166"/>
  <c r="AQ268" i="166"/>
  <c r="AQ344" i="166"/>
  <c r="D11" i="167"/>
  <c r="G29" i="165"/>
  <c r="I43" i="165"/>
  <c r="AO7" i="166"/>
  <c r="G34" i="167"/>
  <c r="AJ72" i="166"/>
  <c r="AK72" i="166" s="1"/>
  <c r="AR340" i="168"/>
  <c r="J42" i="167"/>
  <c r="AR397" i="166"/>
  <c r="H20" i="168"/>
  <c r="K36" i="164"/>
  <c r="K3" i="168"/>
  <c r="D42" i="167"/>
  <c r="L23" i="165"/>
  <c r="N24" i="165"/>
  <c r="J21" i="166"/>
  <c r="AO468" i="166"/>
  <c r="D2" i="168"/>
  <c r="G15" i="168"/>
  <c r="AJ73" i="168"/>
  <c r="AK73" i="168" s="1"/>
  <c r="AJ337" i="168"/>
  <c r="AK337" i="168" s="1"/>
  <c r="AO12" i="166"/>
  <c r="I12" i="167"/>
  <c r="F19" i="166"/>
  <c r="M5" i="166"/>
  <c r="L35" i="167"/>
  <c r="M11" i="167"/>
  <c r="M49" i="168"/>
  <c r="AP205" i="166"/>
  <c r="H36" i="166"/>
  <c r="D15" i="168"/>
  <c r="K39" i="167"/>
  <c r="F3" i="164"/>
  <c r="L3" i="167"/>
  <c r="AJ140" i="168"/>
  <c r="AK140" i="168" s="1"/>
  <c r="F49" i="168"/>
  <c r="M39" i="167"/>
  <c r="G22" i="166"/>
  <c r="L37" i="164"/>
  <c r="H26" i="167"/>
  <c r="I7" i="165"/>
  <c r="J49" i="166"/>
  <c r="P24" i="164"/>
  <c r="M33" i="167"/>
  <c r="I25" i="164"/>
  <c r="AL71" i="166"/>
  <c r="AM71" i="166" s="1"/>
  <c r="AO332" i="168"/>
  <c r="C28" i="165"/>
  <c r="E13" i="165"/>
  <c r="H47" i="166"/>
  <c r="C49" i="166"/>
  <c r="E39" i="167"/>
  <c r="N51" i="168"/>
  <c r="C6" i="165"/>
  <c r="F46" i="167"/>
  <c r="P31" i="164"/>
  <c r="G25" i="165"/>
  <c r="N38" i="166"/>
  <c r="AP5" i="165"/>
  <c r="K14" i="165"/>
  <c r="F25" i="164"/>
  <c r="D30" i="165"/>
  <c r="E18" i="167"/>
  <c r="AP136" i="166"/>
  <c r="C13" i="166"/>
  <c r="L18" i="168"/>
  <c r="Q25" i="166"/>
  <c r="L10" i="165"/>
  <c r="E38" i="167"/>
  <c r="J30" i="167"/>
  <c r="P29" i="167"/>
  <c r="AJ205" i="166"/>
  <c r="AK205" i="166" s="1"/>
  <c r="J20" i="167"/>
  <c r="N41" i="167"/>
  <c r="D12" i="167"/>
  <c r="M3" i="165"/>
  <c r="P36" i="168"/>
  <c r="AO206" i="166"/>
  <c r="K7" i="167"/>
  <c r="AQ397" i="166"/>
  <c r="G32" i="165"/>
  <c r="AJ400" i="166"/>
  <c r="AK400" i="166" s="1"/>
  <c r="F43" i="167"/>
  <c r="AJ274" i="168"/>
  <c r="AK274" i="168" s="1"/>
  <c r="I41" i="168"/>
  <c r="K11" i="168"/>
  <c r="D36" i="167"/>
  <c r="G17" i="168"/>
  <c r="AQ144" i="166"/>
  <c r="AQ205" i="166"/>
  <c r="AQ274" i="168"/>
  <c r="AO271" i="166"/>
  <c r="C25" i="167"/>
  <c r="K49" i="167"/>
  <c r="F37" i="167"/>
  <c r="Q15" i="165"/>
  <c r="E48" i="166"/>
  <c r="K20" i="166"/>
  <c r="AJ12" i="164"/>
  <c r="AK12" i="164" s="1"/>
  <c r="E28" i="166"/>
  <c r="J31" i="164"/>
  <c r="G28" i="166"/>
  <c r="AO150" i="168"/>
  <c r="F7" i="168"/>
  <c r="K29" i="165"/>
  <c r="AP71" i="166"/>
  <c r="G14" i="165"/>
  <c r="K25" i="165"/>
  <c r="AR339" i="166"/>
  <c r="AR265" i="163"/>
  <c r="E13" i="164"/>
  <c r="AQ9" i="168"/>
  <c r="P17" i="167"/>
  <c r="Q45" i="168"/>
  <c r="Q24" i="166"/>
  <c r="P3" i="165"/>
  <c r="Q27" i="164"/>
  <c r="C12" i="168"/>
  <c r="F40" i="167"/>
  <c r="G3" i="164"/>
  <c r="P31" i="165"/>
  <c r="P49" i="166"/>
  <c r="K3" i="167"/>
  <c r="AR210" i="166"/>
  <c r="F37" i="168"/>
  <c r="M39" i="164"/>
  <c r="C21" i="166"/>
  <c r="Q8" i="168"/>
  <c r="K36" i="166"/>
  <c r="L19" i="166"/>
  <c r="E37" i="167"/>
  <c r="D35" i="167"/>
  <c r="AO78" i="166"/>
  <c r="P4" i="164"/>
  <c r="L7" i="167"/>
  <c r="AP209" i="163"/>
  <c r="AJ137" i="163"/>
  <c r="AK137" i="163" s="1"/>
  <c r="F40" i="166"/>
  <c r="N38" i="165"/>
  <c r="N6" i="164"/>
  <c r="I19" i="166"/>
  <c r="E14" i="165"/>
  <c r="D29" i="166"/>
  <c r="C29" i="166"/>
  <c r="N37" i="167"/>
  <c r="AQ200" i="168"/>
  <c r="C3" i="165"/>
  <c r="G9" i="168"/>
  <c r="AQ5" i="166"/>
  <c r="AJ209" i="168"/>
  <c r="AK209" i="168" s="1"/>
  <c r="C26" i="165"/>
  <c r="D27" i="168"/>
  <c r="E31" i="168"/>
  <c r="M26" i="165"/>
  <c r="D14" i="165"/>
  <c r="C11" i="165"/>
  <c r="AP9" i="166"/>
  <c r="I38" i="166"/>
  <c r="Q36" i="167"/>
  <c r="Q49" i="168"/>
  <c r="I23" i="167"/>
  <c r="AJ136" i="168"/>
  <c r="AK136" i="168" s="1"/>
  <c r="AO81" i="166"/>
  <c r="L15" i="166"/>
  <c r="Q13" i="166"/>
  <c r="N28" i="164"/>
  <c r="I7" i="167"/>
  <c r="AQ398" i="166"/>
  <c r="L16" i="164"/>
  <c r="AO331" i="166"/>
  <c r="Q32" i="166"/>
  <c r="N33" i="167"/>
  <c r="D5" i="167"/>
  <c r="AP139" i="163"/>
  <c r="G21" i="168"/>
  <c r="N28" i="167"/>
  <c r="C26" i="166"/>
  <c r="AR11" i="166"/>
  <c r="L21" i="166"/>
  <c r="L44" i="167"/>
  <c r="D13" i="166"/>
  <c r="F4" i="166"/>
  <c r="AQ77" i="166"/>
  <c r="G7" i="168"/>
  <c r="I20" i="166"/>
  <c r="M38" i="168"/>
  <c r="E3" i="168"/>
  <c r="H11" i="167"/>
  <c r="AP397" i="166"/>
  <c r="J32" i="166"/>
  <c r="M40" i="165"/>
  <c r="G19" i="164"/>
  <c r="AP203" i="168"/>
  <c r="K32" i="168"/>
  <c r="AP142" i="168"/>
  <c r="AJ7" i="166"/>
  <c r="AK7" i="166" s="1"/>
  <c r="M43" i="164"/>
  <c r="E41" i="168"/>
  <c r="AP145" i="166"/>
  <c r="M5" i="165"/>
  <c r="K36" i="165"/>
  <c r="J4" i="165"/>
  <c r="AR142" i="166"/>
  <c r="J25" i="165"/>
  <c r="AQ461" i="166"/>
  <c r="P6" i="166"/>
  <c r="E49" i="166"/>
  <c r="E51" i="166"/>
  <c r="K39" i="166"/>
  <c r="F51" i="168"/>
  <c r="M14" i="168"/>
  <c r="M21" i="165"/>
  <c r="L18" i="166"/>
  <c r="E13" i="167"/>
  <c r="H32" i="165"/>
  <c r="AL333" i="166"/>
  <c r="AM333" i="166" s="1"/>
  <c r="M19" i="165"/>
  <c r="N26" i="168"/>
  <c r="J21" i="165"/>
  <c r="K44" i="166"/>
  <c r="N17" i="164"/>
  <c r="Q43" i="165"/>
  <c r="M9" i="166"/>
  <c r="H11" i="164"/>
  <c r="L38" i="165"/>
  <c r="J20" i="168"/>
  <c r="N28" i="168"/>
  <c r="AQ139" i="168"/>
  <c r="AO82" i="166"/>
  <c r="H22" i="165"/>
  <c r="Q30" i="165"/>
  <c r="J39" i="167"/>
  <c r="P19" i="165"/>
  <c r="M42" i="165"/>
  <c r="Q44" i="165"/>
  <c r="P20" i="166"/>
  <c r="C42" i="167"/>
  <c r="AP207" i="168"/>
  <c r="AO272" i="168"/>
  <c r="AL207" i="166"/>
  <c r="AM207" i="166" s="1"/>
  <c r="K11" i="166"/>
  <c r="J39" i="166"/>
  <c r="AO144" i="168"/>
  <c r="N2" i="168"/>
  <c r="F3" i="168"/>
  <c r="C30" i="168"/>
  <c r="L31" i="168"/>
  <c r="I29" i="164"/>
  <c r="F14" i="166"/>
  <c r="I40" i="167"/>
  <c r="C2" i="165"/>
  <c r="F17" i="166"/>
  <c r="M49" i="166"/>
  <c r="Q23" i="166"/>
  <c r="H29" i="168"/>
  <c r="N20" i="166"/>
  <c r="M8" i="164"/>
  <c r="E30" i="168"/>
  <c r="F31" i="165"/>
  <c r="D41" i="165"/>
  <c r="F42" i="167"/>
  <c r="AO271" i="168"/>
  <c r="AR330" i="166"/>
  <c r="M46" i="167"/>
  <c r="AP270" i="168"/>
  <c r="H46" i="165"/>
  <c r="AO265" i="168"/>
  <c r="E45" i="167"/>
  <c r="L29" i="168"/>
  <c r="C36" i="168"/>
  <c r="N9" i="166"/>
  <c r="P38" i="165"/>
  <c r="M38" i="165"/>
  <c r="AP11" i="168"/>
  <c r="E28" i="168"/>
  <c r="P31" i="167"/>
  <c r="L5" i="168"/>
  <c r="AJ135" i="168"/>
  <c r="AK135" i="168" s="1"/>
  <c r="J28" i="167"/>
  <c r="N27" i="168"/>
  <c r="J25" i="166"/>
  <c r="K13" i="167"/>
  <c r="E25" i="166"/>
  <c r="G50" i="168"/>
  <c r="L26" i="167"/>
  <c r="AJ201" i="168"/>
  <c r="AK201" i="168" s="1"/>
  <c r="H38" i="164"/>
  <c r="H44" i="166"/>
  <c r="H38" i="167"/>
  <c r="I48" i="167"/>
  <c r="AR340" i="166"/>
  <c r="Q33" i="167"/>
  <c r="I8" i="168"/>
  <c r="E2" i="165"/>
  <c r="J34" i="164"/>
  <c r="C25" i="168"/>
  <c r="I2" i="167"/>
  <c r="C2" i="167"/>
  <c r="Q31" i="166"/>
  <c r="J41" i="166"/>
  <c r="K15" i="166"/>
  <c r="H33" i="166"/>
  <c r="J20" i="165"/>
  <c r="Q19" i="166"/>
  <c r="H27" i="167"/>
  <c r="AR7" i="165"/>
  <c r="AP270" i="166"/>
  <c r="G4" i="168"/>
  <c r="AQ331" i="168"/>
  <c r="P37" i="165"/>
  <c r="Q39" i="165"/>
  <c r="D45" i="166"/>
  <c r="J22" i="168"/>
  <c r="L30" i="168"/>
  <c r="H11" i="168"/>
  <c r="AJ138" i="168"/>
  <c r="AK138" i="168" s="1"/>
  <c r="I37" i="166"/>
  <c r="Q12" i="165"/>
  <c r="N43" i="166"/>
  <c r="J46" i="168"/>
  <c r="G6" i="159"/>
  <c r="Q31" i="167"/>
  <c r="AJ5" i="164"/>
  <c r="AK5" i="164" s="1"/>
  <c r="AQ146" i="166"/>
  <c r="Q38" i="167"/>
  <c r="Q10" i="168"/>
  <c r="E36" i="167"/>
  <c r="H19" i="168"/>
  <c r="AR79" i="168"/>
  <c r="AP73" i="168"/>
  <c r="M7" i="164"/>
  <c r="I35" i="165"/>
  <c r="K41" i="168"/>
  <c r="C12" i="166"/>
  <c r="L12" i="168"/>
  <c r="AQ468" i="166"/>
  <c r="K26" i="167"/>
  <c r="Q32" i="167"/>
  <c r="AJ142" i="166"/>
  <c r="AK142" i="166" s="1"/>
  <c r="J9" i="164"/>
  <c r="L12" i="165"/>
  <c r="D44" i="168"/>
  <c r="F33" i="167"/>
  <c r="L27" i="167"/>
  <c r="AO149" i="166"/>
  <c r="K48" i="165"/>
  <c r="P29" i="165"/>
  <c r="I45" i="168"/>
  <c r="G28" i="164"/>
  <c r="M2" i="167"/>
  <c r="C15" i="167"/>
  <c r="F11" i="168"/>
  <c r="D18" i="165"/>
  <c r="AQ13" i="166"/>
  <c r="E34" i="168"/>
  <c r="AQ135" i="166"/>
  <c r="K5" i="168"/>
  <c r="AJ75" i="168"/>
  <c r="AK75" i="168" s="1"/>
  <c r="K31" i="166"/>
  <c r="M21" i="168"/>
  <c r="G27" i="165"/>
  <c r="K33" i="166"/>
  <c r="AO11" i="166"/>
  <c r="I35" i="168"/>
  <c r="J7" i="168"/>
  <c r="J12" i="165"/>
  <c r="K43" i="166"/>
  <c r="M48" i="168"/>
  <c r="I47" i="167"/>
  <c r="AQ332" i="166"/>
  <c r="K9" i="166"/>
  <c r="P18" i="165"/>
  <c r="AR209" i="168"/>
  <c r="Q32" i="164"/>
  <c r="Q20" i="165"/>
  <c r="Q29" i="164"/>
  <c r="I51" i="165"/>
  <c r="I5" i="168"/>
  <c r="H47" i="168"/>
  <c r="N21" i="165"/>
  <c r="AJ463" i="166"/>
  <c r="AK463" i="166" s="1"/>
  <c r="I2" i="165"/>
  <c r="K50" i="165"/>
  <c r="M12" i="168"/>
  <c r="I5" i="165"/>
  <c r="AQ207" i="163"/>
  <c r="E33" i="168"/>
  <c r="AO80" i="168"/>
  <c r="P10" i="164"/>
  <c r="AO269" i="166"/>
  <c r="AQ137" i="166"/>
  <c r="AR269" i="166"/>
  <c r="Q28" i="165"/>
  <c r="E10" i="165"/>
  <c r="I19" i="167"/>
  <c r="G30" i="168"/>
  <c r="F8" i="164"/>
  <c r="AR342" i="168"/>
  <c r="AJ7" i="165"/>
  <c r="AK7" i="165" s="1"/>
  <c r="F35" i="166"/>
  <c r="K46" i="166"/>
  <c r="M49" i="164"/>
  <c r="C27" i="166"/>
  <c r="P38" i="166"/>
  <c r="C21" i="167"/>
  <c r="K28" i="168"/>
  <c r="F15" i="165"/>
  <c r="AQ202" i="166"/>
  <c r="C13" i="165"/>
  <c r="E24" i="165"/>
  <c r="AO140" i="166"/>
  <c r="AR341" i="168"/>
  <c r="F16" i="166"/>
  <c r="Q23" i="165"/>
  <c r="F24" i="166"/>
  <c r="M47" i="166"/>
  <c r="J20" i="166"/>
  <c r="C51" i="166"/>
  <c r="AO396" i="166"/>
  <c r="L43" i="168"/>
  <c r="N13" i="168"/>
  <c r="P35" i="164"/>
  <c r="H48" i="168"/>
  <c r="AP150" i="168"/>
  <c r="H12" i="164"/>
  <c r="Q21" i="164"/>
  <c r="P45" i="165"/>
  <c r="AR5" i="167"/>
  <c r="Q40" i="168"/>
  <c r="C42" i="168"/>
  <c r="I30" i="168"/>
  <c r="C48" i="164"/>
  <c r="H50" i="168"/>
  <c r="D11" i="165"/>
  <c r="D34" i="164"/>
  <c r="E51" i="168"/>
  <c r="H23" i="167"/>
  <c r="P18" i="167"/>
  <c r="I10" i="165"/>
  <c r="I20" i="168"/>
  <c r="J14" i="165"/>
  <c r="F19" i="167"/>
  <c r="AO136" i="166"/>
  <c r="G17" i="167"/>
  <c r="D6" i="165"/>
  <c r="I49" i="167"/>
  <c r="AO266" i="168"/>
  <c r="D24" i="165"/>
  <c r="P21" i="164"/>
  <c r="J8" i="166"/>
  <c r="Q18" i="166"/>
  <c r="AO202" i="166"/>
  <c r="D14" i="168"/>
  <c r="L39" i="168"/>
  <c r="N8" i="167"/>
  <c r="P27" i="168"/>
  <c r="AO334" i="166"/>
  <c r="Q20" i="164"/>
  <c r="J5" i="167"/>
  <c r="M2" i="165"/>
  <c r="K41" i="165"/>
  <c r="AR141" i="166"/>
  <c r="J45" i="168"/>
  <c r="AO10" i="166"/>
  <c r="P46" i="168"/>
  <c r="AQ268" i="168"/>
  <c r="G40" i="165"/>
  <c r="AO202" i="168"/>
  <c r="I44" i="166"/>
  <c r="K19" i="167"/>
  <c r="AP330" i="168"/>
  <c r="C27" i="167"/>
  <c r="J15" i="167"/>
  <c r="Q48" i="166"/>
  <c r="AR140" i="166"/>
  <c r="M51" i="166"/>
  <c r="AO337" i="168"/>
  <c r="P8" i="168"/>
  <c r="E39" i="165"/>
  <c r="AJ139" i="166"/>
  <c r="AK139" i="166" s="1"/>
  <c r="F22" i="166"/>
  <c r="E14" i="168"/>
  <c r="AJ78" i="166"/>
  <c r="AK78" i="166" s="1"/>
  <c r="AQ271" i="163"/>
  <c r="AQ203" i="166"/>
  <c r="K25" i="168"/>
  <c r="H40" i="168"/>
  <c r="Q4" i="165"/>
  <c r="E5" i="168"/>
  <c r="J35" i="166"/>
  <c r="Q15" i="166"/>
  <c r="AO268" i="168"/>
  <c r="L31" i="164"/>
  <c r="E37" i="166"/>
  <c r="AO270" i="166"/>
  <c r="Q3" i="164"/>
  <c r="I49" i="166"/>
  <c r="C10" i="167"/>
  <c r="F44" i="165"/>
  <c r="AR271" i="163"/>
  <c r="C49" i="168"/>
  <c r="H46" i="166"/>
  <c r="C16" i="168"/>
  <c r="P4" i="167"/>
  <c r="Q39" i="166"/>
  <c r="D43" i="166"/>
  <c r="K28" i="167"/>
  <c r="C18" i="165"/>
  <c r="AO200" i="166"/>
  <c r="N2" i="165"/>
  <c r="M42" i="166"/>
  <c r="E4" i="168"/>
  <c r="AP139" i="168"/>
  <c r="Q45" i="166"/>
  <c r="K36" i="168"/>
  <c r="F37" i="166"/>
  <c r="AJ335" i="168"/>
  <c r="AK335" i="168" s="1"/>
  <c r="M42" i="167"/>
  <c r="AO274" i="168"/>
  <c r="P17" i="166"/>
  <c r="AO399" i="166"/>
  <c r="F5" i="167"/>
  <c r="G22" i="165"/>
  <c r="H14" i="165"/>
  <c r="E7" i="167"/>
  <c r="N19" i="165"/>
  <c r="G6" i="165"/>
  <c r="AQ200" i="163"/>
  <c r="D17" i="167"/>
  <c r="AP141" i="168"/>
  <c r="Q16" i="166"/>
  <c r="P48" i="167"/>
  <c r="AP399" i="166"/>
  <c r="M26" i="167"/>
  <c r="D43" i="168"/>
  <c r="P21" i="165"/>
  <c r="L30" i="167"/>
  <c r="AP344" i="168"/>
  <c r="J2" i="166"/>
  <c r="H19" i="167"/>
  <c r="AQ143" i="168"/>
  <c r="C8" i="168"/>
  <c r="E14" i="167"/>
  <c r="H9" i="165"/>
  <c r="G19" i="165"/>
  <c r="F38" i="165"/>
  <c r="P33" i="168"/>
  <c r="F47" i="167"/>
  <c r="J42" i="165"/>
  <c r="K26" i="164"/>
  <c r="K15" i="167"/>
  <c r="AJ335" i="166"/>
  <c r="AK335" i="166" s="1"/>
  <c r="F22" i="165"/>
  <c r="AR77" i="168"/>
  <c r="M20" i="168"/>
  <c r="H37" i="168"/>
  <c r="J48" i="168"/>
  <c r="AR202" i="168"/>
  <c r="L26" i="166"/>
  <c r="H15" i="168"/>
  <c r="AO142" i="166"/>
  <c r="P47" i="167"/>
  <c r="J40" i="164"/>
  <c r="C6" i="167"/>
  <c r="H23" i="168"/>
  <c r="AJ79" i="168"/>
  <c r="AK79" i="168" s="1"/>
  <c r="J16" i="166"/>
  <c r="D12" i="168"/>
  <c r="G45" i="165"/>
  <c r="G35" i="168"/>
  <c r="AR147" i="166"/>
  <c r="I28" i="164"/>
  <c r="AJ330" i="166"/>
  <c r="AK330" i="166" s="1"/>
  <c r="F39" i="165"/>
  <c r="AJ200" i="168"/>
  <c r="AK200" i="168" s="1"/>
  <c r="H37" i="167"/>
  <c r="AJ78" i="168"/>
  <c r="AK78" i="168" s="1"/>
  <c r="AO342" i="166"/>
  <c r="N50" i="164"/>
  <c r="AO137" i="168"/>
  <c r="AO525" i="166"/>
  <c r="M50" i="168"/>
  <c r="J10" i="167"/>
  <c r="K42" i="168"/>
  <c r="J6" i="168"/>
  <c r="AQ11" i="166"/>
  <c r="J25" i="167"/>
  <c r="K12" i="166"/>
  <c r="D42" i="166"/>
  <c r="AO147" i="168"/>
  <c r="P20" i="167"/>
  <c r="AQ342" i="168"/>
  <c r="AP13" i="164"/>
  <c r="J27" i="167"/>
  <c r="AJ141" i="166"/>
  <c r="AK141" i="166" s="1"/>
  <c r="G39" i="168"/>
  <c r="K34" i="166"/>
  <c r="G36" i="168"/>
  <c r="G2" i="166"/>
  <c r="AP398" i="166"/>
  <c r="AP206" i="163"/>
  <c r="N33" i="164"/>
  <c r="AO135" i="166"/>
  <c r="M24" i="166"/>
  <c r="J43" i="167"/>
  <c r="H35" i="167"/>
  <c r="P50" i="168"/>
  <c r="AR10" i="164"/>
  <c r="K31" i="165"/>
  <c r="E18" i="168"/>
  <c r="M50" i="166"/>
  <c r="AQ80" i="168"/>
  <c r="F42" i="165"/>
  <c r="I43" i="166"/>
  <c r="AJ334" i="168"/>
  <c r="AK334" i="168" s="1"/>
  <c r="K14" i="164"/>
  <c r="F32" i="166"/>
  <c r="G18" i="165"/>
  <c r="C3" i="168"/>
  <c r="AR135" i="166"/>
  <c r="K22" i="167"/>
  <c r="AO6" i="164"/>
  <c r="M43" i="166"/>
  <c r="AP10" i="165"/>
  <c r="D7" i="167"/>
  <c r="M36" i="167"/>
  <c r="Q5" i="165"/>
  <c r="M21" i="164"/>
  <c r="H35" i="164"/>
  <c r="D30" i="166"/>
  <c r="AQ78" i="168"/>
  <c r="I2" i="166"/>
  <c r="N20" i="165"/>
  <c r="L34" i="164"/>
  <c r="AO200" i="163"/>
  <c r="M27" i="168"/>
  <c r="AQ404" i="166"/>
  <c r="H11" i="166"/>
  <c r="N16" i="167"/>
  <c r="G18" i="166"/>
  <c r="AQ463" i="166"/>
  <c r="M27" i="167"/>
  <c r="AR266" i="166"/>
  <c r="Q44" i="167"/>
  <c r="M46" i="168"/>
  <c r="M10" i="166"/>
  <c r="H36" i="164"/>
  <c r="F2" i="164"/>
  <c r="AO12" i="164"/>
  <c r="D4" i="167"/>
  <c r="AJ11" i="168"/>
  <c r="AK11" i="168" s="1"/>
  <c r="C12" i="167"/>
  <c r="H50" i="167"/>
  <c r="F8" i="168"/>
  <c r="G29" i="167"/>
  <c r="M17" i="166"/>
  <c r="M6" i="168"/>
  <c r="N23" i="164"/>
  <c r="I37" i="167"/>
  <c r="AO135" i="163"/>
  <c r="I13" i="164"/>
  <c r="AJ9" i="164"/>
  <c r="AK9" i="164" s="1"/>
  <c r="J46" i="167"/>
  <c r="N26" i="167"/>
  <c r="N8" i="168"/>
  <c r="F23" i="168"/>
  <c r="G30" i="164"/>
  <c r="K5" i="165"/>
  <c r="D47" i="166"/>
  <c r="H43" i="166"/>
  <c r="D19" i="164"/>
  <c r="D31" i="167"/>
  <c r="AP206" i="168"/>
  <c r="P51" i="164"/>
  <c r="H40" i="164"/>
  <c r="AP149" i="168"/>
  <c r="P42" i="164"/>
  <c r="L15" i="167"/>
  <c r="C51" i="168"/>
  <c r="AJ529" i="166"/>
  <c r="AK529" i="166" s="1"/>
  <c r="E17" i="166"/>
  <c r="K9" i="168"/>
  <c r="Q11" i="164"/>
  <c r="N8" i="164"/>
  <c r="AJ269" i="166"/>
  <c r="AK269" i="166" s="1"/>
  <c r="C11" i="164"/>
  <c r="AP342" i="168"/>
  <c r="J24" i="166"/>
  <c r="E48" i="167"/>
  <c r="Q9" i="165"/>
  <c r="AR207" i="166"/>
  <c r="G3" i="166"/>
  <c r="C48" i="166"/>
  <c r="P2" i="165"/>
  <c r="H42" i="166"/>
  <c r="AO203" i="166"/>
  <c r="Q11" i="167"/>
  <c r="AR268" i="168"/>
  <c r="Q13" i="165"/>
  <c r="C2" i="166"/>
  <c r="G42" i="168"/>
  <c r="AR71" i="168"/>
  <c r="H48" i="166"/>
  <c r="Q10" i="166"/>
  <c r="M12" i="165"/>
  <c r="I51" i="169"/>
  <c r="L34" i="168"/>
  <c r="M45" i="166"/>
  <c r="F13" i="165"/>
  <c r="AO334" i="168"/>
  <c r="AQ77" i="168"/>
  <c r="P5" i="167"/>
  <c r="I5" i="166"/>
  <c r="AJ203" i="166"/>
  <c r="AK203" i="166" s="1"/>
  <c r="AQ139" i="163"/>
  <c r="G51" i="166"/>
  <c r="E19" i="168"/>
  <c r="N9" i="167"/>
  <c r="K45" i="168"/>
  <c r="C44" i="166"/>
  <c r="K24" i="167"/>
  <c r="G30" i="167"/>
  <c r="K49" i="168"/>
  <c r="Q42" i="167"/>
  <c r="D42" i="168"/>
  <c r="L21" i="168"/>
  <c r="L37" i="166"/>
  <c r="F13" i="164"/>
  <c r="E41" i="167"/>
  <c r="H39" i="166"/>
  <c r="M27" i="165"/>
  <c r="M32" i="165"/>
  <c r="AQ208" i="168"/>
  <c r="D34" i="167"/>
  <c r="N30" i="167"/>
  <c r="AR270" i="168"/>
  <c r="AP268" i="166"/>
  <c r="AR467" i="166"/>
  <c r="AQ145" i="166"/>
  <c r="N34" i="165"/>
  <c r="L37" i="165"/>
  <c r="AQ10" i="168"/>
  <c r="C48" i="165"/>
  <c r="AR275" i="166"/>
  <c r="D11" i="164"/>
  <c r="L39" i="164"/>
  <c r="J9" i="166"/>
  <c r="Q32" i="165"/>
  <c r="AQ336" i="166"/>
  <c r="I3" i="164"/>
  <c r="F12" i="164"/>
  <c r="I31" i="168"/>
  <c r="AO74" i="166"/>
  <c r="J16" i="168"/>
  <c r="N8" i="165"/>
  <c r="P48" i="168"/>
  <c r="N41" i="164"/>
  <c r="P36" i="166"/>
  <c r="AQ76" i="166"/>
  <c r="I23" i="166"/>
  <c r="L34" i="165"/>
  <c r="AQ74" i="168"/>
  <c r="H28" i="167"/>
  <c r="AQ466" i="166"/>
  <c r="M26" i="166"/>
  <c r="F28" i="168"/>
  <c r="AP135" i="168"/>
  <c r="I4" i="166"/>
  <c r="M50" i="165"/>
  <c r="J13" i="166"/>
  <c r="D6" i="164"/>
  <c r="K51" i="165"/>
  <c r="AO268" i="163"/>
  <c r="AR268" i="163"/>
  <c r="AL147" i="168"/>
  <c r="AM147" i="168" s="1"/>
  <c r="I18" i="166"/>
  <c r="N31" i="167"/>
  <c r="AQ202" i="159"/>
  <c r="E26" i="164"/>
  <c r="F50" i="164"/>
  <c r="M40" i="168"/>
  <c r="AR465" i="166"/>
  <c r="L22" i="168"/>
  <c r="AP335" i="168"/>
  <c r="AJ203" i="168"/>
  <c r="AK203" i="168" s="1"/>
  <c r="AR8" i="168"/>
  <c r="H6" i="166"/>
  <c r="AQ270" i="168"/>
  <c r="AJ404" i="166"/>
  <c r="AK404" i="166" s="1"/>
  <c r="P4" i="168"/>
  <c r="M29" i="167"/>
  <c r="AQ271" i="168"/>
  <c r="AR332" i="168"/>
  <c r="AO5" i="167"/>
  <c r="Q16" i="167"/>
  <c r="AR401" i="166"/>
  <c r="AR9" i="168"/>
  <c r="L26" i="168"/>
  <c r="N4" i="165"/>
  <c r="Q2" i="168"/>
  <c r="G8" i="167"/>
  <c r="K46" i="168"/>
  <c r="F30" i="167"/>
  <c r="J27" i="165"/>
  <c r="G17" i="165"/>
  <c r="P45" i="167"/>
  <c r="M50" i="167"/>
  <c r="C21" i="165"/>
  <c r="I11" i="165"/>
  <c r="AJ71" i="168"/>
  <c r="AK71" i="168" s="1"/>
  <c r="N5" i="167"/>
  <c r="N19" i="168"/>
  <c r="I23" i="168"/>
  <c r="I25" i="168"/>
  <c r="Q37" i="164"/>
  <c r="AP137" i="168"/>
  <c r="P28" i="165"/>
  <c r="K34" i="167"/>
  <c r="AQ146" i="168"/>
  <c r="Q6" i="168"/>
  <c r="I34" i="167"/>
  <c r="K38" i="168"/>
  <c r="D34" i="165"/>
  <c r="G50" i="165"/>
  <c r="G18" i="167"/>
  <c r="D44" i="165"/>
  <c r="P29" i="168"/>
  <c r="AQ345" i="166"/>
  <c r="P36" i="167"/>
  <c r="AR150" i="168"/>
  <c r="AR531" i="166"/>
  <c r="D10" i="168"/>
  <c r="L48" i="168"/>
  <c r="AQ138" i="166"/>
  <c r="N38" i="168"/>
  <c r="AR73" i="166"/>
  <c r="C46" i="166"/>
  <c r="K19" i="168"/>
  <c r="F32" i="168"/>
  <c r="AP271" i="166"/>
  <c r="G34" i="165"/>
  <c r="D47" i="165"/>
  <c r="E43" i="166"/>
  <c r="I43" i="168"/>
  <c r="L31" i="167"/>
  <c r="AR333" i="166"/>
  <c r="D8" i="165"/>
  <c r="G2" i="167"/>
  <c r="L7" i="164"/>
  <c r="G43" i="166"/>
  <c r="P43" i="164"/>
  <c r="N10" i="168"/>
  <c r="J19" i="165"/>
  <c r="P35" i="165"/>
  <c r="AP10" i="164"/>
  <c r="D24" i="167"/>
  <c r="K22" i="164"/>
  <c r="F24" i="168"/>
  <c r="AP6" i="167"/>
  <c r="H30" i="166"/>
  <c r="I51" i="166"/>
  <c r="L44" i="168"/>
  <c r="G19" i="168"/>
  <c r="F34" i="166"/>
  <c r="D42" i="165"/>
  <c r="AO9" i="164"/>
  <c r="M37" i="167"/>
  <c r="K47" i="168"/>
  <c r="F34" i="168"/>
  <c r="F31" i="164"/>
  <c r="C4" i="167"/>
  <c r="K46" i="167"/>
  <c r="AQ209" i="163"/>
  <c r="AQ274" i="166"/>
  <c r="AJ272" i="168"/>
  <c r="AK272" i="168" s="1"/>
  <c r="N45" i="164"/>
  <c r="E47" i="165"/>
  <c r="D43" i="167"/>
  <c r="L32" i="168"/>
  <c r="K2" i="168"/>
  <c r="P10" i="168"/>
  <c r="L38" i="166"/>
  <c r="D48" i="165"/>
  <c r="M13" i="165"/>
  <c r="G10" i="168"/>
  <c r="AO9" i="166"/>
  <c r="F23" i="164"/>
  <c r="H48" i="164"/>
  <c r="N15" i="167"/>
  <c r="G46" i="166"/>
  <c r="K37" i="166"/>
  <c r="AR336" i="166"/>
  <c r="C23" i="165"/>
  <c r="P48" i="165"/>
  <c r="AR463" i="166"/>
  <c r="AQ10" i="164"/>
  <c r="M44" i="165"/>
  <c r="AJ330" i="168"/>
  <c r="AK330" i="168" s="1"/>
  <c r="D22" i="164"/>
  <c r="H47" i="164"/>
  <c r="D7" i="166"/>
  <c r="AQ338" i="166"/>
  <c r="AO13" i="165"/>
  <c r="AO210" i="159"/>
  <c r="D28" i="165"/>
  <c r="AO9" i="168"/>
  <c r="H22" i="164"/>
  <c r="AJ80" i="168"/>
  <c r="AK80" i="168" s="1"/>
  <c r="G7" i="165"/>
  <c r="AO8" i="166"/>
  <c r="G32" i="168"/>
  <c r="AO144" i="166"/>
  <c r="AO74" i="168"/>
  <c r="M20" i="166"/>
  <c r="D21" i="166"/>
  <c r="E24" i="167"/>
  <c r="I16" i="168"/>
  <c r="F46" i="164"/>
  <c r="F34" i="165"/>
  <c r="M33" i="165"/>
  <c r="I46" i="166"/>
  <c r="G46" i="167"/>
  <c r="C22" i="168"/>
  <c r="N21" i="166"/>
  <c r="K12" i="167"/>
  <c r="E22" i="166"/>
  <c r="H18" i="167"/>
  <c r="K6" i="167"/>
  <c r="N8" i="166"/>
  <c r="AO401" i="166"/>
  <c r="AJ276" i="166"/>
  <c r="AK276" i="166" s="1"/>
  <c r="AR77" i="166"/>
  <c r="D35" i="168"/>
  <c r="AR80" i="166"/>
  <c r="Q4" i="164"/>
  <c r="AR72" i="166"/>
  <c r="P32" i="165"/>
  <c r="Q46" i="168"/>
  <c r="P34" i="166"/>
  <c r="P21" i="166"/>
  <c r="Q21" i="167"/>
  <c r="M37" i="164"/>
  <c r="J22" i="166"/>
  <c r="AP207" i="166"/>
  <c r="AQ342" i="166"/>
  <c r="C6" i="164"/>
  <c r="K51" i="169"/>
  <c r="AP6" i="165"/>
  <c r="E3" i="167"/>
  <c r="I22" i="164"/>
  <c r="E37" i="165"/>
  <c r="E23" i="168"/>
  <c r="I40" i="168"/>
  <c r="N4" i="168"/>
  <c r="F37" i="165"/>
  <c r="K17" i="165"/>
  <c r="C34" i="165"/>
  <c r="AP529" i="166"/>
  <c r="D24" i="166"/>
  <c r="L18" i="165"/>
  <c r="K37" i="165"/>
  <c r="E17" i="168"/>
  <c r="D51" i="168"/>
  <c r="C31" i="165"/>
  <c r="AR396" i="166"/>
  <c r="I21" i="165"/>
  <c r="L4" i="167"/>
  <c r="N25" i="165"/>
  <c r="AP146" i="166"/>
  <c r="F3" i="166"/>
  <c r="J41" i="164"/>
  <c r="D25" i="168"/>
  <c r="AQ6" i="168"/>
  <c r="AP395" i="166"/>
  <c r="I3" i="165"/>
  <c r="AJ331" i="168"/>
  <c r="AK331" i="168" s="1"/>
  <c r="H6" i="168"/>
  <c r="AO339" i="166"/>
  <c r="C19" i="168"/>
  <c r="J44" i="167"/>
  <c r="AQ207" i="166"/>
  <c r="N39" i="166"/>
  <c r="AP76" i="168"/>
  <c r="I22" i="165"/>
  <c r="D38" i="168"/>
  <c r="AP151" i="168"/>
  <c r="E11" i="165"/>
  <c r="L29" i="166"/>
  <c r="J18" i="165"/>
  <c r="AR330" i="168"/>
  <c r="AR345" i="166"/>
  <c r="L42" i="166"/>
  <c r="L43" i="165"/>
  <c r="L9" i="165"/>
  <c r="J46" i="164"/>
  <c r="P17" i="168"/>
  <c r="AO9" i="165"/>
  <c r="Q26" i="168"/>
  <c r="K3" i="164"/>
  <c r="G6" i="166"/>
  <c r="G34" i="164"/>
  <c r="H3" i="167"/>
  <c r="C36" i="166"/>
  <c r="E41" i="165"/>
  <c r="Q33" i="168"/>
  <c r="N31" i="168"/>
  <c r="AQ12" i="166"/>
  <c r="AR202" i="166"/>
  <c r="G19" i="166"/>
  <c r="AP527" i="166"/>
  <c r="K4" i="167"/>
  <c r="I21" i="168"/>
  <c r="G8" i="166"/>
  <c r="L8" i="166"/>
  <c r="C5" i="167"/>
  <c r="AJ206" i="163"/>
  <c r="AK206" i="163" s="1"/>
  <c r="N3" i="165"/>
  <c r="AJ273" i="168"/>
  <c r="AK273" i="168" s="1"/>
  <c r="AR11" i="165"/>
  <c r="P26" i="166"/>
  <c r="F14" i="164"/>
  <c r="AQ403" i="166"/>
  <c r="AQ201" i="168"/>
  <c r="C14" i="167"/>
  <c r="N51" i="165"/>
  <c r="AQ343" i="166"/>
  <c r="E44" i="167"/>
  <c r="M7" i="165"/>
  <c r="AP140" i="166"/>
  <c r="J11" i="168"/>
  <c r="L30" i="166"/>
  <c r="AP209" i="168"/>
  <c r="D16" i="168"/>
  <c r="C21" i="168"/>
  <c r="F22" i="167"/>
  <c r="K11" i="167"/>
  <c r="H7" i="164"/>
  <c r="N10" i="167"/>
  <c r="E51" i="164"/>
  <c r="D47" i="164"/>
  <c r="F41" i="168"/>
  <c r="F25" i="167"/>
  <c r="AJ461" i="166"/>
  <c r="AK461" i="166" s="1"/>
  <c r="P44" i="164"/>
  <c r="AR342" i="166"/>
  <c r="H41" i="167"/>
  <c r="F42" i="166"/>
  <c r="L25" i="168"/>
  <c r="AJ338" i="168"/>
  <c r="AK338" i="168" s="1"/>
  <c r="H26" i="168"/>
  <c r="K30" i="167"/>
  <c r="T31" i="158"/>
  <c r="T96" i="158"/>
  <c r="T26" i="158"/>
  <c r="O19" i="158"/>
  <c r="O11" i="158"/>
  <c r="O25" i="158"/>
  <c r="O21" i="158"/>
  <c r="O24" i="158"/>
  <c r="O8" i="158"/>
  <c r="O22" i="158"/>
  <c r="O9" i="158"/>
  <c r="O5" i="158"/>
  <c r="O20" i="158"/>
  <c r="O23" i="158"/>
  <c r="O17" i="158"/>
  <c r="O10" i="158"/>
  <c r="O16" i="158"/>
  <c r="O7" i="158"/>
  <c r="O14" i="158"/>
  <c r="O12" i="158"/>
  <c r="O38" i="158"/>
  <c r="O6" i="158"/>
  <c r="O39" i="158"/>
  <c r="O18" i="158"/>
  <c r="O28" i="158"/>
  <c r="O37" i="158"/>
  <c r="O13" i="158"/>
  <c r="O27" i="158"/>
  <c r="O26" i="158"/>
  <c r="O35" i="158"/>
  <c r="O42" i="158"/>
  <c r="O34" i="158"/>
  <c r="O36" i="158"/>
  <c r="O29" i="158"/>
  <c r="O40" i="158"/>
  <c r="O44" i="158"/>
  <c r="O46" i="158"/>
  <c r="O15" i="158"/>
  <c r="O41" i="158"/>
  <c r="O43" i="158"/>
  <c r="O45" i="158"/>
  <c r="O30" i="158"/>
  <c r="O31" i="158"/>
  <c r="O32" i="158"/>
  <c r="O33" i="158"/>
  <c r="O47" i="158"/>
  <c r="O48" i="158"/>
  <c r="O49" i="158"/>
  <c r="O50" i="158"/>
  <c r="O51" i="158"/>
  <c r="S131" i="142"/>
  <c r="AG77" i="142"/>
  <c r="AG76" i="142"/>
  <c r="T96" i="142"/>
  <c r="S129" i="142"/>
  <c r="S128" i="142"/>
  <c r="S127" i="142"/>
  <c r="S126" i="142"/>
  <c r="S125" i="142"/>
  <c r="S124" i="142"/>
  <c r="S123" i="142"/>
  <c r="S122" i="142"/>
  <c r="S121" i="142"/>
  <c r="S120" i="142"/>
  <c r="S119" i="142"/>
  <c r="S118" i="142"/>
  <c r="S117" i="142"/>
  <c r="S116" i="142"/>
  <c r="S115" i="142"/>
  <c r="S114" i="142"/>
  <c r="S113" i="142"/>
  <c r="S112" i="142"/>
  <c r="S111" i="142"/>
  <c r="S110" i="142"/>
  <c r="S109" i="142"/>
  <c r="S108" i="142"/>
  <c r="S107" i="142"/>
  <c r="S106" i="142"/>
  <c r="S105" i="142"/>
  <c r="S104" i="142"/>
  <c r="S103" i="142"/>
  <c r="S102" i="142"/>
  <c r="S101" i="142"/>
  <c r="S100" i="142"/>
  <c r="T99" i="142"/>
  <c r="T91" i="142"/>
  <c r="T90" i="142"/>
  <c r="T89" i="142"/>
  <c r="T88" i="142"/>
  <c r="T87" i="142"/>
  <c r="AG75" i="142"/>
  <c r="AG74" i="142"/>
  <c r="AG73" i="142"/>
  <c r="AG72" i="142"/>
  <c r="AG71" i="142"/>
  <c r="AR69" i="142"/>
  <c r="AQ69" i="142"/>
  <c r="AP69" i="142"/>
  <c r="AO69" i="142"/>
  <c r="AN69" i="142"/>
  <c r="V67" i="142"/>
  <c r="Y66" i="142"/>
  <c r="S66" i="142" a="1"/>
  <c r="AB67" i="158"/>
  <c r="AB2" i="158"/>
  <c r="AB132" i="142"/>
  <c r="U74" i="168"/>
  <c r="U274" i="168"/>
  <c r="U77" i="166"/>
  <c r="U338" i="166"/>
  <c r="U334" i="168"/>
  <c r="U341" i="166"/>
  <c r="U269" i="168"/>
  <c r="U11" i="165" a="1"/>
  <c r="U271" i="168"/>
  <c r="U142" i="163"/>
  <c r="U5" i="167"/>
  <c r="U206" i="159"/>
  <c r="U268" i="163"/>
  <c r="U526" i="166"/>
  <c r="U271" i="163"/>
  <c r="U402" i="166"/>
  <c r="U200" i="163"/>
  <c r="U79" i="168"/>
  <c r="U206" i="166"/>
  <c r="U337" i="166"/>
  <c r="U530" i="166"/>
  <c r="U81" i="166"/>
  <c r="U150" i="168"/>
  <c r="U340" i="168"/>
  <c r="U80" i="166"/>
  <c r="U136" i="163"/>
  <c r="U209" i="159"/>
  <c r="U12" i="166"/>
  <c r="U333" i="166"/>
  <c r="U330" i="166"/>
  <c r="U209" i="168"/>
  <c r="U7" i="168"/>
  <c r="U267" i="166"/>
  <c r="U270" i="166"/>
  <c r="U404" i="166"/>
  <c r="U207" i="163"/>
  <c r="U141" i="168"/>
  <c r="U399" i="166"/>
  <c r="U71" i="166"/>
  <c r="U208" i="168"/>
  <c r="U201" i="163"/>
  <c r="U6" i="167"/>
  <c r="U6" i="164" a="1"/>
  <c r="U400" i="166"/>
  <c r="U266" i="168"/>
  <c r="U142" i="168"/>
  <c r="U138" i="166"/>
  <c r="U339" i="168"/>
  <c r="U6" i="165" a="1"/>
  <c r="U204" i="163"/>
  <c r="U205" i="166"/>
  <c r="U11" i="166"/>
  <c r="U72" i="168"/>
  <c r="U9" i="168"/>
  <c r="U5" i="166"/>
  <c r="U77" i="168"/>
  <c r="U270" i="163"/>
  <c r="U403" i="166"/>
  <c r="U269" i="166"/>
  <c r="U137" i="163"/>
  <c r="U141" i="166"/>
  <c r="U5" i="165" a="1"/>
  <c r="U272" i="163"/>
  <c r="U270" i="168"/>
  <c r="U143" i="168"/>
  <c r="U14" i="166"/>
  <c r="U209" i="166"/>
  <c r="U143" i="163"/>
  <c r="U467" i="166"/>
  <c r="U208" i="166"/>
  <c r="U335" i="166"/>
  <c r="U272" i="168"/>
  <c r="U146" i="166"/>
  <c r="U147" i="166"/>
  <c r="U140" i="168"/>
  <c r="U204" i="166"/>
  <c r="U200" i="168"/>
  <c r="U206" i="168"/>
  <c r="U466" i="166"/>
  <c r="U9" i="165" a="1"/>
  <c r="U142" i="166"/>
  <c r="U201" i="159"/>
  <c r="U332" i="168"/>
  <c r="U468" i="166"/>
  <c r="U76" i="168"/>
  <c r="U268" i="166"/>
  <c r="U148" i="166"/>
  <c r="U330" i="168"/>
  <c r="U207" i="166"/>
  <c r="U140" i="163"/>
  <c r="AN77" i="142"/>
  <c r="U7" i="165" a="1"/>
  <c r="U331" i="166"/>
  <c r="U139" i="168"/>
  <c r="U461" i="166"/>
  <c r="U75" i="166"/>
  <c r="U209" i="163"/>
  <c r="U200" i="159"/>
  <c r="U272" i="166"/>
  <c r="U145" i="166"/>
  <c r="U344" i="166"/>
  <c r="U273" i="163"/>
  <c r="U343" i="168"/>
  <c r="U529" i="166"/>
  <c r="U331" i="168"/>
  <c r="U211" i="159"/>
  <c r="U9" i="166"/>
  <c r="U345" i="166"/>
  <c r="U276" i="166"/>
  <c r="U151" i="168"/>
  <c r="U74" i="166"/>
  <c r="U10" i="164" a="1"/>
  <c r="U135" i="166"/>
  <c r="U6" i="168"/>
  <c r="U463" i="166"/>
  <c r="U334" i="166"/>
  <c r="U201" i="166"/>
  <c r="U205" i="159"/>
  <c r="U146" i="168"/>
  <c r="U202" i="166"/>
  <c r="U342" i="168"/>
  <c r="U205" i="168"/>
  <c r="U8" i="164" a="1"/>
  <c r="U203" i="168"/>
  <c r="U145" i="168"/>
  <c r="U73" i="168"/>
  <c r="U202" i="159"/>
  <c r="U71" i="168"/>
  <c r="U137" i="168"/>
  <c r="U147" i="168"/>
  <c r="U336" i="168"/>
  <c r="U12" i="165" a="1"/>
  <c r="U207" i="168"/>
  <c r="U138" i="168"/>
  <c r="U140" i="166"/>
  <c r="U343" i="166"/>
  <c r="U204" i="159"/>
  <c r="U212" i="159"/>
  <c r="U7" i="166"/>
  <c r="U139" i="163"/>
  <c r="U333" i="168"/>
  <c r="U464" i="166"/>
  <c r="U341" i="168"/>
  <c r="U13" i="166"/>
  <c r="AN73" i="142"/>
  <c r="U267" i="168"/>
  <c r="U72" i="166"/>
  <c r="U274" i="166"/>
  <c r="U144" i="168"/>
  <c r="U462" i="166"/>
  <c r="U76" i="166"/>
  <c r="U11" i="168"/>
  <c r="U207" i="159"/>
  <c r="U268" i="168"/>
  <c r="U265" i="166"/>
  <c r="U11" i="164" a="1"/>
  <c r="U210" i="166"/>
  <c r="U204" i="168"/>
  <c r="U344" i="168"/>
  <c r="U267" i="163"/>
  <c r="U10" i="168"/>
  <c r="AN75" i="142"/>
  <c r="U528" i="166"/>
  <c r="U78" i="166"/>
  <c r="U265" i="163"/>
  <c r="U340" i="166"/>
  <c r="U208" i="159"/>
  <c r="U269" i="163"/>
  <c r="U70" i="168"/>
  <c r="U5" i="168"/>
  <c r="U8" i="165" a="1"/>
  <c r="U397" i="166"/>
  <c r="U75" i="168"/>
  <c r="U335" i="168"/>
  <c r="U79" i="166"/>
  <c r="U337" i="168"/>
  <c r="AN70" i="142"/>
  <c r="U266" i="166"/>
  <c r="U200" i="166"/>
  <c r="U149" i="166"/>
  <c r="U401" i="166"/>
  <c r="U271" i="166"/>
  <c r="U83" i="166"/>
  <c r="U531" i="166"/>
  <c r="U144" i="166"/>
  <c r="U13" i="165" a="1"/>
  <c r="U73" i="166"/>
  <c r="U10" i="166"/>
  <c r="U210" i="159"/>
  <c r="U395" i="166"/>
  <c r="U135" i="163"/>
  <c r="U205" i="163"/>
  <c r="U138" i="163"/>
  <c r="U10" i="165" a="1"/>
  <c r="U203" i="166"/>
  <c r="U202" i="163"/>
  <c r="U460" i="166"/>
  <c r="U9" i="164" a="1"/>
  <c r="U148" i="168"/>
  <c r="U208" i="163"/>
  <c r="U342" i="166"/>
  <c r="AN76" i="142"/>
  <c r="U137" i="166"/>
  <c r="U273" i="168"/>
  <c r="U5" i="164" a="1"/>
  <c r="U8" i="168"/>
  <c r="U136" i="166"/>
  <c r="U273" i="166"/>
  <c r="U203" i="159"/>
  <c r="U8" i="166"/>
  <c r="U336" i="166"/>
  <c r="U13" i="164" a="1"/>
  <c r="U82" i="166"/>
  <c r="U338" i="168"/>
  <c r="U139" i="166"/>
  <c r="U141" i="163"/>
  <c r="U12" i="164" a="1"/>
  <c r="U135" i="168"/>
  <c r="U149" i="168"/>
  <c r="U266" i="163"/>
  <c r="U275" i="166"/>
  <c r="U465" i="166"/>
  <c r="U332" i="166"/>
  <c r="U6" i="166"/>
  <c r="U136" i="168"/>
  <c r="U206" i="163"/>
  <c r="U203" i="163"/>
  <c r="U14" i="164" a="1"/>
  <c r="AN74" i="142"/>
  <c r="AN72" i="142"/>
  <c r="U70" i="166"/>
  <c r="U80" i="168"/>
  <c r="AN71" i="142"/>
  <c r="U525" i="166"/>
  <c r="U7" i="164" a="1"/>
  <c r="U396" i="166"/>
  <c r="U398" i="166"/>
  <c r="U527" i="166"/>
  <c r="U213" i="159"/>
  <c r="U201" i="168"/>
  <c r="U143" i="166"/>
  <c r="U202" i="168"/>
  <c r="U265" i="168"/>
  <c r="U78" i="168"/>
  <c r="U339" i="166"/>
  <c r="Z76" i="142"/>
  <c r="Z73" i="142"/>
  <c r="Z74" i="142"/>
  <c r="Z70" i="142"/>
  <c r="Z77" i="142"/>
  <c r="Z71" i="142"/>
  <c r="Z75" i="142"/>
  <c r="Z72" i="142"/>
  <c r="U11" i="165" l="1"/>
  <c r="U8" i="164"/>
  <c r="T355" i="166"/>
  <c r="U12" i="165"/>
  <c r="T290" i="166"/>
  <c r="U8" i="165"/>
  <c r="T355" i="168"/>
  <c r="T290" i="163"/>
  <c r="U11" i="164"/>
  <c r="T225" i="168"/>
  <c r="T95" i="166"/>
  <c r="U7" i="164"/>
  <c r="T160" i="163"/>
  <c r="T225" i="159"/>
  <c r="U5" i="164"/>
  <c r="T290" i="168"/>
  <c r="T160" i="168"/>
  <c r="U10" i="165"/>
  <c r="T550" i="166"/>
  <c r="T30" i="168"/>
  <c r="U12" i="164"/>
  <c r="U9" i="164"/>
  <c r="T160" i="166"/>
  <c r="T30" i="167"/>
  <c r="T225" i="163"/>
  <c r="T420" i="166"/>
  <c r="T485" i="166"/>
  <c r="T95" i="168"/>
  <c r="U6" i="165"/>
  <c r="U5" i="165"/>
  <c r="U9" i="165"/>
  <c r="U13" i="165"/>
  <c r="U13" i="164"/>
  <c r="T30" i="166"/>
  <c r="U14" i="164"/>
  <c r="U7" i="165"/>
  <c r="U10" i="164"/>
  <c r="U6" i="164"/>
  <c r="T225" i="166"/>
  <c r="U3" i="158"/>
  <c r="U68" i="158"/>
  <c r="U133" i="142"/>
  <c r="S66" i="142"/>
  <c r="Y1" i="142"/>
  <c r="AB67" i="142"/>
  <c r="T30" i="165" l="1"/>
  <c r="T30" i="164"/>
  <c r="U68" i="142"/>
  <c r="T26" i="142" l="1"/>
  <c r="DR3" i="142"/>
  <c r="DQ3" i="142"/>
  <c r="DP3" i="142"/>
  <c r="DO3" i="142"/>
  <c r="DN3" i="142"/>
  <c r="DR2" i="142"/>
  <c r="DQ2" i="142"/>
  <c r="DP2" i="142"/>
  <c r="DO2" i="142"/>
  <c r="DN2" i="142"/>
  <c r="DM2" i="142"/>
  <c r="AR4" i="142"/>
  <c r="AQ4" i="142"/>
  <c r="AP4" i="142"/>
  <c r="AO4" i="142"/>
  <c r="AN4" i="142"/>
  <c r="O10" i="142" a="1"/>
  <c r="O35" i="142" a="1"/>
  <c r="O29" i="142" a="1"/>
  <c r="O46" i="142" a="1"/>
  <c r="O27" i="142" a="1"/>
  <c r="O8" i="142" a="1"/>
  <c r="O30" i="142" a="1"/>
  <c r="O12" i="142" a="1"/>
  <c r="O31" i="142" a="1"/>
  <c r="O16" i="142" a="1"/>
  <c r="O47" i="142" a="1"/>
  <c r="O22" i="142" a="1"/>
  <c r="O14" i="142" a="1"/>
  <c r="O20" i="142" a="1"/>
  <c r="O9" i="142" a="1"/>
  <c r="O28" i="142" a="1"/>
  <c r="O51" i="142" a="1"/>
  <c r="O45" i="142" a="1"/>
  <c r="O50" i="142" a="1"/>
  <c r="O25" i="142" a="1"/>
  <c r="O49" i="142" a="1"/>
  <c r="O48" i="142" a="1"/>
  <c r="O32" i="142" a="1"/>
  <c r="O7" i="142" a="1"/>
  <c r="O33" i="142" a="1"/>
  <c r="O44" i="142" a="1"/>
  <c r="O42" i="142" a="1"/>
  <c r="O40" i="142" a="1"/>
  <c r="O36" i="142" a="1"/>
  <c r="O13" i="142" a="1"/>
  <c r="O19" i="142" a="1"/>
  <c r="O6" i="142" a="1"/>
  <c r="O34" i="142" a="1"/>
  <c r="O43" i="142" a="1"/>
  <c r="O38" i="142" a="1"/>
  <c r="O5" i="142" a="1"/>
  <c r="O39" i="142" a="1"/>
  <c r="O15" i="142" a="1"/>
  <c r="O17" i="142" a="1"/>
  <c r="O24" i="142" a="1"/>
  <c r="O23" i="142" a="1"/>
  <c r="O37" i="142" a="1"/>
  <c r="O21" i="142" a="1"/>
  <c r="O11" i="142" a="1"/>
  <c r="O26" i="142" a="1"/>
  <c r="O18" i="142" a="1"/>
  <c r="O4" i="142" a="1"/>
  <c r="O41" i="142" a="1"/>
  <c r="AN5" i="142"/>
  <c r="AN7" i="142"/>
  <c r="AN10" i="142"/>
  <c r="AN8" i="142"/>
  <c r="AN9" i="142"/>
  <c r="AN6" i="142"/>
  <c r="O51" i="142" l="1"/>
  <c r="O20" i="142"/>
  <c r="O7" i="142"/>
  <c r="O16" i="142"/>
  <c r="O49" i="142"/>
  <c r="O8" i="142"/>
  <c r="O12" i="142"/>
  <c r="O4" i="142"/>
  <c r="O35" i="142"/>
  <c r="O27" i="142"/>
  <c r="O28" i="142"/>
  <c r="O39" i="142"/>
  <c r="O41" i="142"/>
  <c r="O46" i="142"/>
  <c r="O11" i="142"/>
  <c r="O15" i="142"/>
  <c r="O24" i="142"/>
  <c r="O37" i="142"/>
  <c r="O40" i="142"/>
  <c r="O21" i="142"/>
  <c r="O31" i="142"/>
  <c r="O33" i="142"/>
  <c r="O18" i="142"/>
  <c r="O25" i="142"/>
  <c r="O29" i="142"/>
  <c r="O42" i="142"/>
  <c r="O45" i="142"/>
  <c r="O6" i="142"/>
  <c r="O10" i="142"/>
  <c r="O14" i="142"/>
  <c r="O22" i="142"/>
  <c r="O38" i="142"/>
  <c r="O50" i="142"/>
  <c r="O9" i="142"/>
  <c r="O13" i="142"/>
  <c r="O26" i="142"/>
  <c r="O34" i="142"/>
  <c r="O5" i="142"/>
  <c r="O17" i="142"/>
  <c r="O19" i="142"/>
  <c r="O23" i="142"/>
  <c r="O30" i="142"/>
  <c r="O32" i="142"/>
  <c r="O36" i="142"/>
  <c r="O43" i="142"/>
  <c r="O47" i="142"/>
  <c r="O44" i="142"/>
  <c r="O48" i="142"/>
  <c r="B2" i="142" l="1"/>
  <c r="T34" i="142" l="1"/>
  <c r="S1" i="142" a="1"/>
  <c r="Z5" i="142"/>
  <c r="Z8" i="142"/>
  <c r="Z9" i="142"/>
  <c r="Z6" i="142"/>
  <c r="Z7" i="142"/>
  <c r="Z10" i="142"/>
  <c r="S1" i="142" l="1"/>
  <c r="AH11" i="158" l="1"/>
  <c r="AI11" i="158"/>
  <c r="AH7" i="158"/>
  <c r="AI7" i="158"/>
  <c r="AH8" i="158"/>
  <c r="AI8" i="158"/>
  <c r="AI6" i="158"/>
  <c r="AH6" i="158"/>
  <c r="AI5" i="158"/>
  <c r="AH5" i="158"/>
  <c r="AH9" i="158"/>
  <c r="AI9" i="158"/>
  <c r="AH10" i="158"/>
  <c r="AI10" i="158"/>
  <c r="U3" i="142"/>
  <c r="B3" i="142"/>
  <c r="B4" i="142"/>
  <c r="B5" i="142"/>
  <c r="B6" i="142"/>
  <c r="B7" i="142"/>
  <c r="B8" i="142"/>
  <c r="B9" i="142"/>
  <c r="B10" i="142"/>
  <c r="B11" i="142"/>
  <c r="B12" i="142"/>
  <c r="B13" i="142"/>
  <c r="B14" i="142"/>
  <c r="B15" i="142"/>
  <c r="B16" i="142"/>
  <c r="B17" i="142"/>
  <c r="B18" i="142"/>
  <c r="B19" i="142"/>
  <c r="B20" i="142"/>
  <c r="B21" i="142"/>
  <c r="B22" i="142"/>
  <c r="B23" i="142"/>
  <c r="B24" i="142"/>
  <c r="B25" i="142"/>
  <c r="B26" i="142"/>
  <c r="B27" i="142"/>
  <c r="B28" i="142"/>
  <c r="B29" i="142"/>
  <c r="B30" i="142"/>
  <c r="B31" i="142"/>
  <c r="B32" i="142"/>
  <c r="B33" i="142"/>
  <c r="B34" i="142"/>
  <c r="B35" i="142"/>
  <c r="B36" i="142"/>
  <c r="B37" i="142"/>
  <c r="B38" i="142"/>
  <c r="B39" i="142"/>
  <c r="B40" i="142"/>
  <c r="B41" i="142"/>
  <c r="B42" i="142"/>
  <c r="B43" i="142"/>
  <c r="B44" i="142"/>
  <c r="B45" i="142"/>
  <c r="B46" i="142"/>
  <c r="B47" i="142"/>
  <c r="B48" i="142"/>
  <c r="B49" i="142"/>
  <c r="B50" i="142"/>
  <c r="B51" i="142"/>
  <c r="V2" i="142" l="1"/>
  <c r="O2" i="142" a="1"/>
  <c r="O2" i="142" l="1"/>
  <c r="S64" i="142"/>
  <c r="S63" i="142"/>
  <c r="S62" i="142"/>
  <c r="S61" i="142"/>
  <c r="S60" i="142"/>
  <c r="S59" i="142"/>
  <c r="S58" i="142"/>
  <c r="S57" i="142"/>
  <c r="S56" i="142"/>
  <c r="S55" i="142"/>
  <c r="S54" i="142"/>
  <c r="S53" i="142"/>
  <c r="S52" i="142"/>
  <c r="S51" i="142"/>
  <c r="S50" i="142"/>
  <c r="S49" i="142"/>
  <c r="S48" i="142"/>
  <c r="S47" i="142"/>
  <c r="S46" i="142"/>
  <c r="S45" i="142"/>
  <c r="S44" i="142"/>
  <c r="S43" i="142"/>
  <c r="S42" i="142"/>
  <c r="S41" i="142"/>
  <c r="S40" i="142"/>
  <c r="S39" i="142"/>
  <c r="S38" i="142"/>
  <c r="S37" i="142"/>
  <c r="S36" i="142"/>
  <c r="S35" i="142"/>
  <c r="T25" i="142"/>
  <c r="T24" i="142"/>
  <c r="T23" i="142"/>
  <c r="T22" i="142"/>
  <c r="T31" i="142"/>
  <c r="AG10" i="142"/>
  <c r="AG9" i="142"/>
  <c r="AG8" i="142"/>
  <c r="AG7" i="142"/>
  <c r="AG6" i="142"/>
  <c r="AB2" i="142"/>
  <c r="AI70" i="142" l="1"/>
  <c r="AH5" i="160"/>
  <c r="AI8" i="160"/>
  <c r="AI13" i="162"/>
  <c r="AI6" i="159"/>
  <c r="AI74" i="162"/>
  <c r="AI204" i="160"/>
  <c r="AI77" i="142"/>
  <c r="AH11" i="159"/>
  <c r="AI83" i="159"/>
  <c r="AH5" i="163"/>
  <c r="AH6" i="142"/>
  <c r="AI200" i="160"/>
  <c r="AH16" i="159"/>
  <c r="AH78" i="159"/>
  <c r="AI70" i="163"/>
  <c r="AI210" i="160"/>
  <c r="AI78" i="158"/>
  <c r="AI208" i="160"/>
  <c r="AH202" i="160"/>
  <c r="AH5" i="142"/>
  <c r="AH6" i="159"/>
  <c r="AH70" i="142"/>
  <c r="AI5" i="160"/>
  <c r="AH13" i="162"/>
  <c r="AH8" i="160"/>
  <c r="AH200" i="160"/>
  <c r="AI209" i="160"/>
  <c r="AH209" i="160"/>
  <c r="AH77" i="142" l="1"/>
  <c r="AH74" i="162"/>
  <c r="AH204" i="160"/>
  <c r="AH78" i="158"/>
  <c r="AI5" i="163"/>
  <c r="AI6" i="142"/>
  <c r="AH83" i="159"/>
  <c r="AH208" i="160"/>
  <c r="AH210" i="160"/>
  <c r="AI16" i="159"/>
  <c r="AI202" i="160"/>
  <c r="AH77" i="158"/>
  <c r="AI77" i="158"/>
  <c r="AH201" i="160"/>
  <c r="AI201" i="160"/>
  <c r="AI207" i="160"/>
  <c r="AH207" i="160"/>
  <c r="AH140" i="142"/>
  <c r="AI140" i="142"/>
  <c r="AI142" i="159"/>
  <c r="AH142" i="159"/>
  <c r="AI78" i="159"/>
  <c r="AI73" i="158"/>
  <c r="AH73" i="158"/>
  <c r="AH11" i="162"/>
  <c r="AI11" i="162"/>
  <c r="AI11" i="163"/>
  <c r="AH11" i="163"/>
  <c r="AI10" i="159"/>
  <c r="AH10" i="159"/>
  <c r="AI76" i="163"/>
  <c r="AH76" i="163"/>
  <c r="AI70" i="158"/>
  <c r="AH70" i="158"/>
  <c r="AI7" i="162"/>
  <c r="AH7" i="162"/>
  <c r="AI80" i="159"/>
  <c r="AH80" i="159"/>
  <c r="AI82" i="159"/>
  <c r="AH82" i="159"/>
  <c r="AI75" i="162"/>
  <c r="AH75" i="162"/>
  <c r="AH79" i="162"/>
  <c r="AI79" i="162"/>
  <c r="AH75" i="163"/>
  <c r="AI75" i="163"/>
  <c r="AI8" i="162"/>
  <c r="AH8" i="162"/>
  <c r="AI135" i="142"/>
  <c r="AH135" i="142"/>
  <c r="AI72" i="162"/>
  <c r="AH72" i="162"/>
  <c r="AI74" i="163"/>
  <c r="AH74" i="163"/>
  <c r="AI81" i="158"/>
  <c r="AH81" i="158"/>
  <c r="AI9" i="142"/>
  <c r="AH9" i="142"/>
  <c r="AI76" i="160"/>
  <c r="AH76" i="160"/>
  <c r="AH72" i="142"/>
  <c r="AI72" i="142"/>
  <c r="AH6" i="160"/>
  <c r="AI6" i="160"/>
  <c r="AI9" i="163"/>
  <c r="AH9" i="163"/>
  <c r="AI136" i="160"/>
  <c r="AH136" i="160"/>
  <c r="AI76" i="142"/>
  <c r="AH76" i="142"/>
  <c r="AI72" i="158"/>
  <c r="AH72" i="158"/>
  <c r="AI135" i="159"/>
  <c r="AH135" i="159"/>
  <c r="AH75" i="159"/>
  <c r="AI75" i="159"/>
  <c r="AI70" i="160"/>
  <c r="AH70" i="160"/>
  <c r="AH80" i="158"/>
  <c r="AI80" i="158"/>
  <c r="AH7" i="159"/>
  <c r="AI7" i="159"/>
  <c r="AH74" i="142"/>
  <c r="AI74" i="142"/>
  <c r="AH15" i="159"/>
  <c r="AI15" i="159"/>
  <c r="AI8" i="142"/>
  <c r="AH8" i="142"/>
  <c r="AH70" i="163"/>
  <c r="AH17" i="159"/>
  <c r="AI17" i="159"/>
  <c r="AI5" i="142"/>
  <c r="AI11" i="159"/>
  <c r="AH18" i="159"/>
  <c r="AI18" i="159"/>
  <c r="AH79" i="158"/>
  <c r="AI79" i="158"/>
  <c r="AI11" i="160"/>
  <c r="AH11" i="160"/>
  <c r="AI14" i="159"/>
  <c r="AH14" i="159"/>
  <c r="AI76" i="158"/>
  <c r="AH76" i="158"/>
  <c r="AI9" i="160"/>
  <c r="AH9" i="160"/>
  <c r="AH71" i="159"/>
  <c r="AI71" i="159"/>
  <c r="AH73" i="159"/>
  <c r="AI73" i="159"/>
  <c r="AI12" i="159"/>
  <c r="AH12" i="159"/>
  <c r="AI75" i="160"/>
  <c r="AH75" i="160"/>
  <c r="AH71" i="163"/>
  <c r="AI71" i="163"/>
  <c r="AH10" i="162"/>
  <c r="AI10" i="162"/>
  <c r="AI74" i="159"/>
  <c r="AH74" i="159"/>
  <c r="AH135" i="160"/>
  <c r="AI135" i="160"/>
  <c r="AH74" i="160"/>
  <c r="AI74" i="160"/>
  <c r="AH71" i="160"/>
  <c r="AI71" i="160"/>
  <c r="AH203" i="160"/>
  <c r="AI203" i="160"/>
  <c r="AI75" i="158"/>
  <c r="AH75" i="158"/>
  <c r="AI78" i="163"/>
  <c r="AH78" i="163"/>
  <c r="AH72" i="159"/>
  <c r="AI72" i="159"/>
  <c r="AI13" i="163"/>
  <c r="AH13" i="163"/>
  <c r="AI76" i="159"/>
  <c r="AH76" i="159"/>
  <c r="AI71" i="158"/>
  <c r="AH71" i="158"/>
  <c r="AI72" i="163"/>
  <c r="AH72" i="163"/>
  <c r="AI12" i="160"/>
  <c r="AH12" i="160"/>
  <c r="AH75" i="142"/>
  <c r="AI75" i="142"/>
  <c r="AI8" i="159"/>
  <c r="AH8" i="159"/>
  <c r="AI71" i="142"/>
  <c r="AH71" i="142"/>
  <c r="AI73" i="163"/>
  <c r="AH73" i="163"/>
  <c r="AH139" i="142"/>
  <c r="AI139" i="142"/>
  <c r="AH78" i="162"/>
  <c r="AI78" i="162"/>
  <c r="AH143" i="159"/>
  <c r="AI143" i="159"/>
  <c r="AI71" i="162"/>
  <c r="AH71" i="162"/>
  <c r="AH81" i="159"/>
  <c r="AI81" i="159"/>
  <c r="AI10" i="160"/>
  <c r="AH10" i="160"/>
  <c r="AH138" i="159"/>
  <c r="AI138" i="159"/>
  <c r="AH9" i="162"/>
  <c r="AI9" i="162"/>
  <c r="AH140" i="159"/>
  <c r="AI140" i="159"/>
  <c r="AI72" i="160"/>
  <c r="AH72" i="160"/>
  <c r="AI141" i="142"/>
  <c r="AH141" i="142"/>
  <c r="AI12" i="163"/>
  <c r="AH12" i="163"/>
  <c r="AI79" i="159"/>
  <c r="AH79" i="159"/>
  <c r="AI206" i="160"/>
  <c r="AH206" i="160"/>
  <c r="AI5" i="161"/>
  <c r="AH5" i="161"/>
  <c r="AH139" i="159"/>
  <c r="AI139" i="159"/>
  <c r="AH137" i="159"/>
  <c r="AI137" i="159"/>
  <c r="AH14" i="162"/>
  <c r="AI14" i="162"/>
  <c r="AH141" i="159"/>
  <c r="AI141" i="159"/>
  <c r="AI138" i="160"/>
  <c r="AH138" i="160"/>
  <c r="AI6" i="162"/>
  <c r="AH6" i="162"/>
  <c r="AH5" i="162"/>
  <c r="AI5" i="162"/>
  <c r="AI8" i="163"/>
  <c r="AH8" i="163"/>
  <c r="AI7" i="160"/>
  <c r="AH7" i="160"/>
  <c r="AH70" i="159"/>
  <c r="AI70" i="159"/>
  <c r="AH73" i="142"/>
  <c r="AI73" i="142"/>
  <c r="AH10" i="163"/>
  <c r="AI10" i="163"/>
  <c r="AI77" i="163"/>
  <c r="AH77" i="163"/>
  <c r="AH70" i="162"/>
  <c r="AI70" i="162"/>
  <c r="AI73" i="162"/>
  <c r="AH73" i="162"/>
  <c r="AH7" i="163"/>
  <c r="AI7" i="163"/>
  <c r="AI205" i="160"/>
  <c r="AH205" i="160"/>
  <c r="AH9" i="159"/>
  <c r="AI9" i="159"/>
  <c r="AI136" i="159"/>
  <c r="AH136" i="159"/>
  <c r="AI10" i="142"/>
  <c r="AH10" i="142"/>
  <c r="AI74" i="158"/>
  <c r="AH74" i="158"/>
  <c r="AI12" i="162"/>
  <c r="AH12" i="162"/>
  <c r="AI13" i="159"/>
  <c r="AH13" i="159"/>
  <c r="AI137" i="142"/>
  <c r="AH137" i="142"/>
  <c r="AH5" i="159"/>
  <c r="AI5" i="159"/>
  <c r="AH137" i="160"/>
  <c r="AI137" i="160"/>
  <c r="AI138" i="142"/>
  <c r="AH138" i="142"/>
  <c r="AI76" i="162"/>
  <c r="AH76" i="162"/>
  <c r="AI73" i="160"/>
  <c r="AH73" i="160"/>
  <c r="AI77" i="160"/>
  <c r="AH77" i="160"/>
  <c r="AH136" i="142"/>
  <c r="AI136" i="142"/>
  <c r="AH7" i="142"/>
  <c r="AI7" i="142"/>
  <c r="AI6" i="163"/>
  <c r="AH6" i="163"/>
  <c r="AI77" i="159"/>
  <c r="AH77" i="159"/>
  <c r="AI77" i="162"/>
  <c r="AH77" i="162"/>
  <c r="H33" i="161" a="1"/>
  <c r="H40" i="162" a="1"/>
  <c r="Q4" i="162" a="1"/>
  <c r="L42" i="161" a="1"/>
  <c r="P25" i="159" a="1"/>
  <c r="N25" i="162" a="1"/>
  <c r="H5" i="163" a="1"/>
  <c r="E43" i="159" a="1"/>
  <c r="P31" i="161" a="1"/>
  <c r="G34" i="142" a="1"/>
  <c r="AO72" i="163" a="1"/>
  <c r="C42" i="142" a="1"/>
  <c r="AQ71" i="160" a="1"/>
  <c r="C6" i="142" a="1"/>
  <c r="J47" i="158" a="1"/>
  <c r="M42" i="162" a="1"/>
  <c r="AP73" i="162" a="1"/>
  <c r="C4" i="163" a="1"/>
  <c r="D4" i="162" a="1"/>
  <c r="M13" i="161" a="1"/>
  <c r="J7" i="162" a="1"/>
  <c r="J31" i="162" a="1"/>
  <c r="K28" i="162" a="1"/>
  <c r="C26" i="159" a="1"/>
  <c r="Q34" i="160" a="1"/>
  <c r="AP206" i="160" a="1"/>
  <c r="Q20" i="159" a="1"/>
  <c r="M19" i="158" a="1"/>
  <c r="AP12" i="159" a="1"/>
  <c r="I39" i="161" a="1"/>
  <c r="L45" i="158" a="1"/>
  <c r="AP202" i="160" a="1"/>
  <c r="Q5" i="160" a="1"/>
  <c r="N37" i="160" a="1"/>
  <c r="F12" i="160" a="1"/>
  <c r="D21" i="159" a="1"/>
  <c r="C2" i="161" a="1"/>
  <c r="E50" i="162" a="1"/>
  <c r="AO7" i="163" a="1"/>
  <c r="H43" i="161" a="1"/>
  <c r="AO71" i="159" a="1"/>
  <c r="E39" i="160" a="1"/>
  <c r="E5" i="162" a="1"/>
  <c r="Q37" i="160" a="1"/>
  <c r="G23" i="163" a="1"/>
  <c r="F24" i="142" a="1"/>
  <c r="M9" i="162" a="1"/>
  <c r="K8" i="163" a="1"/>
  <c r="P47" i="159" a="1"/>
  <c r="E39" i="158" a="1"/>
  <c r="I28" i="158" a="1"/>
  <c r="K10" i="158" a="1"/>
  <c r="AO6" i="142" a="1"/>
  <c r="L21" i="142" a="1"/>
  <c r="J39" i="159" a="1"/>
  <c r="AR77" i="142" a="1"/>
  <c r="D28" i="158" a="1"/>
  <c r="H20" i="158" a="1"/>
  <c r="AO75" i="160" a="1"/>
  <c r="H49" i="161" a="1"/>
  <c r="L48" i="159" a="1"/>
  <c r="N10" i="160" a="1"/>
  <c r="K19" i="159" a="1"/>
  <c r="Q42" i="160" a="1"/>
  <c r="P37" i="160" a="1"/>
  <c r="Q43" i="160" a="1"/>
  <c r="I7" i="161" a="1"/>
  <c r="K16" i="162" a="1"/>
  <c r="F30" i="159" a="1"/>
  <c r="L50" i="161" a="1"/>
  <c r="K43" i="159" a="1"/>
  <c r="F43" i="158" a="1"/>
  <c r="I18" i="162" a="1"/>
  <c r="C48" i="158" a="1"/>
  <c r="D29" i="163" a="1"/>
  <c r="C33" i="142" a="1"/>
  <c r="M16" i="162" a="1"/>
  <c r="C27" i="160" a="1"/>
  <c r="K24" i="162" a="1"/>
  <c r="M19" i="162" a="1"/>
  <c r="D21" i="163" a="1"/>
  <c r="P36" i="163" a="1"/>
  <c r="I10" i="160" a="1"/>
  <c r="P10" i="161" a="1"/>
  <c r="H32" i="159" a="1"/>
  <c r="Q22" i="142" a="1"/>
  <c r="AQ77" i="160" a="1"/>
  <c r="F33" i="159" a="1"/>
  <c r="AQ10" i="159" a="1"/>
  <c r="D43" i="158" a="1"/>
  <c r="J41" i="162" a="1"/>
  <c r="L30" i="163" a="1"/>
  <c r="Q23" i="160" a="1"/>
  <c r="AP74" i="158" a="1"/>
  <c r="P6" i="163" a="1"/>
  <c r="J40" i="161" a="1"/>
  <c r="M44" i="159" a="1"/>
  <c r="P26" i="161" a="1"/>
  <c r="N44" i="142" a="1"/>
  <c r="C5" i="158" a="1"/>
  <c r="C48" i="162" a="1"/>
  <c r="C24" i="163" a="1"/>
  <c r="M3" i="163" a="1"/>
  <c r="G40" i="159" a="1"/>
  <c r="E44" i="161" a="1"/>
  <c r="C48" i="159" a="1"/>
  <c r="Q30" i="162" a="1"/>
  <c r="N30" i="159" a="1"/>
  <c r="Q35" i="162" a="1"/>
  <c r="F14" i="163" a="1"/>
  <c r="E19" i="162" a="1"/>
  <c r="C8" i="142" a="1"/>
  <c r="F32" i="158" a="1"/>
  <c r="AO209" i="160" a="1"/>
  <c r="C31" i="159" a="1"/>
  <c r="AL71" i="160" a="1"/>
  <c r="L37" i="162" a="1"/>
  <c r="N3" i="142" a="1"/>
  <c r="M47" i="142" a="1"/>
  <c r="H35" i="162" a="1"/>
  <c r="C37" i="158" a="1"/>
  <c r="P49" i="159" a="1"/>
  <c r="I34" i="161" a="1"/>
  <c r="D8" i="163" a="1"/>
  <c r="D5" i="159" a="1"/>
  <c r="G35" i="162" a="1"/>
  <c r="G47" i="163" a="1"/>
  <c r="Q44" i="161" a="1"/>
  <c r="C7" i="158" a="1"/>
  <c r="I4" i="161" a="1"/>
  <c r="AP72" i="159" a="1"/>
  <c r="N14" i="162" a="1"/>
  <c r="K45" i="159" a="1"/>
  <c r="AL10" i="160" a="1"/>
  <c r="N17" i="142" a="1"/>
  <c r="K43" i="160" a="1"/>
  <c r="J21" i="161" a="1"/>
  <c r="C33" i="158" a="1"/>
  <c r="J2" i="160" a="1"/>
  <c r="D24" i="158" a="1"/>
  <c r="D23" i="142" a="1"/>
  <c r="K9" i="158" a="1"/>
  <c r="D40" i="158" a="1"/>
  <c r="D29" i="142" a="1"/>
  <c r="P33" i="142" a="1"/>
  <c r="AL75" i="163" a="1"/>
  <c r="D39" i="142" a="1"/>
  <c r="AP203" i="160" a="1"/>
  <c r="N5" i="142" a="1"/>
  <c r="F18" i="163" a="1"/>
  <c r="F8" i="162" a="1"/>
  <c r="AR9" i="159" a="1"/>
  <c r="AO8" i="160" a="1"/>
  <c r="AR9" i="163" a="1"/>
  <c r="J12" i="160" a="1"/>
  <c r="AQ205" i="160" a="1"/>
  <c r="AJ17" i="159" a="1"/>
  <c r="AL74" i="158" a="1"/>
  <c r="F25" i="159" a="1"/>
  <c r="J16" i="158" a="1"/>
  <c r="C39" i="142" a="1"/>
  <c r="AO137" i="142" a="1"/>
  <c r="Q4" i="161" a="1"/>
  <c r="L10" i="160" a="1"/>
  <c r="P42" i="159" a="1"/>
  <c r="AP81" i="159" a="1"/>
  <c r="P16" i="158" a="1"/>
  <c r="P25" i="161" a="1"/>
  <c r="AO73" i="142" a="1"/>
  <c r="M15" i="163" a="1"/>
  <c r="P46" i="163" a="1"/>
  <c r="D46" i="162" a="1"/>
  <c r="Q37" i="163" a="1"/>
  <c r="C17" i="162" a="1"/>
  <c r="AQ135" i="159" a="1"/>
  <c r="G27" i="158" a="1"/>
  <c r="H45" i="142" a="1"/>
  <c r="I49" i="163" a="1"/>
  <c r="I23" i="160" a="1"/>
  <c r="N9" i="162" a="1"/>
  <c r="Q24" i="159" a="1"/>
  <c r="G38" i="160" a="1"/>
  <c r="AO6" i="162" a="1"/>
  <c r="I46" i="160" a="1"/>
  <c r="M37" i="159" a="1"/>
  <c r="P3" i="159" a="1"/>
  <c r="P46" i="158" a="1"/>
  <c r="G39" i="142" a="1"/>
  <c r="C37" i="160" a="1"/>
  <c r="AJ18" i="159" a="1"/>
  <c r="C7" i="162" a="1"/>
  <c r="E20" i="142" a="1"/>
  <c r="Q41" i="142" a="1"/>
  <c r="J9" i="158" a="1"/>
  <c r="AL200" i="159" a="1"/>
  <c r="J19" i="159" a="1"/>
  <c r="H40" i="159" a="1"/>
  <c r="F9" i="162" a="1"/>
  <c r="F44" i="163" a="1"/>
  <c r="N36" i="163" a="1"/>
  <c r="F13" i="163" a="1"/>
  <c r="M8" i="160" a="1"/>
  <c r="I16" i="161" a="1"/>
  <c r="I11" i="161" a="1"/>
  <c r="M32" i="160" a="1"/>
  <c r="I15" i="159" a="1"/>
  <c r="Q17" i="142" a="1"/>
  <c r="J34" i="163" a="1"/>
  <c r="N17" i="162" a="1"/>
  <c r="F26" i="160" a="1"/>
  <c r="H20" i="142" a="1"/>
  <c r="I7" i="142" a="1"/>
  <c r="J2" i="159" a="1"/>
  <c r="J8" i="158" a="1"/>
  <c r="E47" i="159" a="1"/>
  <c r="Q9" i="159" a="1"/>
  <c r="G25" i="159" a="1"/>
  <c r="H49" i="162" a="1"/>
  <c r="AL73" i="162" a="1"/>
  <c r="AQ76" i="159" a="1"/>
  <c r="P10" i="158" a="1"/>
  <c r="L5" i="158" a="1"/>
  <c r="AL7" i="163" a="1"/>
  <c r="L7" i="162" a="1"/>
  <c r="G10" i="162" a="1"/>
  <c r="D44" i="163" a="1"/>
  <c r="G37" i="161" a="1"/>
  <c r="C48" i="163" a="1"/>
  <c r="Q4" i="159" a="1"/>
  <c r="L49" i="160" a="1"/>
  <c r="F29" i="163" a="1"/>
  <c r="L31" i="162" a="1"/>
  <c r="I3" i="163" a="1"/>
  <c r="M42" i="160" a="1"/>
  <c r="D40" i="160" a="1"/>
  <c r="D32" i="159" a="1"/>
  <c r="D7" i="161" a="1"/>
  <c r="D38" i="142" a="1"/>
  <c r="AL141" i="142" a="1"/>
  <c r="D25" i="160" a="1"/>
  <c r="F22" i="160" a="1"/>
  <c r="G38" i="162" a="1"/>
  <c r="AL5" i="161" a="1"/>
  <c r="D49" i="160" a="1"/>
  <c r="AJ72" i="160" a="1"/>
  <c r="AL72" i="162" a="1"/>
  <c r="J49" i="161" a="1"/>
  <c r="AJ140" i="159" a="1"/>
  <c r="H45" i="163" a="1"/>
  <c r="F28" i="161" a="1"/>
  <c r="E41" i="163" a="1"/>
  <c r="L36" i="142" a="1"/>
  <c r="P21" i="163" a="1"/>
  <c r="D33" i="160" a="1"/>
  <c r="I9" i="162" a="1"/>
  <c r="N16" i="163" a="1"/>
  <c r="G45" i="158" a="1"/>
  <c r="D49" i="161" a="1"/>
  <c r="F23" i="160" a="1"/>
  <c r="J6" i="162" a="1"/>
  <c r="AO75" i="142" a="1"/>
  <c r="E17" i="162" a="1"/>
  <c r="P40" i="163" a="1"/>
  <c r="AQ11" i="160" a="1"/>
  <c r="I15" i="160" a="1"/>
  <c r="P38" i="163" a="1"/>
  <c r="M41" i="163" a="1"/>
  <c r="M23" i="160" a="1"/>
  <c r="I36" i="160" a="1"/>
  <c r="M20" i="161" a="1"/>
  <c r="H42" i="161" a="1"/>
  <c r="E43" i="162" a="1"/>
  <c r="N28" i="142" a="1"/>
  <c r="P39" i="159" a="1"/>
  <c r="AP76" i="158" a="1"/>
  <c r="AR72" i="163" a="1"/>
  <c r="I18" i="158" a="1"/>
  <c r="N3" i="161" a="1"/>
  <c r="AQ139" i="142" a="1"/>
  <c r="C5" i="160" a="1"/>
  <c r="C15" i="163" a="1"/>
  <c r="C20" i="163" a="1"/>
  <c r="E51" i="161" a="1"/>
  <c r="AJ140" i="142" a="1"/>
  <c r="I29" i="159" a="1"/>
  <c r="M48" i="159" a="1"/>
  <c r="M46" i="161" a="1"/>
  <c r="Q19" i="161" a="1"/>
  <c r="H4" i="158" a="1"/>
  <c r="AJ5" i="160" a="1"/>
  <c r="H37" i="161" a="1"/>
  <c r="I35" i="142" a="1"/>
  <c r="C13" i="158" a="1"/>
  <c r="D23" i="159" a="1"/>
  <c r="M3" i="159" a="1"/>
  <c r="AP74" i="160" a="1"/>
  <c r="M12" i="159" a="1"/>
  <c r="Q31" i="158" a="1"/>
  <c r="K48" i="142" a="1"/>
  <c r="N39" i="160" a="1"/>
  <c r="K46" i="160" a="1"/>
  <c r="F28" i="159" a="1"/>
  <c r="K35" i="159" a="1"/>
  <c r="AQ10" i="160" a="1"/>
  <c r="F41" i="142" a="1"/>
  <c r="I27" i="159" a="1"/>
  <c r="E11" i="162" a="1"/>
  <c r="I36" i="162" a="1"/>
  <c r="AJ79" i="159" a="1"/>
  <c r="I39" i="162" a="1"/>
  <c r="M4" i="163" a="1"/>
  <c r="I28" i="162" a="1"/>
  <c r="G46" i="159" a="1"/>
  <c r="AQ11" i="163" a="1"/>
  <c r="M22" i="161" a="1"/>
  <c r="AL5" i="163" a="1"/>
  <c r="H8" i="158" a="1"/>
  <c r="M46" i="163" a="1"/>
  <c r="C23" i="161" a="1"/>
  <c r="N6" i="159" a="1"/>
  <c r="AR79" i="162" a="1"/>
  <c r="D31" i="158" a="1"/>
  <c r="Q13" i="161" a="1"/>
  <c r="I24" i="161" a="1"/>
  <c r="L25" i="158" a="1"/>
  <c r="J43" i="160" a="1"/>
  <c r="N4" i="159" a="1"/>
  <c r="J44" i="142" a="1"/>
  <c r="E47" i="158" a="1"/>
  <c r="E21" i="159" a="1"/>
  <c r="E36" i="163" a="1"/>
  <c r="H20" i="159" a="1"/>
  <c r="D48" i="162" a="1"/>
  <c r="N15" i="161" a="1"/>
  <c r="D27" i="163" a="1"/>
  <c r="C26" i="142" a="1"/>
  <c r="C48" i="142" a="1"/>
  <c r="I51" i="160" a="1"/>
  <c r="I42" i="163" a="1"/>
  <c r="K41" i="159" a="1"/>
  <c r="K16" i="158" a="1"/>
  <c r="J21" i="158" a="1"/>
  <c r="G25" i="163" a="1"/>
  <c r="Q7" i="161" a="1"/>
  <c r="Q9" i="158" a="1"/>
  <c r="M5" i="158" a="1"/>
  <c r="H3" i="163" a="1"/>
  <c r="N49" i="161" a="1"/>
  <c r="AR7" i="163" a="1"/>
  <c r="AJ12" i="159" a="1"/>
  <c r="F47" i="158" a="1"/>
  <c r="N39" i="158" a="1"/>
  <c r="M12" i="158" a="1"/>
  <c r="AP137" i="160" a="1"/>
  <c r="M15" i="160" a="1"/>
  <c r="C45" i="162" a="1"/>
  <c r="E51" i="162" a="1"/>
  <c r="E45" i="161" a="1"/>
  <c r="F42" i="161" a="1"/>
  <c r="H20" i="162" a="1"/>
  <c r="G37" i="162" a="1"/>
  <c r="L12" i="142" a="1"/>
  <c r="J41" i="160" a="1"/>
  <c r="AO11" i="162" a="1"/>
  <c r="D3" i="163" a="1"/>
  <c r="Q18" i="142" a="1"/>
  <c r="K26" i="142" a="1"/>
  <c r="H28" i="160" a="1"/>
  <c r="F48" i="160" a="1"/>
  <c r="AO8" i="162" a="1"/>
  <c r="K41" i="160" a="1"/>
  <c r="AP208" i="160" a="1"/>
  <c r="K3" i="163" a="1"/>
  <c r="I16" i="162" a="1"/>
  <c r="J41" i="142" a="1"/>
  <c r="L49" i="158" a="1"/>
  <c r="I9" i="142" a="1"/>
  <c r="G30" i="142" a="1"/>
  <c r="N41" i="160" a="1"/>
  <c r="L24" i="159" a="1"/>
  <c r="C14" i="159" a="1"/>
  <c r="G9" i="160" a="1"/>
  <c r="G16" i="158" a="1"/>
  <c r="Q38" i="163" a="1"/>
  <c r="AR79" i="159" a="1"/>
  <c r="K49" i="160" a="1"/>
  <c r="AQ16" i="159" a="1"/>
  <c r="K14" i="160" a="1"/>
  <c r="AL7" i="160" a="1"/>
  <c r="I31" i="163" a="1"/>
  <c r="P11" i="158" a="1"/>
  <c r="L18" i="161" a="1"/>
  <c r="J32" i="162" a="1"/>
  <c r="C10" i="161" a="1"/>
  <c r="G51" i="163" a="1"/>
  <c r="E22" i="159" a="1"/>
  <c r="I43" i="142" a="1"/>
  <c r="M13" i="160" a="1"/>
  <c r="M13" i="142" a="1"/>
  <c r="D7" i="142" a="1"/>
  <c r="J41" i="158" a="1"/>
  <c r="E4" i="160" a="1"/>
  <c r="J51" i="142" a="1"/>
  <c r="J50" i="162" a="1"/>
  <c r="J16" i="160" a="1"/>
  <c r="C5" i="161" a="1"/>
  <c r="J26" i="142" a="1"/>
  <c r="H8" i="160" a="1"/>
  <c r="K2" i="160" a="1"/>
  <c r="C11" i="161" a="1"/>
  <c r="D13" i="160" a="1"/>
  <c r="E32" i="162" a="1"/>
  <c r="F37" i="142" a="1"/>
  <c r="P41" i="161" a="1"/>
  <c r="H14" i="161" a="1"/>
  <c r="AJ9" i="158" a="1"/>
  <c r="G49" i="159" a="1"/>
  <c r="AO78" i="158" a="1"/>
  <c r="I30" i="162" a="1"/>
  <c r="AP76" i="160" a="1"/>
  <c r="E42" i="163" a="1"/>
  <c r="E26" i="163" a="1"/>
  <c r="AP71" i="142" a="1"/>
  <c r="K42" i="162" a="1"/>
  <c r="K2" i="142" a="1"/>
  <c r="L26" i="159" a="1"/>
  <c r="AL7" i="158" a="1"/>
  <c r="AJ14" i="162" a="1"/>
  <c r="H41" i="162" a="1"/>
  <c r="L20" i="162" a="1"/>
  <c r="K27" i="161" a="1"/>
  <c r="K3" i="142" a="1"/>
  <c r="F25" i="142" a="1"/>
  <c r="K31" i="161" a="1"/>
  <c r="Q18" i="161" a="1"/>
  <c r="Q32" i="160" a="1"/>
  <c r="P20" i="159" a="1"/>
  <c r="I31" i="142" a="1"/>
  <c r="I10" i="142" a="1"/>
  <c r="L37" i="161" a="1"/>
  <c r="N43" i="160" a="1"/>
  <c r="J26" i="158" a="1"/>
  <c r="K49" i="159" a="1"/>
  <c r="C17" i="160" a="1"/>
  <c r="F2" i="161" a="1"/>
  <c r="N23" i="159" a="1"/>
  <c r="G32" i="142" a="1"/>
  <c r="F13" i="161" a="1"/>
  <c r="P16" i="142" a="1"/>
  <c r="AR138" i="159" a="1"/>
  <c r="D4" i="159" a="1"/>
  <c r="C21" i="142" a="1"/>
  <c r="M16" i="142" a="1"/>
  <c r="D51" i="162" a="1"/>
  <c r="Q49" i="160" a="1"/>
  <c r="AO73" i="162" a="1"/>
  <c r="J50" i="158" a="1"/>
  <c r="G37" i="159" a="1"/>
  <c r="E15" i="161" a="1"/>
  <c r="N15" i="163" a="1"/>
  <c r="AL77" i="163" a="1"/>
  <c r="AP73" i="163" a="1"/>
  <c r="Q39" i="161" a="1"/>
  <c r="K34" i="142" a="1"/>
  <c r="H35" i="163" a="1"/>
  <c r="J38" i="160" a="1"/>
  <c r="H2" i="159" a="1"/>
  <c r="D45" i="161" a="1"/>
  <c r="G33" i="163" a="1"/>
  <c r="I31" i="158" a="1"/>
  <c r="E48" i="158" a="1"/>
  <c r="AQ9" i="160" a="1"/>
  <c r="D19" i="160" a="1"/>
  <c r="D40" i="159" a="1"/>
  <c r="L32" i="160" a="1"/>
  <c r="Q36" i="160" a="1"/>
  <c r="L40" i="142" a="1"/>
  <c r="Q16" i="163" a="1"/>
  <c r="H8" i="161" a="1"/>
  <c r="F27" i="159" a="1"/>
  <c r="K29" i="160" a="1"/>
  <c r="Q20" i="163" a="1"/>
  <c r="F49" i="163" a="1"/>
  <c r="E3" i="161" a="1"/>
  <c r="L42" i="158" a="1"/>
  <c r="E51" i="160" a="1"/>
  <c r="J31" i="161" a="1"/>
  <c r="AR17" i="159" a="1"/>
  <c r="M45" i="162" a="1"/>
  <c r="E49" i="142" a="1"/>
  <c r="G42" i="159" a="1"/>
  <c r="M18" i="142" a="1"/>
  <c r="K18" i="160" a="1"/>
  <c r="AP10" i="159" a="1"/>
  <c r="N50" i="162" a="1"/>
  <c r="E9" i="161" a="1"/>
  <c r="L6" i="158" a="1"/>
  <c r="C48" i="161" a="1"/>
  <c r="L25" i="159" a="1"/>
  <c r="F48" i="159" a="1"/>
  <c r="L28" i="159" a="1"/>
  <c r="M22" i="142" a="1"/>
  <c r="G10" i="158" a="1"/>
  <c r="H34" i="142" a="1"/>
  <c r="I49" i="162" a="1"/>
  <c r="C20" i="162" a="1"/>
  <c r="J42" i="160" a="1"/>
  <c r="D12" i="159" a="1"/>
  <c r="Q7" i="162" a="1"/>
  <c r="C12" i="160" a="1"/>
  <c r="G15" i="161" a="1"/>
  <c r="N37" i="161" a="1"/>
  <c r="N26" i="159" a="1"/>
  <c r="D11" i="159" a="1"/>
  <c r="E40" i="160" a="1"/>
  <c r="K28" i="158" a="1"/>
  <c r="AR72" i="160" a="1"/>
  <c r="C9" i="161" a="1"/>
  <c r="D18" i="159" a="1"/>
  <c r="AR75" i="158" a="1"/>
  <c r="L41" i="161" a="1"/>
  <c r="C32" i="163" a="1"/>
  <c r="H22" i="158" a="1"/>
  <c r="F34" i="159" a="1"/>
  <c r="F7" i="159" a="1"/>
  <c r="F15" i="163" a="1"/>
  <c r="C44" i="163" a="1"/>
  <c r="J20" i="161" a="1"/>
  <c r="C14" i="162" a="1"/>
  <c r="J35" i="161" a="1"/>
  <c r="K10" i="142" a="1"/>
  <c r="P25" i="160" a="1"/>
  <c r="F28" i="142" a="1"/>
  <c r="H19" i="160" a="1"/>
  <c r="K2" i="161" a="1"/>
  <c r="H26" i="159" a="1"/>
  <c r="L41" i="160" a="1"/>
  <c r="AL75" i="160" a="1"/>
  <c r="AR79" i="158" a="1"/>
  <c r="M42" i="159" a="1"/>
  <c r="P50" i="142" a="1"/>
  <c r="K36" i="160" a="1"/>
  <c r="D16" i="163" a="1"/>
  <c r="L17" i="162" a="1"/>
  <c r="C20" i="160" a="1"/>
  <c r="E5" i="161" a="1"/>
  <c r="AP137" i="142" a="1"/>
  <c r="E4" i="162" a="1"/>
  <c r="N40" i="142" a="1"/>
  <c r="H2" i="142" a="1"/>
  <c r="I19" i="158" a="1"/>
  <c r="C31" i="160" a="1"/>
  <c r="G40" i="142" a="1"/>
  <c r="C21" i="163" a="1"/>
  <c r="C20" i="159" a="1"/>
  <c r="P49" i="163" a="1"/>
  <c r="I25" i="163" a="1"/>
  <c r="G28" i="159" a="1"/>
  <c r="K51" i="162" a="1"/>
  <c r="D14" i="142" a="1"/>
  <c r="L23" i="161" a="1"/>
  <c r="K23" i="158" a="1"/>
  <c r="L50" i="160" a="1"/>
  <c r="N41" i="158" a="1"/>
  <c r="C6" i="158" a="1"/>
  <c r="AO73" i="160" a="1"/>
  <c r="F40" i="162" a="1"/>
  <c r="AO137" i="160" a="1"/>
  <c r="P51" i="158" a="1"/>
  <c r="F41" i="162" a="1"/>
  <c r="P23" i="160" a="1"/>
  <c r="D10" i="159" a="1"/>
  <c r="Q38" i="158" a="1"/>
  <c r="P2" i="163" a="1"/>
  <c r="AJ11" i="163" a="1"/>
  <c r="N43" i="158" a="1"/>
  <c r="AL70" i="163" a="1"/>
  <c r="E5" i="159" a="1"/>
  <c r="L7" i="158" a="1"/>
  <c r="I9" i="160" a="1"/>
  <c r="I24" i="158" a="1"/>
  <c r="G25" i="158" a="1"/>
  <c r="C5" i="142" a="1"/>
  <c r="AP11" i="162" a="1"/>
  <c r="E16" i="162" a="1"/>
  <c r="E37" i="163" a="1"/>
  <c r="J21" i="142" a="1"/>
  <c r="M49" i="162" a="1"/>
  <c r="P6" i="158" a="1"/>
  <c r="AL83" i="159" a="1"/>
  <c r="AO73" i="159" a="1"/>
  <c r="H47" i="161" a="1"/>
  <c r="D11" i="158" a="1"/>
  <c r="AP8" i="158" a="1"/>
  <c r="P39" i="158" a="1"/>
  <c r="E43" i="160" a="1"/>
  <c r="AJ73" i="158" a="1"/>
  <c r="AP8" i="162" a="1"/>
  <c r="N27" i="159" a="1"/>
  <c r="D30" i="158" a="1"/>
  <c r="Q34" i="158" a="1"/>
  <c r="AQ8" i="162" a="1"/>
  <c r="E4" i="159" a="1"/>
  <c r="J24" i="161" a="1"/>
  <c r="Q48" i="161" a="1"/>
  <c r="G44" i="162" a="1"/>
  <c r="D46" i="159" a="1"/>
  <c r="N20" i="160" a="1"/>
  <c r="E11" i="163" a="1"/>
  <c r="AQ8" i="160" a="1"/>
  <c r="P48" i="162" a="1"/>
  <c r="AJ71" i="142" a="1"/>
  <c r="L50" i="159" a="1"/>
  <c r="J36" i="163" a="1"/>
  <c r="AQ11" i="158" a="1"/>
  <c r="P24" i="160" a="1"/>
  <c r="J32" i="158" a="1"/>
  <c r="H26" i="160" a="1"/>
  <c r="AO7" i="162" a="1"/>
  <c r="I2" i="161" a="1"/>
  <c r="E18" i="142" a="1"/>
  <c r="L5" i="162" a="1"/>
  <c r="N28" i="159" a="1"/>
  <c r="M47" i="162" a="1"/>
  <c r="I16" i="142" a="1"/>
  <c r="N26" i="161" a="1"/>
  <c r="M2" i="162" a="1"/>
  <c r="AP74" i="163" a="1"/>
  <c r="C13" i="161" a="1"/>
  <c r="J22" i="162" a="1"/>
  <c r="M7" i="160" a="1"/>
  <c r="N29" i="159" a="1"/>
  <c r="N11" i="162" a="1"/>
  <c r="AQ83" i="159" a="1"/>
  <c r="F44" i="160" a="1"/>
  <c r="M35" i="163" a="1"/>
  <c r="I14" i="158" a="1"/>
  <c r="F41" i="163" a="1"/>
  <c r="F39" i="158" a="1"/>
  <c r="AL6" i="142" a="1"/>
  <c r="D43" i="159" a="1"/>
  <c r="AL6" i="158" a="1"/>
  <c r="I38" i="161" a="1"/>
  <c r="G31" i="161" a="1"/>
  <c r="E10" i="159" a="1"/>
  <c r="D17" i="159" a="1"/>
  <c r="D41" i="159" a="1"/>
  <c r="AJ80" i="159" a="1"/>
  <c r="I51" i="163" a="1"/>
  <c r="AR139" i="159" a="1"/>
  <c r="K33" i="159" a="1"/>
  <c r="C27" i="162" a="1"/>
  <c r="G29" i="161" a="1"/>
  <c r="H35" i="158" a="1"/>
  <c r="J7" i="142" a="1"/>
  <c r="Q10" i="161" a="1"/>
  <c r="L20" i="158" a="1"/>
  <c r="AL7" i="159" a="1"/>
  <c r="N30" i="158" a="1"/>
  <c r="AR5" i="161" a="1"/>
  <c r="H48" i="163" a="1"/>
  <c r="K48" i="161" a="1"/>
  <c r="AR138" i="142" a="1"/>
  <c r="M21" i="160" a="1"/>
  <c r="M23" i="162" a="1"/>
  <c r="L44" i="161" a="1"/>
  <c r="N28" i="162" a="1"/>
  <c r="L30" i="159" a="1"/>
  <c r="I32" i="159" a="1"/>
  <c r="F45" i="158" a="1"/>
  <c r="M25" i="161" a="1"/>
  <c r="H48" i="162" a="1"/>
  <c r="E32" i="161" a="1"/>
  <c r="D6" i="159" a="1"/>
  <c r="Q26" i="162" a="1"/>
  <c r="M22" i="162" a="1"/>
  <c r="E25" i="159" a="1"/>
  <c r="E28" i="159" a="1"/>
  <c r="G27" i="159" a="1"/>
  <c r="AO12" i="160" a="1"/>
  <c r="I3" i="158" a="1"/>
  <c r="E29" i="159" a="1"/>
  <c r="AQ204" i="160" a="1"/>
  <c r="K14" i="158" a="1"/>
  <c r="Q13" i="159" a="1"/>
  <c r="AQ77" i="159" a="1"/>
  <c r="Q37" i="159" a="1"/>
  <c r="F5" i="161" a="1"/>
  <c r="D37" i="160" a="1"/>
  <c r="F8" i="163" a="1"/>
  <c r="Q8" i="159" a="1"/>
  <c r="L37" i="163" a="1"/>
  <c r="N38" i="161" a="1"/>
  <c r="C39" i="161" a="1"/>
  <c r="N22" i="162" a="1"/>
  <c r="P13" i="162" a="1"/>
  <c r="AJ137" i="159" a="1"/>
  <c r="Q35" i="158" a="1"/>
  <c r="Q42" i="163" a="1"/>
  <c r="I23" i="163" a="1"/>
  <c r="I36" i="142" a="1"/>
  <c r="C49" i="158" a="1"/>
  <c r="AP10" i="162" a="1"/>
  <c r="D17" i="162" a="1"/>
  <c r="M39" i="142" a="1"/>
  <c r="L27" i="159" a="1"/>
  <c r="AL70" i="160" a="1"/>
  <c r="AO137" i="159" a="1"/>
  <c r="L51" i="159" a="1"/>
  <c r="F14" i="162" a="1"/>
  <c r="N47" i="161" a="1"/>
  <c r="M14" i="158" a="1"/>
  <c r="N14" i="159" a="1"/>
  <c r="AL11" i="158" a="1"/>
  <c r="K10" i="162" a="1"/>
  <c r="H24" i="159" a="1"/>
  <c r="J34" i="162" a="1"/>
  <c r="C48" i="160" a="1"/>
  <c r="M12" i="160" a="1"/>
  <c r="AR14" i="162" a="1"/>
  <c r="I9" i="159" a="1"/>
  <c r="F18" i="161" a="1"/>
  <c r="F34" i="160" a="1"/>
  <c r="G19" i="162" a="1"/>
  <c r="J6" i="158" a="1"/>
  <c r="M31" i="159" a="1"/>
  <c r="AO136" i="142" a="1"/>
  <c r="J49" i="142" a="1"/>
  <c r="Q26" i="163" a="1"/>
  <c r="M3" i="162" a="1"/>
  <c r="J21" i="162" a="1"/>
  <c r="H10" i="158" a="1"/>
  <c r="N39" i="142" a="1"/>
  <c r="F10" i="162" a="1"/>
  <c r="F20" i="161" a="1"/>
  <c r="E24" i="161" a="1"/>
  <c r="J40" i="159" a="1"/>
  <c r="I21" i="159" a="1"/>
  <c r="AP11" i="163" a="1"/>
  <c r="G29" i="162" a="1"/>
  <c r="H46" i="163" a="1"/>
  <c r="Q10" i="159" a="1"/>
  <c r="Q41" i="159" a="1"/>
  <c r="AQ79" i="158" a="1"/>
  <c r="C28" i="161" a="1"/>
  <c r="I17" i="163" a="1"/>
  <c r="Q14" i="142" a="1"/>
  <c r="G14" i="162" a="1"/>
  <c r="C4" i="158" a="1"/>
  <c r="I11" i="163" a="1"/>
  <c r="AL9" i="158" a="1"/>
  <c r="G15" i="159" a="1"/>
  <c r="H26" i="161" a="1"/>
  <c r="E15" i="160" a="1"/>
  <c r="M37" i="142" a="1"/>
  <c r="P39" i="161" a="1"/>
  <c r="F11" i="158" a="1"/>
  <c r="K27" i="162" a="1"/>
  <c r="AP8" i="163" a="1"/>
  <c r="AQ138" i="142" a="1"/>
  <c r="L43" i="158" a="1"/>
  <c r="C49" i="161" a="1"/>
  <c r="J18" i="142" a="1"/>
  <c r="AR13" i="163" a="1"/>
  <c r="I30" i="160" a="1"/>
  <c r="P6" i="159" a="1"/>
  <c r="Q16" i="158" a="1"/>
  <c r="P45" i="163" a="1"/>
  <c r="AO75" i="162" a="1"/>
  <c r="K29" i="163" a="1"/>
  <c r="AO13" i="163" a="1"/>
  <c r="K9" i="161" a="1"/>
  <c r="C39" i="159" a="1"/>
  <c r="G10" i="159" a="1"/>
  <c r="J6" i="163" a="1"/>
  <c r="I38" i="142" a="1"/>
  <c r="I24" i="160" a="1"/>
  <c r="P26" i="162" a="1"/>
  <c r="L23" i="158" a="1"/>
  <c r="Q40" i="160" a="1"/>
  <c r="I47" i="159" a="1"/>
  <c r="D30" i="162" a="1"/>
  <c r="M9" i="159" a="1"/>
  <c r="AO5" i="160" a="1"/>
  <c r="L28" i="161" a="1"/>
  <c r="Q51" i="142" a="1"/>
  <c r="J44" i="159" a="1"/>
  <c r="Q19" i="162" a="1"/>
  <c r="H30" i="161" a="1"/>
  <c r="Q5" i="142" a="1"/>
  <c r="L18" i="158" a="1"/>
  <c r="AJ135" i="160" a="1"/>
  <c r="G17" i="161" a="1"/>
  <c r="D35" i="163" a="1"/>
  <c r="C2" i="160" a="1"/>
  <c r="C19" i="163" a="1"/>
  <c r="Q2" i="162" a="1"/>
  <c r="AJ77" i="163" a="1"/>
  <c r="D43" i="161" a="1"/>
  <c r="L16" i="160" a="1"/>
  <c r="P51" i="162" a="1"/>
  <c r="J42" i="161" a="1"/>
  <c r="M10" i="163" a="1"/>
  <c r="P37" i="162" a="1"/>
  <c r="M23" i="161" a="1"/>
  <c r="AQ7" i="142" a="1"/>
  <c r="C44" i="160" a="1"/>
  <c r="AJ70" i="159" a="1"/>
  <c r="AQ76" i="162" a="1"/>
  <c r="F11" i="162" a="1"/>
  <c r="H38" i="163" a="1"/>
  <c r="N3" i="163" a="1"/>
  <c r="P31" i="158" a="1"/>
  <c r="J33" i="162" a="1"/>
  <c r="K51" i="161" a="1"/>
  <c r="AO71" i="142" a="1"/>
  <c r="M35" i="162" a="1"/>
  <c r="I29" i="162" a="1"/>
  <c r="M18" i="161" a="1"/>
  <c r="E12" i="158" a="1"/>
  <c r="AQ137" i="160" a="1"/>
  <c r="K39" i="159" a="1"/>
  <c r="E7" i="160" a="1"/>
  <c r="AR73" i="142" a="1"/>
  <c r="Q29" i="161" a="1"/>
  <c r="F8" i="161" a="1"/>
  <c r="J30" i="159" a="1"/>
  <c r="AQ74" i="162" a="1"/>
  <c r="H48" i="161" a="1"/>
  <c r="AR12" i="160" a="1"/>
  <c r="M27" i="158" a="1"/>
  <c r="C30" i="162" a="1"/>
  <c r="M32" i="162" a="1"/>
  <c r="AR73" i="160" a="1"/>
  <c r="L16" i="158" a="1"/>
  <c r="J46" i="158" a="1"/>
  <c r="P30" i="159" a="1"/>
  <c r="K31" i="160" a="1"/>
  <c r="G30" i="162" a="1"/>
  <c r="L45" i="159" a="1"/>
  <c r="Q22" i="162" a="1"/>
  <c r="J31" i="160" a="1"/>
  <c r="L42" i="160" a="1"/>
  <c r="P12" i="142" a="1"/>
  <c r="F21" i="160" a="1"/>
  <c r="K12" i="142" a="1"/>
  <c r="P15" i="159" a="1"/>
  <c r="E34" i="158" a="1"/>
  <c r="D26" i="142" a="1"/>
  <c r="AJ7" i="163" a="1"/>
  <c r="AQ138" i="159" a="1"/>
  <c r="N16" i="162" a="1"/>
  <c r="I27" i="158" a="1"/>
  <c r="AL11" i="159" a="1"/>
  <c r="H37" i="163" a="1"/>
  <c r="Q27" i="163" a="1"/>
  <c r="AQ13" i="162" a="1"/>
  <c r="Q44" i="163" a="1"/>
  <c r="H50" i="159" a="1"/>
  <c r="P43" i="160" a="1"/>
  <c r="AL78" i="159" a="1"/>
  <c r="I10" i="161" a="1"/>
  <c r="F8" i="159" a="1"/>
  <c r="C24" i="161" a="1"/>
  <c r="G3" i="161" a="1"/>
  <c r="H5" i="159" a="1"/>
  <c r="G41" i="161" a="1"/>
  <c r="F16" i="163" a="1"/>
  <c r="E18" i="159" a="1"/>
  <c r="D24" i="142" a="1"/>
  <c r="G23" i="160" a="1"/>
  <c r="J40" i="142" a="1"/>
  <c r="C19" i="142" a="1"/>
  <c r="K32" i="142" a="1"/>
  <c r="L24" i="142" a="1"/>
  <c r="P25" i="158" a="1"/>
  <c r="K24" i="163" a="1"/>
  <c r="Q15" i="160" a="1"/>
  <c r="M11" i="162" a="1"/>
  <c r="P7" i="162" a="1"/>
  <c r="E40" i="161" a="1"/>
  <c r="N35" i="161" a="1"/>
  <c r="P48" i="158" a="1"/>
  <c r="AJ5" i="142" a="1"/>
  <c r="L38" i="158" a="1"/>
  <c r="J14" i="162" a="1"/>
  <c r="I5" i="161" a="1"/>
  <c r="D50" i="162" a="1"/>
  <c r="L2" i="161" a="1"/>
  <c r="G43" i="142" a="1"/>
  <c r="Q47" i="162" a="1"/>
  <c r="M5" i="160" a="1"/>
  <c r="G15" i="142" a="1"/>
  <c r="I31" i="159" a="1"/>
  <c r="L45" i="162" a="1"/>
  <c r="H45" i="158" a="1"/>
  <c r="L29" i="159" a="1"/>
  <c r="M19" i="159" a="1"/>
  <c r="AO138" i="142" a="1"/>
  <c r="I17" i="161" a="1"/>
  <c r="M44" i="161" a="1"/>
  <c r="Q47" i="159" a="1"/>
  <c r="AO6" i="160" a="1"/>
  <c r="K14" i="163" a="1"/>
  <c r="M11" i="159" a="1"/>
  <c r="J17" i="162" a="1"/>
  <c r="Q11" i="161" a="1"/>
  <c r="L4" i="158" a="1"/>
  <c r="D9" i="142" a="1"/>
  <c r="N51" i="163" a="1"/>
  <c r="C37" i="163" a="1"/>
  <c r="M5" i="161" a="1"/>
  <c r="N38" i="162" a="1"/>
  <c r="Q31" i="142" a="1"/>
  <c r="AP7" i="158" a="1"/>
  <c r="I36" i="163" a="1"/>
  <c r="F41" i="159" a="1"/>
  <c r="H20" i="163" a="1"/>
  <c r="H19" i="162" a="1"/>
  <c r="H15" i="142" a="1"/>
  <c r="J3" i="163" a="1"/>
  <c r="AP78" i="163" a="1"/>
  <c r="I17" i="159" a="1"/>
  <c r="Q40" i="161" a="1"/>
  <c r="AR8" i="163" a="1"/>
  <c r="L23" i="160" a="1"/>
  <c r="J27" i="159" a="1"/>
  <c r="H2" i="160" a="1"/>
  <c r="AL13" i="159" a="1"/>
  <c r="K47" i="161" a="1"/>
  <c r="P39" i="163" a="1"/>
  <c r="AJ70" i="163" a="1"/>
  <c r="N15" i="142" a="1"/>
  <c r="N36" i="142" a="1"/>
  <c r="G39" i="161" a="1"/>
  <c r="P12" i="159" a="1"/>
  <c r="D48" i="158" a="1"/>
  <c r="N23" i="163" a="1"/>
  <c r="AR74" i="162" a="1"/>
  <c r="K44" i="163" a="1"/>
  <c r="G15" i="162" a="1"/>
  <c r="Q10" i="142" a="1"/>
  <c r="G2" i="159" a="1"/>
  <c r="K6" i="158" a="1"/>
  <c r="AP8" i="159" a="1"/>
  <c r="N18" i="161" a="1"/>
  <c r="C32" i="162" a="1"/>
  <c r="G37" i="158" a="1"/>
  <c r="Q42" i="158" a="1"/>
  <c r="Q33" i="158" a="1"/>
  <c r="AP10" i="163" a="1"/>
  <c r="P47" i="142" a="1"/>
  <c r="G20" i="159" a="1"/>
  <c r="AR78" i="158" a="1"/>
  <c r="F15" i="159" a="1"/>
  <c r="Q19" i="160" a="1"/>
  <c r="L6" i="160" a="1"/>
  <c r="G21" i="159" a="1"/>
  <c r="E36" i="162" a="1"/>
  <c r="H48" i="159" a="1"/>
  <c r="K46" i="163" a="1"/>
  <c r="J50" i="142" a="1"/>
  <c r="I38" i="160" a="1"/>
  <c r="L24" i="161" a="1"/>
  <c r="AR12" i="162" a="1"/>
  <c r="D3" i="158" a="1"/>
  <c r="E30" i="161" a="1"/>
  <c r="C39" i="162" a="1"/>
  <c r="D45" i="160" a="1"/>
  <c r="M37" i="163" a="1"/>
  <c r="D29" i="160" a="1"/>
  <c r="D50" i="158" a="1"/>
  <c r="AR208" i="160" a="1"/>
  <c r="AO11" i="163" a="1"/>
  <c r="L43" i="162" a="1"/>
  <c r="G49" i="161" a="1"/>
  <c r="N15" i="158" a="1"/>
  <c r="D38" i="160" a="1"/>
  <c r="AR8" i="142" a="1"/>
  <c r="AL135" i="142" a="1"/>
  <c r="L5" i="160" a="1"/>
  <c r="C27" i="142" a="1"/>
  <c r="P3" i="142" a="1"/>
  <c r="G47" i="162" a="1"/>
  <c r="P12" i="158" a="1"/>
  <c r="P9" i="161" a="1"/>
  <c r="C50" i="158" a="1"/>
  <c r="N47" i="158" a="1"/>
  <c r="H18" i="158" a="1"/>
  <c r="K40" i="160" a="1"/>
  <c r="C25" i="161" a="1"/>
  <c r="J37" i="142" a="1"/>
  <c r="D6" i="163" a="1"/>
  <c r="I6" i="162" a="1"/>
  <c r="AQ79" i="162" a="1"/>
  <c r="N13" i="160" a="1"/>
  <c r="F34" i="158" a="1"/>
  <c r="N34" i="158" a="1"/>
  <c r="I49" i="161" a="1"/>
  <c r="I13" i="159" a="1"/>
  <c r="I14" i="161" a="1"/>
  <c r="F48" i="158" a="1"/>
  <c r="E15" i="159" a="1"/>
  <c r="N6" i="142" a="1"/>
  <c r="J44" i="158" a="1"/>
  <c r="F2" i="142" a="1"/>
  <c r="D11" i="163" a="1"/>
  <c r="K18" i="161" a="1"/>
  <c r="F30" i="158" a="1"/>
  <c r="Q21" i="161" a="1"/>
  <c r="G18" i="162" a="1"/>
  <c r="AP15" i="159" a="1"/>
  <c r="E50" i="159" a="1"/>
  <c r="AJ78" i="163" a="1"/>
  <c r="Q39" i="158" a="1"/>
  <c r="J28" i="163" a="1"/>
  <c r="C7" i="159" a="1"/>
  <c r="P23" i="158" a="1"/>
  <c r="G19" i="158" a="1"/>
  <c r="G9" i="163" a="1"/>
  <c r="D14" i="161" a="1"/>
  <c r="AL11" i="163" a="1"/>
  <c r="C21" i="159" a="1"/>
  <c r="H28" i="142" a="1"/>
  <c r="H23" i="142" a="1"/>
  <c r="K36" i="162" a="1"/>
  <c r="Q27" i="160" a="1"/>
  <c r="H11" i="162" a="1"/>
  <c r="P38" i="162" a="1"/>
  <c r="AJ7" i="159" a="1"/>
  <c r="C39" i="163" a="1"/>
  <c r="H37" i="162" a="1"/>
  <c r="E28" i="163" a="1"/>
  <c r="AJ10" i="163" a="1"/>
  <c r="K12" i="162" a="1"/>
  <c r="N17" i="158" a="1"/>
  <c r="C13" i="142" a="1"/>
  <c r="K4" i="142" a="1"/>
  <c r="L25" i="162" a="1"/>
  <c r="H35" i="160" a="1"/>
  <c r="AO10" i="160" a="1"/>
  <c r="Q13" i="142" a="1"/>
  <c r="E48" i="160" a="1"/>
  <c r="Q6" i="161" a="1"/>
  <c r="N42" i="162" a="1"/>
  <c r="K35" i="158" a="1"/>
  <c r="J23" i="142" a="1"/>
  <c r="J29" i="163" a="1"/>
  <c r="I42" i="142" a="1"/>
  <c r="G33" i="159" a="1"/>
  <c r="AQ76" i="163" a="1"/>
  <c r="AP79" i="162" a="1"/>
  <c r="M22" i="160" a="1"/>
  <c r="P29" i="158" a="1"/>
  <c r="K33" i="161" a="1"/>
  <c r="F9" i="161" a="1"/>
  <c r="G30" i="163" a="1"/>
  <c r="P44" i="159" a="1"/>
  <c r="E41" i="158" a="1"/>
  <c r="J20" i="142" a="1"/>
  <c r="H40" i="158" a="1"/>
  <c r="K37" i="160" a="1"/>
  <c r="I43" i="161" a="1"/>
  <c r="D9" i="158" a="1"/>
  <c r="H19" i="158" a="1"/>
  <c r="AQ136" i="160" a="1"/>
  <c r="F11" i="160" a="1"/>
  <c r="I35" i="160" a="1"/>
  <c r="N19" i="158" a="1"/>
  <c r="H48" i="160" a="1"/>
  <c r="AQ140" i="142" a="1"/>
  <c r="K26" i="159" a="1"/>
  <c r="AO71" i="162" a="1"/>
  <c r="Q37" i="161" a="1"/>
  <c r="Q10" i="163" a="1"/>
  <c r="I19" i="162" a="1"/>
  <c r="L41" i="162" a="1"/>
  <c r="D42" i="161" a="1"/>
  <c r="F32" i="162" a="1"/>
  <c r="J2" i="158" a="1"/>
  <c r="L21" i="161" a="1"/>
  <c r="J6" i="161" a="1"/>
  <c r="K29" i="158" a="1"/>
  <c r="F35" i="160" a="1"/>
  <c r="J31" i="158" a="1"/>
  <c r="AR7" i="159" a="1"/>
  <c r="K13" i="162" a="1"/>
  <c r="N7" i="160" a="1"/>
  <c r="G46" i="163" a="1"/>
  <c r="AP6" i="163" a="1"/>
  <c r="G8" i="142" a="1"/>
  <c r="G36" i="162" a="1"/>
  <c r="K39" i="158" a="1"/>
  <c r="AR10" i="163" a="1"/>
  <c r="H3" i="158" a="1"/>
  <c r="F13" i="158" a="1"/>
  <c r="G39" i="160" a="1"/>
  <c r="M8" i="158" a="1"/>
  <c r="N8" i="159" a="1"/>
  <c r="AJ12" i="162" a="1"/>
  <c r="H45" i="159" a="1"/>
  <c r="G46" i="142" a="1"/>
  <c r="F31" i="161" a="1"/>
  <c r="H37" i="142" a="1"/>
  <c r="D20" i="161" a="1"/>
  <c r="M46" i="158" a="1"/>
  <c r="Q50" i="160" a="1"/>
  <c r="J38" i="142" a="1"/>
  <c r="F28" i="162" a="1"/>
  <c r="F50" i="162" a="1"/>
  <c r="N49" i="163" a="1"/>
  <c r="Q24" i="162" a="1"/>
  <c r="F10" i="158" a="1"/>
  <c r="K12" i="158" a="1"/>
  <c r="P48" i="161" a="1"/>
  <c r="P5" i="161" a="1"/>
  <c r="J35" i="163" a="1"/>
  <c r="AP7" i="163" a="1"/>
  <c r="P19" i="162" a="1"/>
  <c r="I31" i="160" a="1"/>
  <c r="M2" i="160" a="1"/>
  <c r="F25" i="158" a="1"/>
  <c r="J38" i="158" a="1"/>
  <c r="G44" i="161" a="1"/>
  <c r="P3" i="160" a="1"/>
  <c r="K44" i="159" a="1"/>
  <c r="E41" i="161" a="1"/>
  <c r="G21" i="163" a="1"/>
  <c r="AR202" i="160" a="1"/>
  <c r="N18" i="163" a="1"/>
  <c r="E48" i="162" a="1"/>
  <c r="L45" i="160" a="1"/>
  <c r="I46" i="158" a="1"/>
  <c r="AP76" i="142" a="1"/>
  <c r="K18" i="158" a="1"/>
  <c r="G16" i="161" a="1"/>
  <c r="E2" i="160" a="1"/>
  <c r="C26" i="162" a="1"/>
  <c r="M39" i="159" a="1"/>
  <c r="F48" i="142" a="1"/>
  <c r="K48" i="160" a="1"/>
  <c r="H10" i="142" a="1"/>
  <c r="C51" i="163" a="1"/>
  <c r="N39" i="163" a="1"/>
  <c r="C45" i="161" a="1"/>
  <c r="I3" i="160" a="1"/>
  <c r="AR76" i="142" a="1"/>
  <c r="P33" i="160" a="1"/>
  <c r="L35" i="142" a="1"/>
  <c r="Q25" i="158" a="1"/>
  <c r="AO7" i="159" a="1"/>
  <c r="Q18" i="162" a="1"/>
  <c r="Q36" i="158" a="1"/>
  <c r="AR70" i="162" a="1"/>
  <c r="C17" i="161" a="1"/>
  <c r="H24" i="160" a="1"/>
  <c r="AP11" i="159" a="1"/>
  <c r="J17" i="158" a="1"/>
  <c r="E41" i="160" a="1"/>
  <c r="AP72" i="142" a="1"/>
  <c r="I41" i="158" a="1"/>
  <c r="AO15" i="159" a="1"/>
  <c r="H7" i="161" a="1"/>
  <c r="K21" i="142" a="1"/>
  <c r="F23" i="159" a="1"/>
  <c r="N27" i="162" a="1"/>
  <c r="AR16" i="159" a="1"/>
  <c r="J24" i="160" a="1"/>
  <c r="Q15" i="142" a="1"/>
  <c r="N36" i="161" a="1"/>
  <c r="N15" i="160" a="1"/>
  <c r="I32" i="142" a="1"/>
  <c r="Q10" i="160" a="1"/>
  <c r="P44" i="158" a="1"/>
  <c r="P41" i="163" a="1"/>
  <c r="C46" i="159" a="1"/>
  <c r="P18" i="159" a="1"/>
  <c r="M37" i="158" a="1"/>
  <c r="M36" i="163" a="1"/>
  <c r="Q49" i="163" a="1"/>
  <c r="N45" i="161" a="1"/>
  <c r="E25" i="162" a="1"/>
  <c r="N47" i="162" a="1"/>
  <c r="M33" i="160" a="1"/>
  <c r="AQ75" i="158" a="1"/>
  <c r="C30" i="158" a="1"/>
  <c r="AR81" i="158" a="1"/>
  <c r="M27" i="159" a="1"/>
  <c r="K2" i="163" a="1"/>
  <c r="N14" i="160" a="1"/>
  <c r="I30" i="158" a="1"/>
  <c r="D38" i="163" a="1"/>
  <c r="M44" i="158" a="1"/>
  <c r="M48" i="161" a="1"/>
  <c r="C8" i="162" a="1"/>
  <c r="AO76" i="142" a="1"/>
  <c r="H28" i="162" a="1"/>
  <c r="P38" i="161" a="1"/>
  <c r="E14" i="160" a="1"/>
  <c r="D27" i="162" a="1"/>
  <c r="I27" i="162" a="1"/>
  <c r="J22" i="158" a="1"/>
  <c r="J4" i="162" a="1"/>
  <c r="Q20" i="142" a="1"/>
  <c r="M47" i="161" a="1"/>
  <c r="M20" i="142" a="1"/>
  <c r="D44" i="162" a="1"/>
  <c r="F40" i="160" a="1"/>
  <c r="I41" i="159" a="1"/>
  <c r="D39" i="158" a="1"/>
  <c r="J23" i="163" a="1"/>
  <c r="G4" i="161" a="1"/>
  <c r="I40" i="161" a="1"/>
  <c r="Q25" i="142" a="1"/>
  <c r="H34" i="162" a="1"/>
  <c r="J23" i="158" a="1"/>
  <c r="Q35" i="159" a="1"/>
  <c r="H9" i="158" a="1"/>
  <c r="AP135" i="160" a="1"/>
  <c r="AQ77" i="142" a="1"/>
  <c r="P21" i="161" a="1"/>
  <c r="G13" i="158" a="1"/>
  <c r="E38" i="142" a="1"/>
  <c r="G12" i="160" a="1"/>
  <c r="H21" i="159" a="1"/>
  <c r="AL9" i="142" a="1"/>
  <c r="D42" i="160" a="1"/>
  <c r="C21" i="161" a="1"/>
  <c r="D2" i="161" a="1"/>
  <c r="P42" i="163" a="1"/>
  <c r="D37" i="159" a="1"/>
  <c r="C51" i="159" a="1"/>
  <c r="J42" i="142" a="1"/>
  <c r="G18" i="158" a="1"/>
  <c r="P51" i="163" a="1"/>
  <c r="J37" i="162" a="1"/>
  <c r="E12" i="162" a="1"/>
  <c r="L40" i="160" a="1"/>
  <c r="I10" i="163" a="1"/>
  <c r="I32" i="163" a="1"/>
  <c r="M51" i="162" a="1"/>
  <c r="E35" i="162" a="1"/>
  <c r="M23" i="159" a="1"/>
  <c r="E33" i="160" a="1"/>
  <c r="C42" i="162" a="1"/>
  <c r="C44" i="142" a="1"/>
  <c r="K20" i="162" a="1"/>
  <c r="L31" i="142" a="1"/>
  <c r="H12" i="158" a="1"/>
  <c r="J24" i="162" a="1"/>
  <c r="J12" i="163" a="1"/>
  <c r="I4" i="142" a="1"/>
  <c r="C11" i="162" a="1"/>
  <c r="M24" i="161" a="1"/>
  <c r="P7" i="142" a="1"/>
  <c r="F29" i="162" a="1"/>
  <c r="C31" i="163" a="1"/>
  <c r="K42" i="159" a="1"/>
  <c r="P22" i="158" a="1"/>
  <c r="J24" i="142" a="1"/>
  <c r="N14" i="158" a="1"/>
  <c r="M13" i="163" a="1"/>
  <c r="H25" i="163" a="1"/>
  <c r="J14" i="159" a="1"/>
  <c r="P30" i="163" a="1"/>
  <c r="H36" i="158" a="1"/>
  <c r="AQ7" i="159" a="1"/>
  <c r="G28" i="161" a="1"/>
  <c r="M24" i="158" a="1"/>
  <c r="N27" i="161" a="1"/>
  <c r="N37" i="158" a="1"/>
  <c r="H44" i="160" a="1"/>
  <c r="AL209" i="160" a="1"/>
  <c r="K23" i="159" a="1"/>
  <c r="J17" i="163" a="1"/>
  <c r="L49" i="159" a="1"/>
  <c r="L23" i="142" a="1"/>
  <c r="Q28" i="162" a="1"/>
  <c r="AR9" i="158" a="1"/>
  <c r="M27" i="161" a="1"/>
  <c r="J33" i="159" a="1"/>
  <c r="G12" i="162" a="1"/>
  <c r="I11" i="160" a="1"/>
  <c r="F51" i="163" a="1"/>
  <c r="H31" i="142" a="1"/>
  <c r="J10" i="163" a="1"/>
  <c r="F47" i="162" a="1"/>
  <c r="G48" i="162" a="1"/>
  <c r="I12" i="161" a="1"/>
  <c r="M15" i="161" a="1"/>
  <c r="L40" i="163" a="1"/>
  <c r="G43" i="161" a="1"/>
  <c r="P49" i="142" a="1"/>
  <c r="AR70" i="160" a="1"/>
  <c r="L27" i="142" a="1"/>
  <c r="AQ6" i="162" a="1"/>
  <c r="L15" i="159" a="1"/>
  <c r="G27" i="163" a="1"/>
  <c r="J47" i="162" a="1"/>
  <c r="J44" i="160" a="1"/>
  <c r="H6" i="160" a="1"/>
  <c r="H27" i="159" a="1"/>
  <c r="F21" i="162" a="1"/>
  <c r="P29" i="142" a="1"/>
  <c r="Q48" i="158" a="1"/>
  <c r="D22" i="159" a="1"/>
  <c r="L6" i="162" a="1"/>
  <c r="N31" i="161" a="1"/>
  <c r="AJ77" i="160" a="1"/>
  <c r="F42" i="159" a="1"/>
  <c r="I21" i="163" a="1"/>
  <c r="K4" i="158" a="1"/>
  <c r="M51" i="158" a="1"/>
  <c r="D45" i="158" a="1"/>
  <c r="AO208" i="160" a="1"/>
  <c r="M16" i="161" a="1"/>
  <c r="I45" i="160" a="1"/>
  <c r="J19" i="163" a="1"/>
  <c r="Q8" i="158" a="1"/>
  <c r="AQ74" i="159" a="1"/>
  <c r="D6" i="158" a="1"/>
  <c r="AL73" i="142" a="1"/>
  <c r="C46" i="160" a="1"/>
  <c r="M32" i="158" a="1"/>
  <c r="Q51" i="160" a="1"/>
  <c r="C19" i="159" a="1"/>
  <c r="P21" i="158" a="1"/>
  <c r="G20" i="160" a="1"/>
  <c r="P40" i="161" a="1"/>
  <c r="F40" i="159" a="1"/>
  <c r="F26" i="142" a="1"/>
  <c r="H40" i="142" a="1"/>
  <c r="C4" i="160" a="1"/>
  <c r="M30" i="158" a="1"/>
  <c r="AP10" i="142" a="1"/>
  <c r="M31" i="162" a="1"/>
  <c r="Q26" i="158" a="1"/>
  <c r="K30" i="159" a="1"/>
  <c r="L40" i="159" a="1"/>
  <c r="P27" i="163" a="1"/>
  <c r="F16" i="161" a="1"/>
  <c r="AQ5" i="142" a="1"/>
  <c r="N51" i="142" a="1"/>
  <c r="M21" i="162" a="1"/>
  <c r="G3" i="142" a="1"/>
  <c r="H11" i="142" a="1"/>
  <c r="E40" i="163" a="1"/>
  <c r="AJ200" i="160" a="1"/>
  <c r="M49" i="159" a="1"/>
  <c r="I14" i="159" a="1"/>
  <c r="J24" i="163" a="1"/>
  <c r="K43" i="162" a="1"/>
  <c r="G47" i="159" a="1"/>
  <c r="G32" i="163" a="1"/>
  <c r="I25" i="161" a="1"/>
  <c r="H42" i="159" a="1"/>
  <c r="AO80" i="158" a="1"/>
  <c r="L16" i="162" a="1"/>
  <c r="F21" i="158" a="1"/>
  <c r="H2" i="158" a="1"/>
  <c r="G15" i="160" a="1"/>
  <c r="M42" i="158" a="1"/>
  <c r="AJ13" i="159" a="1"/>
  <c r="G33" i="158" a="1"/>
  <c r="M38" i="142" a="1"/>
  <c r="J20" i="162" a="1"/>
  <c r="D31" i="159" a="1"/>
  <c r="P28" i="158" a="1"/>
  <c r="L32" i="159" a="1"/>
  <c r="G8" i="162" a="1"/>
  <c r="I37" i="142" a="1"/>
  <c r="D29" i="159" a="1"/>
  <c r="C37" i="159" a="1"/>
  <c r="J3" i="142" a="1"/>
  <c r="AP77" i="163" a="1"/>
  <c r="E5" i="160" a="1"/>
  <c r="P49" i="162" a="1"/>
  <c r="P44" i="163" a="1"/>
  <c r="Q32" i="161" a="1"/>
  <c r="H5" i="158" a="1"/>
  <c r="F3" i="158" a="1"/>
  <c r="K43" i="158" a="1"/>
  <c r="L42" i="162" a="1"/>
  <c r="F43" i="159" a="1"/>
  <c r="D16" i="159" a="1"/>
  <c r="P9" i="159" a="1"/>
  <c r="L47" i="161" a="1"/>
  <c r="H26" i="163" a="1"/>
  <c r="F47" i="163" a="1"/>
  <c r="L23" i="162" a="1"/>
  <c r="D2" i="142" a="1"/>
  <c r="C11" i="142" a="1"/>
  <c r="M15" i="162" a="1"/>
  <c r="C18" i="161" a="1"/>
  <c r="N50" i="159" a="1"/>
  <c r="H16" i="142" a="1"/>
  <c r="AR7" i="158" a="1"/>
  <c r="N34" i="142" a="1"/>
  <c r="N5" i="159" a="1"/>
  <c r="L27" i="160" a="1"/>
  <c r="I44" i="159" a="1"/>
  <c r="AQ76" i="160" a="1"/>
  <c r="AQ135" i="142" a="1"/>
  <c r="L14" i="158" a="1"/>
  <c r="F19" i="159" a="1"/>
  <c r="I38" i="163" a="1"/>
  <c r="E50" i="161" a="1"/>
  <c r="J38" i="159" a="1"/>
  <c r="N22" i="142" a="1"/>
  <c r="N8" i="158" a="1"/>
  <c r="AL18" i="159" a="1"/>
  <c r="E40" i="158" a="1"/>
  <c r="Q22" i="158" a="1"/>
  <c r="L34" i="142" a="1"/>
  <c r="AL138" i="159" a="1"/>
  <c r="P41" i="162" a="1"/>
  <c r="G10" i="161" a="1"/>
  <c r="F47" i="159" a="1"/>
  <c r="Q13" i="160" a="1"/>
  <c r="C5" i="163" a="1"/>
  <c r="N33" i="161" a="1"/>
  <c r="K10" i="159" a="1"/>
  <c r="G25" i="162" a="1"/>
  <c r="P45" i="142" a="1"/>
  <c r="J49" i="162" a="1"/>
  <c r="K37" i="159" a="1"/>
  <c r="G26" i="161" a="1"/>
  <c r="L22" i="160" a="1"/>
  <c r="H15" i="161" a="1"/>
  <c r="AO10" i="159" a="1"/>
  <c r="Q15" i="163" a="1"/>
  <c r="E10" i="161" a="1"/>
  <c r="J36" i="160" a="1"/>
  <c r="K37" i="162" a="1"/>
  <c r="I17" i="162" a="1"/>
  <c r="K32" i="161" a="1"/>
  <c r="AQ15" i="159" a="1"/>
  <c r="E46" i="160" a="1"/>
  <c r="E10" i="160" a="1"/>
  <c r="AR74" i="159" a="1"/>
  <c r="J44" i="162" a="1"/>
  <c r="K19" i="158" a="1"/>
  <c r="G7" i="158" a="1"/>
  <c r="M18" i="162" a="1"/>
  <c r="I18" i="159" a="1"/>
  <c r="I28" i="142" a="1"/>
  <c r="D19" i="142" a="1"/>
  <c r="E32" i="160" a="1"/>
  <c r="Q19" i="158" a="1"/>
  <c r="L6" i="159" a="1"/>
  <c r="E35" i="161" a="1"/>
  <c r="I13" i="161" a="1"/>
  <c r="F41" i="160" a="1"/>
  <c r="Q30" i="160" a="1"/>
  <c r="J19" i="162" a="1"/>
  <c r="K6" i="163" a="1"/>
  <c r="D15" i="159" a="1"/>
  <c r="I2" i="142" a="1"/>
  <c r="AP78" i="162" a="1"/>
  <c r="J14" i="142" a="1"/>
  <c r="N44" i="161" a="1"/>
  <c r="F17" i="158" a="1"/>
  <c r="AQ5" i="162" a="1"/>
  <c r="P42" i="160" a="1"/>
  <c r="G51" i="161" a="1"/>
  <c r="AO139" i="159" a="1"/>
  <c r="D29" i="162" a="1"/>
  <c r="G14" i="161" a="1"/>
  <c r="I37" i="158" a="1"/>
  <c r="N28" i="158" a="1"/>
  <c r="P18" i="161" a="1"/>
  <c r="K17" i="158" a="1"/>
  <c r="P14" i="142" a="1"/>
  <c r="C4" i="162" a="1"/>
  <c r="P50" i="163" a="1"/>
  <c r="N50" i="160" a="1"/>
  <c r="C22" i="161" a="1"/>
  <c r="I33" i="163" a="1"/>
  <c r="P35" i="162" a="1"/>
  <c r="G47" i="161" a="1"/>
  <c r="L47" i="162" a="1"/>
  <c r="Q23" i="162" a="1"/>
  <c r="E2" i="159" a="1"/>
  <c r="M35" i="161" a="1"/>
  <c r="AP70" i="163" a="1"/>
  <c r="AL70" i="158" a="1"/>
  <c r="H7" i="160" a="1"/>
  <c r="F46" i="162" a="1"/>
  <c r="Q37" i="142" a="1"/>
  <c r="J43" i="159" a="1"/>
  <c r="AP76" i="162" a="1"/>
  <c r="C43" i="142" a="1"/>
  <c r="K15" i="159" a="1"/>
  <c r="C8" i="160" a="1"/>
  <c r="N35" i="160" a="1"/>
  <c r="C6" i="162" a="1"/>
  <c r="AR78" i="163" a="1"/>
  <c r="E31" i="163" a="1"/>
  <c r="K51" i="160" a="1"/>
  <c r="H16" i="162" a="1"/>
  <c r="J10" i="162" a="1"/>
  <c r="M7" i="161" a="1"/>
  <c r="G21" i="160" a="1"/>
  <c r="G33" i="161" a="1"/>
  <c r="AJ9" i="162" a="1"/>
  <c r="I24" i="163" a="1"/>
  <c r="I28" i="161" a="1"/>
  <c r="D17" i="163" a="1"/>
  <c r="I32" i="158" a="1"/>
  <c r="G45" i="160" a="1"/>
  <c r="E39" i="162" a="1"/>
  <c r="AO204" i="160" a="1"/>
  <c r="AQ12" i="163" a="1"/>
  <c r="AQ18" i="159" a="1"/>
  <c r="E18" i="161" a="1"/>
  <c r="E21" i="163" a="1"/>
  <c r="N40" i="159" a="1"/>
  <c r="Q43" i="158" a="1"/>
  <c r="N20" i="161" a="1"/>
  <c r="AR6" i="142" a="1"/>
  <c r="AP136" i="160" a="1"/>
  <c r="I33" i="161" a="1"/>
  <c r="K5" i="161" a="1"/>
  <c r="AQ210" i="160" a="1"/>
  <c r="AL72" i="160" a="1"/>
  <c r="M30" i="142" a="1"/>
  <c r="G25" i="160" a="1"/>
  <c r="I35" i="162" a="1"/>
  <c r="K38" i="159" a="1"/>
  <c r="F49" i="158" a="1"/>
  <c r="AR9" i="142" a="1"/>
  <c r="P2" i="162" a="1"/>
  <c r="D48" i="159" a="1"/>
  <c r="AL71" i="159" a="1"/>
  <c r="H46" i="159" a="1"/>
  <c r="L13" i="160" a="1"/>
  <c r="Q15" i="158" a="1"/>
  <c r="J2" i="161" a="1"/>
  <c r="P9" i="160" a="1"/>
  <c r="F20" i="158" a="1"/>
  <c r="L26" i="163" a="1"/>
  <c r="Q2" i="160" a="1"/>
  <c r="L31" i="159" a="1"/>
  <c r="H24" i="162" a="1"/>
  <c r="P36" i="162" a="1"/>
  <c r="L26" i="160" a="1"/>
  <c r="H43" i="159" a="1"/>
  <c r="L33" i="159" a="1"/>
  <c r="J11" i="163" a="1"/>
  <c r="H25" i="159" a="1"/>
  <c r="P38" i="142" a="1"/>
  <c r="I29" i="158" a="1"/>
  <c r="I36" i="159" a="1"/>
  <c r="C42" i="163" a="1"/>
  <c r="N31" i="160" a="1"/>
  <c r="F6" i="161" a="1"/>
  <c r="D48" i="160" a="1"/>
  <c r="C42" i="158" a="1"/>
  <c r="N31" i="162" a="1"/>
  <c r="K32" i="158" a="1"/>
  <c r="AL209" i="159" a="1"/>
  <c r="AL136" i="159" a="1"/>
  <c r="M30" i="163" a="1"/>
  <c r="D26" i="162" a="1"/>
  <c r="AP77" i="160" a="1"/>
  <c r="E23" i="160" a="1"/>
  <c r="N23" i="160" a="1"/>
  <c r="I2" i="163" a="1"/>
  <c r="L44" i="158" a="1"/>
  <c r="M6" i="163" a="1"/>
  <c r="I15" i="142" a="1"/>
  <c r="AQ201" i="160" a="1"/>
  <c r="M38" i="160" a="1"/>
  <c r="C15" i="142" a="1"/>
  <c r="I50" i="163" a="1"/>
  <c r="Q11" i="158" a="1"/>
  <c r="I20" i="158" a="1"/>
  <c r="Q35" i="161" a="1"/>
  <c r="D19" i="159" a="1"/>
  <c r="H36" i="142" a="1"/>
  <c r="I40" i="162" a="1"/>
  <c r="AL5" i="142" a="1"/>
  <c r="H50" i="142" a="1"/>
  <c r="J31" i="163" a="1"/>
  <c r="G43" i="162" a="1"/>
  <c r="N24" i="159" a="1"/>
  <c r="P9" i="162" a="1"/>
  <c r="P18" i="160" a="1"/>
  <c r="N42" i="161" a="1"/>
  <c r="M49" i="161" a="1"/>
  <c r="J45" i="162" a="1"/>
  <c r="F17" i="161" a="1"/>
  <c r="P9" i="163" a="1"/>
  <c r="L18" i="162" a="1"/>
  <c r="E25" i="142" a="1"/>
  <c r="I15" i="162" a="1"/>
  <c r="AP76" i="163" a="1"/>
  <c r="I51" i="161" a="1"/>
  <c r="H39" i="159" a="1"/>
  <c r="P23" i="159" a="1"/>
  <c r="G8" i="161" a="1"/>
  <c r="G33" i="160" a="1"/>
  <c r="D4" i="163" a="1"/>
  <c r="L37" i="160" a="1"/>
  <c r="J40" i="158" a="1"/>
  <c r="J16" i="142" a="1"/>
  <c r="P47" i="158" a="1"/>
  <c r="G9" i="159" a="1"/>
  <c r="D51" i="159" a="1"/>
  <c r="P16" i="161" a="1"/>
  <c r="L13" i="158" a="1"/>
  <c r="AJ75" i="163" a="1"/>
  <c r="M34" i="159" a="1"/>
  <c r="K3" i="162" a="1"/>
  <c r="P25" i="142" a="1"/>
  <c r="N36" i="158" a="1"/>
  <c r="Q4" i="142" a="1"/>
  <c r="AP137" i="159" a="1"/>
  <c r="K34" i="158" a="1"/>
  <c r="AO70" i="159" a="1"/>
  <c r="AJ10" i="159" a="1"/>
  <c r="G34" i="160" a="1"/>
  <c r="J8" i="142" a="1"/>
  <c r="AL12" i="162" a="1"/>
  <c r="N33" i="162" a="1"/>
  <c r="AQ208" i="160" a="1"/>
  <c r="AJ76" i="162" a="1"/>
  <c r="L51" i="158" a="1"/>
  <c r="AQ138" i="160" a="1"/>
  <c r="AO8" i="163" a="1"/>
  <c r="F4" i="159" a="1"/>
  <c r="Q3" i="158" a="1"/>
  <c r="AO8" i="158" a="1"/>
  <c r="M25" i="158" a="1"/>
  <c r="M15" i="159" a="1"/>
  <c r="M36" i="158" a="1"/>
  <c r="G41" i="160" a="1"/>
  <c r="Q49" i="158" a="1"/>
  <c r="P8" i="163" a="1"/>
  <c r="Q9" i="160" a="1"/>
  <c r="F4" i="142" a="1"/>
  <c r="L25" i="142" a="1"/>
  <c r="L11" i="158" a="1"/>
  <c r="E16" i="142" a="1"/>
  <c r="N29" i="142" a="1"/>
  <c r="J22" i="160" a="1"/>
  <c r="H11" i="161" a="1"/>
  <c r="AO75" i="159" a="1"/>
  <c r="G33" i="142" a="1"/>
  <c r="M34" i="162" a="1"/>
  <c r="I46" i="159" a="1"/>
  <c r="P40" i="158" a="1"/>
  <c r="D51" i="160" a="1"/>
  <c r="I43" i="163" a="1"/>
  <c r="P8" i="162" a="1"/>
  <c r="AP204" i="160" a="1"/>
  <c r="K8" i="142" a="1"/>
  <c r="I51" i="142" a="1"/>
  <c r="K42" i="163" a="1"/>
  <c r="P51" i="161" a="1"/>
  <c r="M10" i="160" a="1"/>
  <c r="L27" i="162" a="1"/>
  <c r="N8" i="162" a="1"/>
  <c r="AL10" i="159" a="1"/>
  <c r="I18" i="160" a="1"/>
  <c r="N34" i="159" a="1"/>
  <c r="N12" i="162" a="1"/>
  <c r="AL9" i="163" a="1"/>
  <c r="M19" i="160" a="1"/>
  <c r="K48" i="162" a="1"/>
  <c r="I44" i="162" a="1"/>
  <c r="L33" i="162" a="1"/>
  <c r="K39" i="161" a="1"/>
  <c r="G44" i="142" a="1"/>
  <c r="Q2" i="159" a="1"/>
  <c r="D41" i="161" a="1"/>
  <c r="L50" i="163" a="1"/>
  <c r="H8" i="163" a="1"/>
  <c r="J5" i="159" a="1"/>
  <c r="N22" i="160" a="1"/>
  <c r="F35" i="142" a="1"/>
  <c r="Q38" i="159" a="1"/>
  <c r="Q17" i="159" a="1"/>
  <c r="F38" i="163" a="1"/>
  <c r="C36" i="162" a="1"/>
  <c r="C10" i="159" a="1"/>
  <c r="M10" i="162" a="1"/>
  <c r="E30" i="160" a="1"/>
  <c r="Q29" i="159" a="1"/>
  <c r="Q3" i="162" a="1"/>
  <c r="L24" i="162" a="1"/>
  <c r="Q4" i="158" a="1"/>
  <c r="I4" i="162" a="1"/>
  <c r="AL136" i="142" a="1"/>
  <c r="AR70" i="159" a="1"/>
  <c r="M39" i="162" a="1"/>
  <c r="E46" i="142" a="1"/>
  <c r="AO201" i="160" a="1"/>
  <c r="Q7" i="160" a="1"/>
  <c r="F14" i="159" a="1"/>
  <c r="N22" i="159" a="1"/>
  <c r="M3" i="158" a="1"/>
  <c r="D34" i="159" a="1"/>
  <c r="G25" i="142" a="1"/>
  <c r="H21" i="162" a="1"/>
  <c r="G20" i="158" a="1"/>
  <c r="K27" i="163" a="1"/>
  <c r="P31" i="160" a="1"/>
  <c r="G2" i="162" a="1"/>
  <c r="F20" i="142" a="1"/>
  <c r="H25" i="162" a="1"/>
  <c r="K25" i="158" a="1"/>
  <c r="N22" i="158" a="1"/>
  <c r="G13" i="142" a="1"/>
  <c r="J45" i="142" a="1"/>
  <c r="F32" i="159" a="1"/>
  <c r="AP7" i="142" a="1"/>
  <c r="L17" i="158" a="1"/>
  <c r="AO9" i="163" a="1"/>
  <c r="AL138" i="160" a="1"/>
  <c r="AL207" i="160" a="1"/>
  <c r="M6" i="160" a="1"/>
  <c r="Q4" i="160" a="1"/>
  <c r="J20" i="160" a="1"/>
  <c r="I12" i="158" a="1"/>
  <c r="Q48" i="159" a="1"/>
  <c r="Q5" i="159" a="1"/>
  <c r="E50" i="158" a="1"/>
  <c r="I27" i="142" a="1"/>
  <c r="AO81" i="159" a="1"/>
  <c r="L13" i="163" a="1"/>
  <c r="AQ77" i="158" a="1"/>
  <c r="G36" i="158" a="1"/>
  <c r="H38" i="159" a="1"/>
  <c r="N28" i="161" a="1"/>
  <c r="C22" i="162" a="1"/>
  <c r="AP80" i="159" a="1"/>
  <c r="N2" i="158" a="1"/>
  <c r="F46" i="159" a="1"/>
  <c r="N48" i="160" a="1"/>
  <c r="I34" i="160" a="1"/>
  <c r="G22" i="159" a="1"/>
  <c r="Q21" i="162" a="1"/>
  <c r="N16" i="161" a="1"/>
  <c r="H39" i="162" a="1"/>
  <c r="G28" i="142" a="1"/>
  <c r="Q17" i="163" a="1"/>
  <c r="D23" i="163" a="1"/>
  <c r="L38" i="162" a="1"/>
  <c r="M26" i="142" a="1"/>
  <c r="C49" i="162" a="1"/>
  <c r="AO200" i="160" a="1"/>
  <c r="AJ72" i="158" a="1"/>
  <c r="C13" i="159" a="1"/>
  <c r="G6" i="142" a="1"/>
  <c r="F15" i="160" a="1"/>
  <c r="C43" i="161" a="1"/>
  <c r="Q46" i="161" a="1"/>
  <c r="AO77" i="142" a="1"/>
  <c r="F34" i="162" a="1"/>
  <c r="G31" i="159" a="1"/>
  <c r="L31" i="163" a="1"/>
  <c r="AO9" i="160" a="1"/>
  <c r="M43" i="159" a="1"/>
  <c r="AP136" i="159" a="1"/>
  <c r="AQ73" i="162" a="1"/>
  <c r="AR74" i="163" a="1"/>
  <c r="N25" i="160" a="1"/>
  <c r="AQ79" i="159" a="1"/>
  <c r="L23" i="159" a="1"/>
  <c r="G34" i="162" a="1"/>
  <c r="E4" i="142" a="1"/>
  <c r="G27" i="160" a="1"/>
  <c r="J12" i="161" a="1"/>
  <c r="I6" i="158" a="1"/>
  <c r="K7" i="160" a="1"/>
  <c r="F25" i="161" a="1"/>
  <c r="C43" i="159" a="1"/>
  <c r="J20" i="158" a="1"/>
  <c r="E41" i="142" a="1"/>
  <c r="D10" i="163" a="1"/>
  <c r="AO136" i="159" a="1"/>
  <c r="M46" i="160" a="1"/>
  <c r="P11" i="161" a="1"/>
  <c r="K31" i="162" a="1"/>
  <c r="I3" i="162" a="1"/>
  <c r="P10" i="159" a="1"/>
  <c r="AQ70" i="159" a="1"/>
  <c r="C23" i="142" a="1"/>
  <c r="F14" i="142" a="1"/>
  <c r="H47" i="160" a="1"/>
  <c r="M51" i="160" a="1"/>
  <c r="AO7" i="142" a="1"/>
  <c r="L47" i="159" a="1"/>
  <c r="M25" i="160" a="1"/>
  <c r="E20" i="162" a="1"/>
  <c r="K30" i="142" a="1"/>
  <c r="AQ72" i="162" a="1"/>
  <c r="Q23" i="161" a="1"/>
  <c r="P45" i="160" a="1"/>
  <c r="M15" i="158" a="1"/>
  <c r="Q27" i="158" a="1"/>
  <c r="AQ9" i="158" a="1"/>
  <c r="M13" i="158" a="1"/>
  <c r="C24" i="142" a="1"/>
  <c r="N12" i="161" a="1"/>
  <c r="G28" i="158" a="1"/>
  <c r="L48" i="160" a="1"/>
  <c r="AR75" i="163" a="1"/>
  <c r="Q45" i="163" a="1"/>
  <c r="P13" i="161" a="1"/>
  <c r="L25" i="160" a="1"/>
  <c r="J43" i="162" a="1"/>
  <c r="AL71" i="142" a="1"/>
  <c r="N21" i="163" a="1"/>
  <c r="C3" i="162" a="1"/>
  <c r="L32" i="163" a="1"/>
  <c r="D42" i="163" a="1"/>
  <c r="I51" i="162" a="1"/>
  <c r="D7" i="160" a="1"/>
  <c r="D2" i="162" a="1"/>
  <c r="L17" i="160" a="1"/>
  <c r="N26" i="142" a="1"/>
  <c r="K8" i="160" a="1"/>
  <c r="I6" i="142" a="1"/>
  <c r="E22" i="162" a="1"/>
  <c r="D15" i="162" a="1"/>
  <c r="AQ72" i="163" a="1"/>
  <c r="G29" i="142" a="1"/>
  <c r="L13" i="159" a="1"/>
  <c r="F33" i="162" a="1"/>
  <c r="C37" i="142" a="1"/>
  <c r="AP6" i="158" a="1"/>
  <c r="K33" i="160" a="1"/>
  <c r="N49" i="142" a="1"/>
  <c r="AP74" i="162" a="1"/>
  <c r="AL12" i="163" a="1"/>
  <c r="M3" i="142" a="1"/>
  <c r="E6" i="163" a="1"/>
  <c r="N4" i="163" a="1"/>
  <c r="F47" i="161" a="1"/>
  <c r="Q20" i="162" a="1"/>
  <c r="G5" i="160" a="1"/>
  <c r="P46" i="142" a="1"/>
  <c r="Q7" i="142" a="1"/>
  <c r="F38" i="161" a="1"/>
  <c r="AQ71" i="142" a="1"/>
  <c r="E30" i="142" a="1"/>
  <c r="P51" i="159" a="1"/>
  <c r="G20" i="142" a="1"/>
  <c r="G41" i="162" a="1"/>
  <c r="C7" i="160" a="1"/>
  <c r="AR10" i="160" a="1"/>
  <c r="AQ80" i="159" a="1"/>
  <c r="G8" i="159" a="1"/>
  <c r="AQ6" i="158" a="1"/>
  <c r="M50" i="159" a="1"/>
  <c r="Q41" i="158" a="1"/>
  <c r="E30" i="158" a="1"/>
  <c r="N2" i="142" a="1"/>
  <c r="C35" i="161" a="1"/>
  <c r="E21" i="158" a="1"/>
  <c r="E31" i="162" a="1"/>
  <c r="AO138" i="160" a="1"/>
  <c r="Q49" i="159" a="1"/>
  <c r="C28" i="163" a="1"/>
  <c r="L10" i="158" a="1"/>
  <c r="E48" i="159" a="1"/>
  <c r="L8" i="160" a="1"/>
  <c r="AO11" i="159" a="1"/>
  <c r="C31" i="142" a="1"/>
  <c r="F5" i="142" a="1"/>
  <c r="C24" i="160" a="1"/>
  <c r="I40" i="163" a="1"/>
  <c r="F32" i="142" a="1"/>
  <c r="M17" i="158" a="1"/>
  <c r="G32" i="161" a="1"/>
  <c r="P5" i="158" a="1"/>
  <c r="J9" i="161" a="1"/>
  <c r="J15" i="158" a="1"/>
  <c r="D35" i="159" a="1"/>
  <c r="P43" i="163" a="1"/>
  <c r="N50" i="161" a="1"/>
  <c r="I35" i="159" a="1"/>
  <c r="K46" i="159" a="1"/>
  <c r="C12" i="163" a="1"/>
  <c r="D6" i="142" a="1"/>
  <c r="AO13" i="159" a="1"/>
  <c r="E46" i="163" a="1"/>
  <c r="AO135" i="159" a="1"/>
  <c r="N43" i="162" a="1"/>
  <c r="J18" i="162" a="1"/>
  <c r="G45" i="163" a="1"/>
  <c r="D31" i="162" a="1"/>
  <c r="D17" i="160" a="1"/>
  <c r="C24" i="159" a="1"/>
  <c r="G6" i="162" a="1"/>
  <c r="P25" i="163" a="1"/>
  <c r="G48" i="142" a="1"/>
  <c r="C36" i="159" a="1"/>
  <c r="D10" i="142" a="1"/>
  <c r="C9" i="160" a="1"/>
  <c r="K37" i="163" a="1"/>
  <c r="N31" i="158" a="1"/>
  <c r="AQ8" i="142" a="1"/>
  <c r="N42" i="163" a="1"/>
  <c r="G5" i="142" a="1"/>
  <c r="N5" i="161" a="1"/>
  <c r="AJ82" i="159" a="1"/>
  <c r="N4" i="160" a="1"/>
  <c r="F45" i="163" a="1"/>
  <c r="F37" i="163" a="1"/>
  <c r="P34" i="161" a="1"/>
  <c r="M23" i="142" a="1"/>
  <c r="J45" i="158" a="1"/>
  <c r="H19" i="142" a="1"/>
  <c r="E42" i="158" a="1"/>
  <c r="N31" i="159" a="1"/>
  <c r="L25" i="161" a="1"/>
  <c r="L15" i="163" a="1"/>
  <c r="P15" i="160" a="1"/>
  <c r="I47" i="158" a="1"/>
  <c r="E21" i="162" a="1"/>
  <c r="AP209" i="160" a="1"/>
  <c r="P7" i="158" a="1"/>
  <c r="Q3" i="159" a="1"/>
  <c r="C8" i="163" a="1"/>
  <c r="AR207" i="160" a="1"/>
  <c r="N6" i="162" a="1"/>
  <c r="K49" i="163" a="1"/>
  <c r="D7" i="158" a="1"/>
  <c r="P19" i="160" a="1"/>
  <c r="E11" i="159" a="1"/>
  <c r="K36" i="161" a="1"/>
  <c r="AQ8" i="158" a="1"/>
  <c r="Q6" i="158" a="1"/>
  <c r="I6" i="159" a="1"/>
  <c r="C14" i="158" a="1"/>
  <c r="D28" i="142" a="1"/>
  <c r="M6" i="161" a="1"/>
  <c r="G19" i="142" a="1"/>
  <c r="I41" i="161" a="1"/>
  <c r="P40" i="162" a="1"/>
  <c r="K31" i="159" a="1"/>
  <c r="J27" i="161" a="1"/>
  <c r="K26" i="161" a="1"/>
  <c r="F47" i="160" a="1"/>
  <c r="N41" i="162" a="1"/>
  <c r="F32" i="163" a="1"/>
  <c r="L48" i="158" a="1"/>
  <c r="I12" i="162" a="1"/>
  <c r="M14" i="162" a="1"/>
  <c r="P7" i="161" a="1"/>
  <c r="I12" i="142" a="1"/>
  <c r="N39" i="161" a="1"/>
  <c r="AJ78" i="158" a="1"/>
  <c r="C24" i="162" a="1"/>
  <c r="E24" i="142" a="1"/>
  <c r="F33" i="142" a="1"/>
  <c r="G19" i="161" a="1"/>
  <c r="G46" i="162" a="1"/>
  <c r="H20" i="160" a="1"/>
  <c r="Q8" i="163" a="1"/>
  <c r="D36" i="160" a="1"/>
  <c r="M14" i="163" a="1"/>
  <c r="AQ6" i="163" a="1"/>
  <c r="I15" i="158" a="1"/>
  <c r="L6" i="142" a="1"/>
  <c r="L36" i="161" a="1"/>
  <c r="Q2" i="158" a="1"/>
  <c r="K6" i="159" a="1"/>
  <c r="H51" i="142" a="1"/>
  <c r="D39" i="161" a="1"/>
  <c r="D27" i="158" a="1"/>
  <c r="Q44" i="162" a="1"/>
  <c r="C2" i="158" a="1"/>
  <c r="C27" i="163" a="1"/>
  <c r="I47" i="160" a="1"/>
  <c r="AJ209" i="160" a="1"/>
  <c r="Q45" i="159" a="1"/>
  <c r="G16" i="162" a="1"/>
  <c r="J21" i="163" a="1"/>
  <c r="G2" i="158" a="1"/>
  <c r="AR82" i="159" a="1"/>
  <c r="Q17" i="160" a="1"/>
  <c r="C23" i="160" a="1"/>
  <c r="F4" i="161" a="1"/>
  <c r="AP14" i="162" a="1"/>
  <c r="G26" i="142" a="1"/>
  <c r="I5" i="163" a="1"/>
  <c r="K31" i="163" a="1"/>
  <c r="K38" i="161" a="1"/>
  <c r="AO6" i="158" a="1"/>
  <c r="D33" i="163" a="1"/>
  <c r="D16" i="160" a="1"/>
  <c r="P4" i="159" a="1"/>
  <c r="E45" i="142" a="1"/>
  <c r="F18" i="160" a="1"/>
  <c r="H44" i="163" a="1"/>
  <c r="C47" i="163" a="1"/>
  <c r="H34" i="161" a="1"/>
  <c r="E10" i="142" a="1"/>
  <c r="C18" i="162" a="1"/>
  <c r="J15" i="160" a="1"/>
  <c r="G31" i="162" a="1"/>
  <c r="K7" i="161" a="1"/>
  <c r="P50" i="160" a="1"/>
  <c r="M43" i="161" a="1"/>
  <c r="AL76" i="160" a="1"/>
  <c r="K20" i="161" a="1"/>
  <c r="AL13" i="163" a="1"/>
  <c r="P34" i="163" a="1"/>
  <c r="AQ14" i="159" a="1"/>
  <c r="H14" i="162" a="1"/>
  <c r="F34" i="161" a="1"/>
  <c r="K35" i="142" a="1"/>
  <c r="K31" i="142" a="1"/>
  <c r="Q34" i="163" a="1"/>
  <c r="C38" i="158" a="1"/>
  <c r="E51" i="163" a="1"/>
  <c r="AJ16" i="159" a="1"/>
  <c r="D51" i="163" a="1"/>
  <c r="P47" i="160" a="1"/>
  <c r="L13" i="161" a="1"/>
  <c r="E35" i="142" a="1"/>
  <c r="F50" i="158" a="1"/>
  <c r="I4" i="160" a="1"/>
  <c r="AL212" i="159" a="1"/>
  <c r="E12" i="163" a="1"/>
  <c r="P18" i="163" a="1"/>
  <c r="AQ207" i="160" a="1"/>
  <c r="AR135" i="160" a="1"/>
  <c r="P11" i="159" a="1"/>
  <c r="P17" i="160" a="1"/>
  <c r="F36" i="159" a="1"/>
  <c r="N8" i="142" a="1"/>
  <c r="C17" i="159" a="1"/>
  <c r="G2" i="142" a="1"/>
  <c r="AJ205" i="160" a="1"/>
  <c r="D48" i="163" a="1"/>
  <c r="N18" i="159" a="1"/>
  <c r="E8" i="162" a="1"/>
  <c r="E22" i="163" a="1"/>
  <c r="D28" i="161" a="1"/>
  <c r="AQ82" i="159" a="1"/>
  <c r="I33" i="160" a="1"/>
  <c r="I45" i="161" a="1"/>
  <c r="H27" i="142" a="1"/>
  <c r="AL74" i="163" a="1"/>
  <c r="K47" i="158" a="1"/>
  <c r="D26" i="160" a="1"/>
  <c r="J49" i="159" a="1"/>
  <c r="G32" i="159" a="1"/>
  <c r="L28" i="163" a="1"/>
  <c r="H5" i="160" a="1"/>
  <c r="F26" i="163" a="1"/>
  <c r="D5" i="162" a="1"/>
  <c r="AO71" i="163" a="1"/>
  <c r="G38" i="161" a="1"/>
  <c r="J23" i="162" a="1"/>
  <c r="L19" i="142" a="1"/>
  <c r="J7" i="163" a="1"/>
  <c r="AQ10" i="163" a="1"/>
  <c r="D26" i="161" a="1"/>
  <c r="AR206" i="160" a="1"/>
  <c r="L32" i="158" a="1"/>
  <c r="P33" i="161" a="1"/>
  <c r="E48" i="163" a="1"/>
  <c r="AJ8" i="158" a="1"/>
  <c r="P24" i="162" a="1"/>
  <c r="H6" i="159" a="1"/>
  <c r="J8" i="163" a="1"/>
  <c r="J29" i="162" a="1"/>
  <c r="I46" i="161" a="1"/>
  <c r="H19" i="161" a="1"/>
  <c r="AL16" i="159" a="1"/>
  <c r="M40" i="161" a="1"/>
  <c r="F10" i="160" a="1"/>
  <c r="AJ136" i="160" a="1"/>
  <c r="Q45" i="158" a="1"/>
  <c r="P41" i="158" a="1"/>
  <c r="AO83" i="159" a="1"/>
  <c r="AP9" i="163" a="1"/>
  <c r="H22" i="162" a="1"/>
  <c r="D38" i="158" a="1"/>
  <c r="AR136" i="159" a="1"/>
  <c r="F44" i="158" a="1"/>
  <c r="Q16" i="142" a="1"/>
  <c r="L2" i="142" a="1"/>
  <c r="I46" i="163" a="1"/>
  <c r="K8" i="161" a="1"/>
  <c r="E27" i="163" a="1"/>
  <c r="C40" i="158" a="1"/>
  <c r="D20" i="163" a="1"/>
  <c r="D10" i="158" a="1"/>
  <c r="AQ9" i="162" a="1"/>
  <c r="D50" i="161" a="1"/>
  <c r="I36" i="158" a="1"/>
  <c r="AL14" i="159" a="1"/>
  <c r="AP11" i="158" a="1"/>
  <c r="I47" i="142" a="1"/>
  <c r="AL72" i="142" a="1"/>
  <c r="Q26" i="160" a="1"/>
  <c r="AL143" i="159" a="1"/>
  <c r="Q40" i="163" a="1"/>
  <c r="D47" i="162" a="1"/>
  <c r="N46" i="142" a="1"/>
  <c r="Q19" i="142" a="1"/>
  <c r="D9" i="163" a="1"/>
  <c r="I4" i="163" a="1"/>
  <c r="AO76" i="162" a="1"/>
  <c r="F31" i="162" a="1"/>
  <c r="AQ6" i="159" a="1"/>
  <c r="H6" i="158" a="1"/>
  <c r="P34" i="159" a="1"/>
  <c r="Q47" i="142" a="1"/>
  <c r="D27" i="161" a="1"/>
  <c r="J17" i="160" a="1"/>
  <c r="D41" i="160" a="1"/>
  <c r="L26" i="142" a="1"/>
  <c r="I45" i="162" a="1"/>
  <c r="I29" i="160" a="1"/>
  <c r="G23" i="158" a="1"/>
  <c r="K22" i="160" a="1"/>
  <c r="Q4" i="163" a="1"/>
  <c r="D13" i="162" a="1"/>
  <c r="K4" i="161" a="1"/>
  <c r="F50" i="160" a="1"/>
  <c r="G42" i="160" a="1"/>
  <c r="AO5" i="158" a="1"/>
  <c r="G49" i="162" a="1"/>
  <c r="G43" i="163" a="1"/>
  <c r="Q12" i="158" a="1"/>
  <c r="L33" i="161" a="1"/>
  <c r="N34" i="163" a="1"/>
  <c r="AO11" i="160" a="1"/>
  <c r="AQ8" i="159" a="1"/>
  <c r="M42" i="161" a="1"/>
  <c r="K49" i="161" a="1"/>
  <c r="E33" i="163" a="1"/>
  <c r="G4" i="142" a="1"/>
  <c r="F42" i="158" a="1"/>
  <c r="J36" i="159" a="1"/>
  <c r="K45" i="160" a="1"/>
  <c r="L35" i="163" a="1"/>
  <c r="D8" i="161" a="1"/>
  <c r="L10" i="162" a="1"/>
  <c r="K11" i="158" a="1"/>
  <c r="G51" i="162" a="1"/>
  <c r="C43" i="158" a="1"/>
  <c r="I22" i="163" a="1"/>
  <c r="D25" i="142" a="1"/>
  <c r="E33" i="159" a="1"/>
  <c r="D17" i="161" a="1"/>
  <c r="K10" i="161" a="1"/>
  <c r="AP77" i="158" a="1"/>
  <c r="E29" i="142" a="1"/>
  <c r="J17" i="159" a="1"/>
  <c r="H19" i="163" a="1"/>
  <c r="E29" i="162" a="1"/>
  <c r="N37" i="163" a="1"/>
  <c r="J37" i="161" a="1"/>
  <c r="J16" i="159" a="1"/>
  <c r="I24" i="159" a="1"/>
  <c r="AQ137" i="142" a="1"/>
  <c r="E50" i="160" a="1"/>
  <c r="M40" i="159" a="1"/>
  <c r="N7" i="142" a="1"/>
  <c r="Q32" i="162" a="1"/>
  <c r="N45" i="158" a="1"/>
  <c r="Q31" i="161" a="1"/>
  <c r="N46" i="162" a="1"/>
  <c r="M6" i="142" a="1"/>
  <c r="H25" i="160" a="1"/>
  <c r="AP138" i="159" a="1"/>
  <c r="H46" i="160" a="1"/>
  <c r="D51" i="161" a="1"/>
  <c r="AO6" i="159" a="1"/>
  <c r="C30" i="142" a="1"/>
  <c r="J39" i="158" a="1"/>
  <c r="Q15" i="159" a="1"/>
  <c r="AO141" i="142" a="1"/>
  <c r="Q12" i="162" a="1"/>
  <c r="F45" i="162" a="1"/>
  <c r="AP136" i="142" a="1"/>
  <c r="K21" i="163" a="1"/>
  <c r="K39" i="160" a="1"/>
  <c r="M50" i="162" a="1"/>
  <c r="M50" i="163" a="1"/>
  <c r="K24" i="159" a="1"/>
  <c r="M48" i="160" a="1"/>
  <c r="D50" i="160" a="1"/>
  <c r="E43" i="163" a="1"/>
  <c r="AR142" i="159" a="1"/>
  <c r="D36" i="158" a="1"/>
  <c r="AP7" i="159" a="1"/>
  <c r="M49" i="142" a="1"/>
  <c r="N35" i="163" a="1"/>
  <c r="N13" i="142" a="1"/>
  <c r="C12" i="161" a="1"/>
  <c r="D23" i="158" a="1"/>
  <c r="AP200" i="160" a="1"/>
  <c r="M25" i="159" a="1"/>
  <c r="AJ70" i="160" a="1"/>
  <c r="C6" i="163" a="1"/>
  <c r="G29" i="159" a="1"/>
  <c r="H37" i="160" a="1"/>
  <c r="Q9" i="142" a="1"/>
  <c r="P27" i="160" a="1"/>
  <c r="G46" i="158" a="1"/>
  <c r="K38" i="162" a="1"/>
  <c r="AO5" i="163" a="1"/>
  <c r="I23" i="158" a="1"/>
  <c r="I28" i="163" a="1"/>
  <c r="Q39" i="160" a="1"/>
  <c r="J48" i="163" a="1"/>
  <c r="G18" i="159" a="1"/>
  <c r="E28" i="161" a="1"/>
  <c r="J32" i="159" a="1"/>
  <c r="C38" i="162" a="1"/>
  <c r="AJ7" i="162" a="1"/>
  <c r="L36" i="162" a="1"/>
  <c r="M9" i="163" a="1"/>
  <c r="K24" i="161" a="1"/>
  <c r="AP10" i="160" a="1"/>
  <c r="L20" i="159" a="1"/>
  <c r="AL76" i="162" a="1"/>
  <c r="AJ6" i="158" a="1"/>
  <c r="K4" i="162" a="1"/>
  <c r="H14" i="160" a="1"/>
  <c r="E19" i="159" a="1"/>
  <c r="AQ78" i="158" a="1"/>
  <c r="E46" i="158" a="1"/>
  <c r="J9" i="159" a="1"/>
  <c r="Q46" i="158" a="1"/>
  <c r="AL77" i="142" a="1"/>
  <c r="N9" i="161" a="1"/>
  <c r="I13" i="162" a="1"/>
  <c r="N19" i="163" a="1"/>
  <c r="F10" i="159" a="1"/>
  <c r="J19" i="142" a="1"/>
  <c r="F42" i="163" a="1"/>
  <c r="AP75" i="162" a="1"/>
  <c r="AL140" i="142" a="1"/>
  <c r="H34" i="159" a="1"/>
  <c r="F16" i="159" a="1"/>
  <c r="L10" i="161" a="1"/>
  <c r="F7" i="162" a="1"/>
  <c r="K20" i="158" a="1"/>
  <c r="C23" i="159" a="1"/>
  <c r="P2" i="159" a="1"/>
  <c r="E23" i="158" a="1"/>
  <c r="I51" i="159" a="1"/>
  <c r="I25" i="162" a="1"/>
  <c r="J13" i="142" a="1"/>
  <c r="M32" i="161" a="1"/>
  <c r="P8" i="160" a="1"/>
  <c r="Q31" i="162" a="1"/>
  <c r="H4" i="159" a="1"/>
  <c r="AJ14" i="159" a="1"/>
  <c r="L50" i="162" a="1"/>
  <c r="N16" i="158" a="1"/>
  <c r="AR77" i="162" a="1"/>
  <c r="L40" i="162" a="1"/>
  <c r="AO139" i="142" a="1"/>
  <c r="L44" i="142" a="1"/>
  <c r="AR73" i="159" a="1"/>
  <c r="M48" i="162" a="1"/>
  <c r="E2" i="142" a="1"/>
  <c r="G5" i="159" a="1"/>
  <c r="H14" i="158" a="1"/>
  <c r="K7" i="159" a="1"/>
  <c r="AO81" i="158" a="1"/>
  <c r="C19" i="158" a="1"/>
  <c r="H14" i="142" a="1"/>
  <c r="AO140" i="142" a="1"/>
  <c r="N21" i="162" a="1"/>
  <c r="F9" i="142" a="1"/>
  <c r="Q13" i="158" a="1"/>
  <c r="H12" i="162" a="1"/>
  <c r="E51" i="158" a="1"/>
  <c r="E37" i="161" a="1"/>
  <c r="E24" i="162" a="1"/>
  <c r="J28" i="158" a="1"/>
  <c r="J50" i="163" a="1"/>
  <c r="K33" i="142" a="1"/>
  <c r="N2" i="162" a="1"/>
  <c r="N13" i="158" a="1"/>
  <c r="L4" i="159" a="1"/>
  <c r="AL5" i="160" a="1"/>
  <c r="AQ11" i="162" a="1"/>
  <c r="N35" i="142" a="1"/>
  <c r="P12" i="160" a="1"/>
  <c r="AR9" i="160" a="1"/>
  <c r="AJ13" i="163" a="1"/>
  <c r="AQ74" i="163" a="1"/>
  <c r="D50" i="159" a="1"/>
  <c r="N36" i="160" a="1"/>
  <c r="H49" i="160" a="1"/>
  <c r="I27" i="160" a="1"/>
  <c r="D15" i="142" a="1"/>
  <c r="M7" i="142" a="1"/>
  <c r="H29" i="159" a="1"/>
  <c r="Q35" i="160" a="1"/>
  <c r="F13" i="162" a="1"/>
  <c r="F9" i="163" a="1"/>
  <c r="AJ143" i="159" a="1"/>
  <c r="Q7" i="159" a="1"/>
  <c r="J42" i="162" a="1"/>
  <c r="E24" i="158" a="1"/>
  <c r="P36" i="158" a="1"/>
  <c r="C9" i="163" a="1"/>
  <c r="P26" i="160" a="1"/>
  <c r="L26" i="162" a="1"/>
  <c r="J7" i="161" a="1"/>
  <c r="K42" i="161" a="1"/>
  <c r="AJ5" i="162" a="1"/>
  <c r="M7" i="162" a="1"/>
  <c r="G14" i="158" a="1"/>
  <c r="N50" i="158" a="1"/>
  <c r="D9" i="162" a="1"/>
  <c r="P4" i="142" a="1"/>
  <c r="L22" i="142" a="1"/>
  <c r="C41" i="161" a="1"/>
  <c r="K14" i="159" a="1"/>
  <c r="L19" i="160" a="1"/>
  <c r="AJ79" i="162" a="1"/>
  <c r="C26" i="160" a="1"/>
  <c r="J29" i="158" a="1"/>
  <c r="AL137" i="160" a="1"/>
  <c r="G44" i="160" a="1"/>
  <c r="AJ75" i="158" a="1"/>
  <c r="L38" i="160" a="1"/>
  <c r="D20" i="160" a="1"/>
  <c r="J8" i="161" a="1"/>
  <c r="D4" i="161" a="1"/>
  <c r="Q21" i="163" a="1"/>
  <c r="D14" i="158" a="1"/>
  <c r="L35" i="162" a="1"/>
  <c r="I13" i="163" a="1"/>
  <c r="AR77" i="159" a="1"/>
  <c r="AO7" i="160" a="1"/>
  <c r="D5" i="142" a="1"/>
  <c r="AR11" i="163" a="1"/>
  <c r="I9" i="161" a="1"/>
  <c r="C9" i="142" a="1"/>
  <c r="J10" i="160" a="1"/>
  <c r="F19" i="142" a="1"/>
  <c r="M9" i="158" a="1"/>
  <c r="K12" i="161" a="1"/>
  <c r="F16" i="158" a="1"/>
  <c r="K4" i="159" a="1"/>
  <c r="I48" i="163" a="1"/>
  <c r="P45" i="161" a="1"/>
  <c r="K43" i="163" a="1"/>
  <c r="G49" i="158" a="1"/>
  <c r="G42" i="142" a="1"/>
  <c r="G11" i="163" a="1"/>
  <c r="D30" i="159" a="1"/>
  <c r="M40" i="160" a="1"/>
  <c r="AR13" i="159" a="1"/>
  <c r="G42" i="162" a="1"/>
  <c r="N17" i="161" a="1"/>
  <c r="N14" i="163" a="1"/>
  <c r="AQ5" i="158" a="1"/>
  <c r="Q5" i="161" a="1"/>
  <c r="H32" i="163" a="1"/>
  <c r="E18" i="162" a="1"/>
  <c r="AQ73" i="142" a="1"/>
  <c r="P21" i="142" a="1"/>
  <c r="M3" i="160" a="1"/>
  <c r="M23" i="158" a="1"/>
  <c r="F7" i="160" a="1"/>
  <c r="F39" i="160" a="1"/>
  <c r="Q20" i="161" a="1"/>
  <c r="AJ11" i="162" a="1"/>
  <c r="D38" i="159" a="1"/>
  <c r="L3" i="161" a="1"/>
  <c r="L8" i="142" a="1"/>
  <c r="H24" i="142" a="1"/>
  <c r="AQ78" i="163" a="1"/>
  <c r="I34" i="142" a="1"/>
  <c r="E7" i="162" a="1"/>
  <c r="N51" i="162" a="1"/>
  <c r="M19" i="161" a="1"/>
  <c r="AO143" i="159" a="1"/>
  <c r="D37" i="158" a="1"/>
  <c r="N51" i="159" a="1"/>
  <c r="J27" i="160" a="1"/>
  <c r="P41" i="160" a="1"/>
  <c r="AR11" i="158" a="1"/>
  <c r="I25" i="160" a="1"/>
  <c r="D8" i="142" a="1"/>
  <c r="D32" i="142" a="1"/>
  <c r="M44" i="142" a="1"/>
  <c r="F18" i="142" a="1"/>
  <c r="AO74" i="163" a="1"/>
  <c r="F16" i="142" a="1"/>
  <c r="H17" i="142" a="1"/>
  <c r="K22" i="161" a="1"/>
  <c r="G51" i="142" a="1"/>
  <c r="I22" i="159" a="1"/>
  <c r="AJ136" i="142" a="1"/>
  <c r="D21" i="162" a="1"/>
  <c r="K17" i="163" a="1"/>
  <c r="L38" i="142" a="1"/>
  <c r="E25" i="163" a="1"/>
  <c r="E34" i="162" a="1"/>
  <c r="AP73" i="142" a="1"/>
  <c r="AJ74" i="158" a="1"/>
  <c r="AO136" i="160" a="1"/>
  <c r="E22" i="160" a="1"/>
  <c r="H41" i="161" a="1"/>
  <c r="M11" i="161" a="1"/>
  <c r="H23" i="162" a="1"/>
  <c r="I4" i="159" a="1"/>
  <c r="I38" i="159" a="1"/>
  <c r="J51" i="159" a="1"/>
  <c r="L28" i="142" a="1"/>
  <c r="AL204" i="159" a="1"/>
  <c r="AL210" i="160" a="1"/>
  <c r="K25" i="142" a="1"/>
  <c r="H15" i="159" a="1"/>
  <c r="D3" i="161" a="1"/>
  <c r="AJ15" i="159" a="1"/>
  <c r="C2" i="159" a="1"/>
  <c r="F31" i="158" a="1"/>
  <c r="I22" i="160" a="1"/>
  <c r="Q6" i="160" a="1"/>
  <c r="E25" i="158" a="1"/>
  <c r="AO74" i="159" a="1"/>
  <c r="N35" i="162" a="1"/>
  <c r="D28" i="160" a="1"/>
  <c r="G35" i="160" a="1"/>
  <c r="H9" i="163" a="1"/>
  <c r="K14" i="161" a="1"/>
  <c r="D43" i="162" a="1"/>
  <c r="J42" i="163" a="1"/>
  <c r="C36" i="142" a="1"/>
  <c r="N30" i="162" a="1"/>
  <c r="J37" i="160" a="1"/>
  <c r="L46" i="163" a="1"/>
  <c r="K36" i="158" a="1"/>
  <c r="K25" i="162" a="1"/>
  <c r="E13" i="163" a="1"/>
  <c r="G48" i="163" a="1"/>
  <c r="L46" i="160" a="1"/>
  <c r="N4" i="142" a="1"/>
  <c r="I35" i="163" a="1"/>
  <c r="N42" i="159" a="1"/>
  <c r="N2" i="161" a="1"/>
  <c r="F37" i="162" a="1"/>
  <c r="Q51" i="161" a="1"/>
  <c r="M34" i="142" a="1"/>
  <c r="J15" i="161" a="1"/>
  <c r="Q46" i="162" a="1"/>
  <c r="E44" i="142" a="1"/>
  <c r="P50" i="159" a="1"/>
  <c r="Q16" i="162" a="1"/>
  <c r="AJ71" i="162" a="1"/>
  <c r="L34" i="159" a="1"/>
  <c r="N18" i="162" a="1"/>
  <c r="E3" i="160" a="1"/>
  <c r="C10" i="160" a="1"/>
  <c r="N6" i="161" a="1"/>
  <c r="L22" i="158" a="1"/>
  <c r="AQ74" i="158" a="1"/>
  <c r="F44" i="161" a="1"/>
  <c r="F6" i="162" a="1"/>
  <c r="J25" i="163" a="1"/>
  <c r="P4" i="160" a="1"/>
  <c r="F2" i="163" a="1"/>
  <c r="G16" i="160" a="1"/>
  <c r="C28" i="158" a="1"/>
  <c r="N27" i="142" a="1"/>
  <c r="C3" i="158" a="1"/>
  <c r="Q21" i="160" a="1"/>
  <c r="L11" i="159" a="1"/>
  <c r="AO6" i="163" a="1"/>
  <c r="D19" i="158" a="1"/>
  <c r="M39" i="160" a="1"/>
  <c r="Q36" i="142" a="1"/>
  <c r="P23" i="162" a="1"/>
  <c r="AQ13" i="163" a="1"/>
  <c r="N2" i="159" a="1"/>
  <c r="I21" i="161" a="1"/>
  <c r="J30" i="142" a="1"/>
  <c r="D51" i="142" a="1"/>
  <c r="M20" i="162" a="1"/>
  <c r="K47" i="160" a="1"/>
  <c r="AR77" i="158" a="1"/>
  <c r="D49" i="159" a="1"/>
  <c r="AJ71" i="158" a="1"/>
  <c r="N10" i="158" a="1"/>
  <c r="AJ12" i="163" a="1"/>
  <c r="AP11" i="160" a="1"/>
  <c r="Q18" i="158" a="1"/>
  <c r="K29" i="162" a="1"/>
  <c r="F21" i="159" a="1"/>
  <c r="AL11" i="162" a="1"/>
  <c r="E3" i="163" a="1"/>
  <c r="E2" i="162" a="1"/>
  <c r="P29" i="162" a="1"/>
  <c r="C28" i="159" a="1"/>
  <c r="AP71" i="158" a="1"/>
  <c r="F14" i="161" a="1"/>
  <c r="N41" i="161" a="1"/>
  <c r="I18" i="142" a="1"/>
  <c r="J12" i="159" a="1"/>
  <c r="D36" i="159" a="1"/>
  <c r="Q24" i="160" a="1"/>
  <c r="C17" i="163" a="1"/>
  <c r="C38" i="142" a="1"/>
  <c r="H35" i="161" a="1"/>
  <c r="H3" i="162" a="1"/>
  <c r="AL78" i="163" a="1"/>
  <c r="M7" i="159" a="1"/>
  <c r="D16" i="142" a="1"/>
  <c r="AL210" i="159" a="1"/>
  <c r="N24" i="161" a="1"/>
  <c r="E31" i="159" a="1"/>
  <c r="E20" i="160" a="1"/>
  <c r="N19" i="160" a="1"/>
  <c r="H8" i="142" a="1"/>
  <c r="L14" i="160" a="1"/>
  <c r="M5" i="162" a="1"/>
  <c r="C29" i="160" a="1"/>
  <c r="G39" i="163" a="1"/>
  <c r="D45" i="142" a="1"/>
  <c r="E9" i="158" a="1"/>
  <c r="G40" i="161" a="1"/>
  <c r="H22" i="163" a="1"/>
  <c r="J33" i="161" a="1"/>
  <c r="I44" i="163" a="1"/>
  <c r="G19" i="159" a="1"/>
  <c r="M29" i="159" a="1"/>
  <c r="M47" i="159" a="1"/>
  <c r="K25" i="163" a="1"/>
  <c r="C13" i="160" a="1"/>
  <c r="D17" i="142" a="1"/>
  <c r="E13" i="160" a="1"/>
  <c r="Q17" i="161" a="1"/>
  <c r="J33" i="160" a="1"/>
  <c r="I3" i="142" a="1"/>
  <c r="G15" i="163" a="1"/>
  <c r="AJ71" i="163" a="1"/>
  <c r="N45" i="142" a="1"/>
  <c r="M28" i="163" a="1"/>
  <c r="C15" i="159" a="1"/>
  <c r="L29" i="163" a="1"/>
  <c r="H9" i="160" a="1"/>
  <c r="Q18" i="163" a="1"/>
  <c r="AR141" i="159" a="1"/>
  <c r="AR76" i="163" a="1"/>
  <c r="G7" i="162" a="1"/>
  <c r="AR75" i="159" a="1"/>
  <c r="C31" i="161" a="1"/>
  <c r="I30" i="163" a="1"/>
  <c r="N19" i="161" a="1"/>
  <c r="P4" i="163" a="1"/>
  <c r="N39" i="162" a="1"/>
  <c r="J20" i="159" a="1"/>
  <c r="J15" i="163" a="1"/>
  <c r="AR18" i="159" a="1"/>
  <c r="C47" i="162" a="1"/>
  <c r="Q21" i="142" a="1"/>
  <c r="I8" i="161" a="1"/>
  <c r="H5" i="142" a="1"/>
  <c r="I44" i="142" a="1"/>
  <c r="C40" i="160" a="1"/>
  <c r="J39" i="161" a="1"/>
  <c r="AO71" i="160" a="1"/>
  <c r="F48" i="162" a="1"/>
  <c r="F45" i="142" a="1"/>
  <c r="AP12" i="163" a="1"/>
  <c r="P9" i="142" a="1"/>
  <c r="K3" i="159" a="1"/>
  <c r="P23" i="161" a="1"/>
  <c r="M27" i="163" a="1"/>
  <c r="F21" i="163" a="1"/>
  <c r="E50" i="163" a="1"/>
  <c r="H31" i="161" a="1"/>
  <c r="P22" i="142" a="1"/>
  <c r="L33" i="160" a="1"/>
  <c r="F34" i="142" a="1"/>
  <c r="H39" i="161" a="1"/>
  <c r="G14" i="142" a="1"/>
  <c r="I47" i="162" a="1"/>
  <c r="E46" i="162" a="1"/>
  <c r="C29" i="142" a="1"/>
  <c r="K12" i="159" a="1"/>
  <c r="M28" i="158" a="1"/>
  <c r="G49" i="163" a="1"/>
  <c r="C33" i="162" a="1"/>
  <c r="M26" i="160" a="1"/>
  <c r="I22" i="158" a="1"/>
  <c r="F46" i="163" a="1"/>
  <c r="M8" i="163" a="1"/>
  <c r="I37" i="163" a="1"/>
  <c r="K36" i="159" a="1"/>
  <c r="I23" i="161" a="1"/>
  <c r="C3" i="159" a="1"/>
  <c r="P17" i="162" a="1"/>
  <c r="N27" i="158" a="1"/>
  <c r="L41" i="163" a="1"/>
  <c r="Q9" i="161" a="1"/>
  <c r="M50" i="160" a="1"/>
  <c r="L3" i="162" a="1"/>
  <c r="Q21" i="159" a="1"/>
  <c r="E8" i="161" a="1"/>
  <c r="AL8" i="160" a="1"/>
  <c r="M28" i="159" a="1"/>
  <c r="I30" i="161" a="1"/>
  <c r="H46" i="142" a="1"/>
  <c r="P16" i="160" a="1"/>
  <c r="F31" i="163" a="1"/>
  <c r="AL70" i="162" a="1"/>
  <c r="F15" i="142" a="1"/>
  <c r="K24" i="158" a="1"/>
  <c r="M41" i="159" a="1"/>
  <c r="I20" i="159" a="1"/>
  <c r="G11" i="159" a="1"/>
  <c r="AO77" i="159" a="1"/>
  <c r="F35" i="161" a="1"/>
  <c r="C10" i="142" a="1"/>
  <c r="C49" i="160" a="1"/>
  <c r="I20" i="142" a="1"/>
  <c r="M30" i="160" a="1"/>
  <c r="K21" i="158" a="1"/>
  <c r="M14" i="142" a="1"/>
  <c r="AR77" i="160" a="1"/>
  <c r="J11" i="158" a="1"/>
  <c r="I29" i="142" a="1"/>
  <c r="AR70" i="163" a="1"/>
  <c r="H15" i="162" a="1"/>
  <c r="I16" i="160" a="1"/>
  <c r="E43" i="161" a="1"/>
  <c r="K10" i="163" a="1"/>
  <c r="AR76" i="160" a="1"/>
  <c r="K21" i="160" a="1"/>
  <c r="E3" i="162" a="1"/>
  <c r="C35" i="163" a="1"/>
  <c r="AQ13" i="159" a="1"/>
  <c r="AJ73" i="142" a="1"/>
  <c r="C45" i="160" a="1"/>
  <c r="F23" i="158" a="1"/>
  <c r="N9" i="159" a="1"/>
  <c r="P26" i="142" a="1"/>
  <c r="AR76" i="159" a="1"/>
  <c r="AQ78" i="159" a="1"/>
  <c r="G50" i="163" a="1"/>
  <c r="D32" i="163" a="1"/>
  <c r="AO73" i="158" a="1"/>
  <c r="AJ74" i="142" a="1"/>
  <c r="H9" i="161" a="1"/>
  <c r="D13" i="158" a="1"/>
  <c r="F26" i="158" a="1"/>
  <c r="K28" i="159" a="1"/>
  <c r="AJ77" i="142" a="1"/>
  <c r="D49" i="162" a="1"/>
  <c r="D29" i="158" a="1"/>
  <c r="P47" i="163" a="1"/>
  <c r="D37" i="142" a="1"/>
  <c r="F35" i="159" a="1"/>
  <c r="M12" i="163" a="1"/>
  <c r="F37" i="160" a="1"/>
  <c r="K40" i="162" a="1"/>
  <c r="C15" i="158" a="1"/>
  <c r="D39" i="159" a="1"/>
  <c r="K29" i="159" a="1"/>
  <c r="E34" i="159" a="1"/>
  <c r="J10" i="159" a="1"/>
  <c r="AL71" i="162" a="1"/>
  <c r="C47" i="142" a="1"/>
  <c r="J32" i="142" a="1"/>
  <c r="J10" i="142" a="1"/>
  <c r="E6" i="158" a="1"/>
  <c r="E5" i="142" a="1"/>
  <c r="N16" i="160" a="1"/>
  <c r="AQ10" i="158" a="1"/>
  <c r="F16" i="162" a="1"/>
  <c r="I42" i="159" a="1"/>
  <c r="M7" i="163" a="1"/>
  <c r="G19" i="160" a="1"/>
  <c r="N7" i="161" a="1"/>
  <c r="M31" i="161" a="1"/>
  <c r="AL73" i="163" a="1"/>
  <c r="I34" i="162" a="1"/>
  <c r="L47" i="158" a="1"/>
  <c r="H30" i="159" a="1"/>
  <c r="L16" i="161" a="1"/>
  <c r="AJ10" i="158" a="1"/>
  <c r="P13" i="158" a="1"/>
  <c r="AP75" i="160" a="1"/>
  <c r="Q28" i="163" a="1"/>
  <c r="I26" i="158" a="1"/>
  <c r="M30" i="162" a="1"/>
  <c r="K13" i="159" a="1"/>
  <c r="H34" i="160" a="1"/>
  <c r="L23" i="163" a="1"/>
  <c r="H9" i="142" a="1"/>
  <c r="F28" i="163" a="1"/>
  <c r="I44" i="160" a="1"/>
  <c r="H5" i="162" a="1"/>
  <c r="G29" i="158" a="1"/>
  <c r="D34" i="142" a="1"/>
  <c r="AR7" i="162" a="1"/>
  <c r="H22" i="142" a="1"/>
  <c r="N20" i="159" a="1"/>
  <c r="J8" i="160" a="1"/>
  <c r="C50" i="162" a="1"/>
  <c r="P50" i="162" a="1"/>
  <c r="AR15" i="159" a="1"/>
  <c r="F48" i="161" a="1"/>
  <c r="M16" i="158" a="1"/>
  <c r="Q16" i="159" a="1"/>
  <c r="AL76" i="158" a="1"/>
  <c r="D44" i="158" a="1"/>
  <c r="E44" i="160" a="1"/>
  <c r="AR209" i="160" a="1"/>
  <c r="G4" i="163" a="1"/>
  <c r="Q27" i="159" a="1"/>
  <c r="F51" i="158" a="1"/>
  <c r="I7" i="160" a="1"/>
  <c r="G26" i="162" a="1"/>
  <c r="N29" i="160" a="1"/>
  <c r="E33" i="142" a="1"/>
  <c r="AO70" i="142" a="1"/>
  <c r="C39" i="158" a="1"/>
  <c r="C20" i="161" a="1"/>
  <c r="G12" i="159" a="1"/>
  <c r="AL80" i="158" a="1"/>
  <c r="G50" i="158" a="1"/>
  <c r="D47" i="163" a="1"/>
  <c r="M35" i="142" a="1"/>
  <c r="I12" i="160" a="1"/>
  <c r="J9" i="163" a="1"/>
  <c r="N37" i="162" a="1"/>
  <c r="G41" i="163" a="1"/>
  <c r="L48" i="162" a="1"/>
  <c r="H30" i="162" a="1"/>
  <c r="K50" i="160" a="1"/>
  <c r="P26" i="158" a="1"/>
  <c r="N9" i="142" a="1"/>
  <c r="G17" i="160" a="1"/>
  <c r="N32" i="163" a="1"/>
  <c r="I47" i="161" a="1"/>
  <c r="AO14" i="159" a="1"/>
  <c r="L46" i="142" a="1"/>
  <c r="H40" i="163" a="1"/>
  <c r="E12" i="142" a="1"/>
  <c r="N17" i="160" a="1"/>
  <c r="E42" i="142" a="1"/>
  <c r="E33" i="158" a="1"/>
  <c r="K11" i="142" a="1"/>
  <c r="L39" i="142" a="1"/>
  <c r="H3" i="161" a="1"/>
  <c r="N3" i="158" a="1"/>
  <c r="M18" i="158" a="1"/>
  <c r="J35" i="159" a="1"/>
  <c r="AQ17" i="159" a="1"/>
  <c r="G45" i="162" a="1"/>
  <c r="I50" i="160" a="1"/>
  <c r="K21" i="159" a="1"/>
  <c r="N49" i="158" a="1"/>
  <c r="AQ71" i="158" a="1"/>
  <c r="D6" i="161" a="1"/>
  <c r="J7" i="160" a="1"/>
  <c r="F2" i="160" a="1"/>
  <c r="C26" i="158" a="1"/>
  <c r="F31" i="160" a="1"/>
  <c r="E24" i="159" a="1"/>
  <c r="L17" i="159" a="1"/>
  <c r="I6" i="163" a="1"/>
  <c r="AP207" i="160" a="1"/>
  <c r="G10" i="160" a="1"/>
  <c r="AP78" i="158" a="1"/>
  <c r="N10" i="163" a="1"/>
  <c r="G10" i="142" a="1"/>
  <c r="C32" i="158" a="1"/>
  <c r="D3" i="159" a="1"/>
  <c r="AO76" i="160" a="1"/>
  <c r="D2" i="159" a="1"/>
  <c r="N37" i="142" a="1"/>
  <c r="E14" i="162" a="1"/>
  <c r="C44" i="159" a="1"/>
  <c r="K33" i="162" a="1"/>
  <c r="K44" i="160" a="1"/>
  <c r="I10" i="158" a="1"/>
  <c r="AO71" i="158" a="1"/>
  <c r="AP12" i="160" a="1"/>
  <c r="K2" i="162" a="1"/>
  <c r="AL77" i="160" a="1"/>
  <c r="K40" i="142" a="1"/>
  <c r="Q31" i="160" a="1"/>
  <c r="D45" i="163" a="1"/>
  <c r="J50" i="160" a="1"/>
  <c r="K19" i="163" a="1"/>
  <c r="F2" i="158" a="1"/>
  <c r="I5" i="158" a="1"/>
  <c r="I11" i="142" a="1"/>
  <c r="F5" i="158" a="1"/>
  <c r="F36" i="160" a="1"/>
  <c r="G15" i="158" a="1"/>
  <c r="N42" i="142" a="1"/>
  <c r="K35" i="160" a="1"/>
  <c r="N10" i="161" a="1"/>
  <c r="Q39" i="142" a="1"/>
  <c r="J2" i="163" a="1"/>
  <c r="L9" i="162" a="1"/>
  <c r="E19" i="142" a="1"/>
  <c r="Q41" i="162" a="1"/>
  <c r="C33" i="160" a="1"/>
  <c r="E49" i="161" a="1"/>
  <c r="G50" i="162" a="1"/>
  <c r="P29" i="160" a="1"/>
  <c r="H50" i="163" a="1"/>
  <c r="AJ76" i="159" a="1"/>
  <c r="F45" i="159" a="1"/>
  <c r="K25" i="160" a="1"/>
  <c r="I19" i="160" a="1"/>
  <c r="Q37" i="162" a="1"/>
  <c r="Q16" i="161" a="1"/>
  <c r="AR8" i="162" a="1"/>
  <c r="F24" i="158" a="1"/>
  <c r="E3" i="142" a="1"/>
  <c r="H8" i="162" a="1"/>
  <c r="Q38" i="160" a="1"/>
  <c r="E14" i="142" a="1"/>
  <c r="E31" i="160" a="1"/>
  <c r="C11" i="163" a="1"/>
  <c r="F37" i="158" a="1"/>
  <c r="AP12" i="162" a="1"/>
  <c r="Q17" i="158" a="1"/>
  <c r="D49" i="142" a="1"/>
  <c r="P14" i="158" a="1"/>
  <c r="E25" i="161" a="1"/>
  <c r="AR136" i="142" a="1"/>
  <c r="I35" i="158" a="1"/>
  <c r="K18" i="163" a="1"/>
  <c r="H16" i="159" a="1"/>
  <c r="C26" i="161" a="1"/>
  <c r="H12" i="142" a="1"/>
  <c r="J17" i="142" a="1"/>
  <c r="M12" i="161" a="1"/>
  <c r="AR14" i="159" a="1"/>
  <c r="F21" i="142" a="1"/>
  <c r="H22" i="161" a="1"/>
  <c r="K47" i="159" a="1"/>
  <c r="K13" i="160" a="1"/>
  <c r="AR75" i="162" a="1"/>
  <c r="G21" i="142" a="1"/>
  <c r="G44" i="163" a="1"/>
  <c r="G26" i="159" a="1"/>
  <c r="F27" i="161" a="1"/>
  <c r="J23" i="161" a="1"/>
  <c r="Q2" i="142" a="1"/>
  <c r="K49" i="162" a="1"/>
  <c r="D47" i="142" a="1"/>
  <c r="M27" i="162" a="1"/>
  <c r="AQ143" i="159" a="1"/>
  <c r="Q46" i="163" a="1"/>
  <c r="AQ75" i="160" a="1"/>
  <c r="J7" i="158" a="1"/>
  <c r="P44" i="161" a="1"/>
  <c r="M19" i="163" a="1"/>
  <c r="E22" i="161" a="1"/>
  <c r="E44" i="163" a="1"/>
  <c r="Q16" i="160" a="1"/>
  <c r="Q24" i="163" a="1"/>
  <c r="AR6" i="158" a="1"/>
  <c r="I32" i="161" a="1"/>
  <c r="I33" i="158" a="1"/>
  <c r="L9" i="158" a="1"/>
  <c r="Q11" i="163" a="1"/>
  <c r="J4" i="159" a="1"/>
  <c r="N40" i="161" a="1"/>
  <c r="H32" i="142" a="1"/>
  <c r="E41" i="162" a="1"/>
  <c r="AJ6" i="163" a="1"/>
  <c r="AQ73" i="163" a="1"/>
  <c r="C10" i="158" a="1"/>
  <c r="H38" i="158" a="1"/>
  <c r="D31" i="142" a="1"/>
  <c r="F50" i="142" a="1"/>
  <c r="C29" i="161" a="1"/>
  <c r="K25" i="159" a="1"/>
  <c r="N5" i="163" a="1"/>
  <c r="H49" i="159" a="1"/>
  <c r="C9" i="159" a="1"/>
  <c r="N9" i="158" a="1"/>
  <c r="H11" i="160" a="1"/>
  <c r="AP9" i="158" a="1"/>
  <c r="I34" i="159" a="1"/>
  <c r="L39" i="163" a="1"/>
  <c r="G3" i="159" a="1"/>
  <c r="G35" i="158" a="1"/>
  <c r="C25" i="158" a="1"/>
  <c r="K2" i="158" a="1"/>
  <c r="H21" i="161" a="1"/>
  <c r="F23" i="163" a="1"/>
  <c r="I5" i="142" a="1"/>
  <c r="H51" i="161" a="1"/>
  <c r="J30" i="161" a="1"/>
  <c r="N31" i="142" a="1"/>
  <c r="AO73" i="163" a="1"/>
  <c r="G34" i="158" a="1"/>
  <c r="AO10" i="158" a="1"/>
  <c r="I43" i="162" a="1"/>
  <c r="AP143" i="159" a="1"/>
  <c r="Q44" i="142" a="1"/>
  <c r="K35" i="161" a="1"/>
  <c r="N22" i="163" a="1"/>
  <c r="P35" i="160" a="1"/>
  <c r="Q11" i="142" a="1"/>
  <c r="AL201" i="160" a="1"/>
  <c r="D26" i="158" a="1"/>
  <c r="C19" i="162" a="1"/>
  <c r="C22" i="160" a="1"/>
  <c r="AL138" i="142" a="1"/>
  <c r="L47" i="142" a="1"/>
  <c r="J4" i="142" a="1"/>
  <c r="G22" i="158" a="1"/>
  <c r="C47" i="159" a="1"/>
  <c r="J39" i="163" a="1"/>
  <c r="E19" i="163" a="1"/>
  <c r="D22" i="161" a="1"/>
  <c r="AJ10" i="162" a="1"/>
  <c r="F27" i="160" a="1"/>
  <c r="H23" i="161" a="1"/>
  <c r="AP8" i="142" a="1"/>
  <c r="D46" i="158" a="1"/>
  <c r="M20" i="163" a="1"/>
  <c r="L45" i="161" a="1"/>
  <c r="E15" i="163" a="1"/>
  <c r="G32" i="162" a="1"/>
  <c r="F15" i="158" a="1"/>
  <c r="G43" i="160" a="1"/>
  <c r="D21" i="160" a="1"/>
  <c r="F13" i="160" a="1"/>
  <c r="N28" i="163" a="1"/>
  <c r="P34" i="160" a="1"/>
  <c r="I19" i="163" a="1"/>
  <c r="N32" i="142" a="1"/>
  <c r="G3" i="162" a="1"/>
  <c r="P37" i="163" a="1"/>
  <c r="Q3" i="142" a="1"/>
  <c r="D45" i="162" a="1"/>
  <c r="K40" i="158" a="1"/>
  <c r="M17" i="162" a="1"/>
  <c r="D43" i="163" a="1"/>
  <c r="K11" i="159" a="1"/>
  <c r="D13" i="159" a="1"/>
  <c r="G14" i="160" a="1"/>
  <c r="K5" i="142" a="1"/>
  <c r="L45" i="163" a="1"/>
  <c r="G7" i="163" a="1"/>
  <c r="I26" i="160" a="1"/>
  <c r="AP9" i="142" a="1"/>
  <c r="P21" i="162" a="1"/>
  <c r="F22" i="161" a="1"/>
  <c r="E21" i="160" a="1"/>
  <c r="L4" i="163" a="1"/>
  <c r="D43" i="142" a="1"/>
  <c r="M17" i="161" a="1"/>
  <c r="AL71" i="163" a="1"/>
  <c r="L11" i="163" a="1"/>
  <c r="I33" i="142" a="1"/>
  <c r="E27" i="160" a="1"/>
  <c r="H44" i="162" a="1"/>
  <c r="F11" i="161" a="1"/>
  <c r="E18" i="158" a="1"/>
  <c r="AO70" i="163" a="1"/>
  <c r="E6" i="142" a="1"/>
  <c r="AQ206" i="160" a="1"/>
  <c r="AO72" i="160" a="1"/>
  <c r="I43" i="160" a="1"/>
  <c r="K5" i="162" a="1"/>
  <c r="F19" i="163" a="1"/>
  <c r="AO78" i="159" a="1"/>
  <c r="H41" i="158" a="1"/>
  <c r="N5" i="162" a="1"/>
  <c r="D18" i="163" a="1"/>
  <c r="G39" i="162" a="1"/>
  <c r="J26" i="159" a="1"/>
  <c r="M26" i="159" a="1"/>
  <c r="Q32" i="159" a="1"/>
  <c r="E38" i="160" a="1"/>
  <c r="L22" i="162" a="1"/>
  <c r="N16" i="142" a="1"/>
  <c r="N40" i="158" a="1"/>
  <c r="E42" i="159" a="1"/>
  <c r="P46" i="159" a="1"/>
  <c r="D5" i="160" a="1"/>
  <c r="G20" i="161" a="1"/>
  <c r="H33" i="160" a="1"/>
  <c r="D25" i="159" a="1"/>
  <c r="C20" i="142" a="1"/>
  <c r="N33" i="158" a="1"/>
  <c r="C10" i="162" a="1"/>
  <c r="F4" i="162" a="1"/>
  <c r="AJ83" i="159" a="1"/>
  <c r="C46" i="163" a="1"/>
  <c r="G30" i="159" a="1"/>
  <c r="L15" i="160" a="1"/>
  <c r="L41" i="158" a="1"/>
  <c r="C38" i="160" a="1"/>
  <c r="F41" i="158" a="1"/>
  <c r="AP72" i="162" a="1"/>
  <c r="N45" i="163" a="1"/>
  <c r="N3" i="160" a="1"/>
  <c r="J3" i="160" a="1"/>
  <c r="G2" i="163" a="1"/>
  <c r="E39" i="161" a="1"/>
  <c r="J6" i="159" a="1"/>
  <c r="M31" i="160" a="1"/>
  <c r="Q30" i="159" a="1"/>
  <c r="G4" i="160" a="1"/>
  <c r="K17" i="142" a="1"/>
  <c r="Q34" i="142" a="1"/>
  <c r="AJ6" i="159" a="1"/>
  <c r="N12" i="163" a="1"/>
  <c r="D37" i="163" a="1"/>
  <c r="AL10" i="162" a="1"/>
  <c r="K30" i="158" a="1"/>
  <c r="E18" i="160" a="1"/>
  <c r="AQ75" i="162" a="1"/>
  <c r="P5" i="160" a="1"/>
  <c r="C34" i="161" a="1"/>
  <c r="P36" i="160" a="1"/>
  <c r="D51" i="158" a="1"/>
  <c r="L29" i="158" a="1"/>
  <c r="K20" i="142" a="1"/>
  <c r="AJ76" i="163" a="1"/>
  <c r="J51" i="158" a="1"/>
  <c r="D22" i="163" a="1"/>
  <c r="H39" i="160" a="1"/>
  <c r="AO70" i="162" a="1"/>
  <c r="AR140" i="142" a="1"/>
  <c r="K50" i="159" a="1"/>
  <c r="AO207" i="160" a="1"/>
  <c r="K34" i="162" a="1"/>
  <c r="F36" i="142" a="1"/>
  <c r="E15" i="158" a="1"/>
  <c r="AJ81" i="158" a="1"/>
  <c r="Q39" i="159" a="1"/>
  <c r="G24" i="142" a="1"/>
  <c r="E37" i="158" a="1"/>
  <c r="M32" i="163" a="1"/>
  <c r="I46" i="162" a="1"/>
  <c r="L28" i="162" a="1"/>
  <c r="K51" i="159" a="1"/>
  <c r="F51" i="162" a="1"/>
  <c r="AP75" i="142" a="1"/>
  <c r="H43" i="158" a="1"/>
  <c r="AJ208" i="160" a="1"/>
  <c r="P46" i="161" a="1"/>
  <c r="AJ5" i="159" a="1"/>
  <c r="N2" i="163" a="1"/>
  <c r="L21" i="159" a="1"/>
  <c r="G20" i="162" a="1"/>
  <c r="F33" i="158" a="1"/>
  <c r="G9" i="142" a="1"/>
  <c r="H17" i="162" a="1"/>
  <c r="L46" i="162" a="1"/>
  <c r="D41" i="162" a="1"/>
  <c r="C12" i="142" a="1"/>
  <c r="Q40" i="142" a="1"/>
  <c r="J34" i="142" a="1"/>
  <c r="Q51" i="163" a="1"/>
  <c r="I7" i="163" a="1"/>
  <c r="AL207" i="159" a="1"/>
  <c r="M41" i="142" a="1"/>
  <c r="D28" i="163" a="1"/>
  <c r="AP141" i="142" a="1"/>
  <c r="D14" i="159" a="1"/>
  <c r="L19" i="158" a="1"/>
  <c r="AQ76" i="158" a="1"/>
  <c r="M6" i="159" a="1"/>
  <c r="C50" i="161" a="1"/>
  <c r="AR5" i="158" a="1"/>
  <c r="N48" i="161" a="1"/>
  <c r="H46" i="161" a="1"/>
  <c r="J3" i="158" a="1"/>
  <c r="M44" i="163" a="1"/>
  <c r="P43" i="161" a="1"/>
  <c r="L29" i="160" a="1"/>
  <c r="C6" i="161" a="1"/>
  <c r="I17" i="160" a="1"/>
  <c r="Q30" i="142" a="1"/>
  <c r="M36" i="142" a="1"/>
  <c r="D8" i="159" a="1"/>
  <c r="F24" i="163" a="1"/>
  <c r="P42" i="142" a="1"/>
  <c r="D28" i="159" a="1"/>
  <c r="I12" i="163" a="1"/>
  <c r="D3" i="160" a="1"/>
  <c r="C40" i="159" a="1"/>
  <c r="AP5" i="160" a="1"/>
  <c r="G36" i="142" a="1"/>
  <c r="M44" i="162" a="1"/>
  <c r="Q40" i="158" a="1"/>
  <c r="F24" i="161" a="1"/>
  <c r="K45" i="158" a="1"/>
  <c r="E42" i="162" a="1"/>
  <c r="J28" i="161" a="1"/>
  <c r="F31" i="142" a="1"/>
  <c r="I24" i="162" a="1"/>
  <c r="P46" i="162" a="1"/>
  <c r="E9" i="142" a="1"/>
  <c r="F23" i="142" a="1"/>
  <c r="D40" i="162" a="1"/>
  <c r="P5" i="162" a="1"/>
  <c r="M51" i="161" a="1"/>
  <c r="E7" i="142" a="1"/>
  <c r="G40" i="163" a="1"/>
  <c r="K39" i="142" a="1"/>
  <c r="Q12" i="159" a="1"/>
  <c r="AJ13" i="162" a="1"/>
  <c r="H23" i="159" a="1"/>
  <c r="J33" i="142" a="1"/>
  <c r="L18" i="160" a="1"/>
  <c r="P48" i="142" a="1"/>
  <c r="L29" i="142" a="1"/>
  <c r="I27" i="163" a="1"/>
  <c r="P36" i="161" a="1"/>
  <c r="C8" i="158" a="1"/>
  <c r="D31" i="161" a="1"/>
  <c r="I39" i="158" a="1"/>
  <c r="P31" i="163" a="1"/>
  <c r="L37" i="158" a="1"/>
  <c r="E3" i="159" a="1"/>
  <c r="G2" i="161" a="1"/>
  <c r="H21" i="160" a="1"/>
  <c r="C5" i="162" a="1"/>
  <c r="G43" i="158" a="1"/>
  <c r="F25" i="162" a="1"/>
  <c r="AQ7" i="158" a="1"/>
  <c r="G41" i="158" a="1"/>
  <c r="G38" i="158" a="1"/>
  <c r="AJ9" i="159" a="1"/>
  <c r="G36" i="159" a="1"/>
  <c r="H13" i="160" a="1"/>
  <c r="AL74" i="159" a="1"/>
  <c r="J47" i="159" a="1"/>
  <c r="I16" i="159" a="1"/>
  <c r="AQ77" i="162" a="1"/>
  <c r="J25" i="161" a="1"/>
  <c r="E8" i="159" a="1"/>
  <c r="K16" i="163" a="1"/>
  <c r="Q15" i="162" a="1"/>
  <c r="G16" i="142" a="1"/>
  <c r="D48" i="161" a="1"/>
  <c r="G22" i="161" a="1"/>
  <c r="C22" i="163" a="1"/>
  <c r="C6" i="159" a="1"/>
  <c r="AP79" i="158" a="1"/>
  <c r="N33" i="142" a="1"/>
  <c r="P32" i="159" a="1"/>
  <c r="L37" i="142" a="1"/>
  <c r="D19" i="161" a="1"/>
  <c r="H25" i="161" a="1"/>
  <c r="I50" i="159" a="1"/>
  <c r="E6" i="161" a="1"/>
  <c r="J26" i="163" a="1"/>
  <c r="M33" i="162" a="1"/>
  <c r="G44" i="159" a="1"/>
  <c r="G5" i="162" a="1"/>
  <c r="D26" i="159" a="1"/>
  <c r="H26" i="142" a="1"/>
  <c r="K30" i="161" a="1"/>
  <c r="M51" i="142" a="1"/>
  <c r="G3" i="163" a="1"/>
  <c r="C36" i="158" a="1"/>
  <c r="F11" i="142" a="1"/>
  <c r="L7" i="142" a="1"/>
  <c r="AJ206" i="160" a="1"/>
  <c r="C36" i="163" a="1"/>
  <c r="N9" i="163" a="1"/>
  <c r="AP75" i="158" a="1"/>
  <c r="AL8" i="158" a="1"/>
  <c r="Q45" i="142" a="1"/>
  <c r="AP82" i="159" a="1"/>
  <c r="Q29" i="142" a="1"/>
  <c r="AJ142" i="159" a="1"/>
  <c r="H24" i="163" a="1"/>
  <c r="H33" i="158" a="1"/>
  <c r="G24" i="161" a="1"/>
  <c r="E12" i="161" a="1"/>
  <c r="AJ75" i="142" a="1"/>
  <c r="M38" i="158" a="1"/>
  <c r="AL73" i="160" a="1"/>
  <c r="E24" i="163" a="1"/>
  <c r="G27" i="162" a="1"/>
  <c r="F12" i="142" a="1"/>
  <c r="AJ138" i="142" a="1"/>
  <c r="AL79" i="162" a="1"/>
  <c r="P49" i="158" a="1"/>
  <c r="Q29" i="163" a="1"/>
  <c r="H44" i="161" a="1"/>
  <c r="H4" i="160" a="1"/>
  <c r="N15" i="159" a="1"/>
  <c r="N30" i="160" a="1"/>
  <c r="N40" i="160" a="1"/>
  <c r="Q28" i="142" a="1"/>
  <c r="C25" i="163" a="1"/>
  <c r="J13" i="161" a="1"/>
  <c r="P10" i="160" a="1"/>
  <c r="Q25" i="161" a="1"/>
  <c r="AR5" i="162" a="1"/>
  <c r="C16" i="159" a="1"/>
  <c r="I39" i="159" a="1"/>
  <c r="P8" i="161" a="1"/>
  <c r="K48" i="163" a="1"/>
  <c r="K21" i="161" a="1"/>
  <c r="H47" i="159" a="1"/>
  <c r="J14" i="161" a="1"/>
  <c r="Q3" i="161" a="1"/>
  <c r="L37" i="159" a="1"/>
  <c r="K19" i="162" a="1"/>
  <c r="Q41" i="161" a="1"/>
  <c r="P31" i="162" a="1"/>
  <c r="AJ73" i="159" a="1"/>
  <c r="AR12" i="163" a="1"/>
  <c r="Q50" i="161" a="1"/>
  <c r="F6" i="159" a="1"/>
  <c r="G16" i="163" a="1"/>
  <c r="P44" i="162" a="1"/>
  <c r="F20" i="162" a="1"/>
  <c r="K37" i="142" a="1"/>
  <c r="AO70" i="158" a="1"/>
  <c r="Q23" i="142" a="1"/>
  <c r="I17" i="142" a="1"/>
  <c r="I25" i="142" a="1"/>
  <c r="J46" i="142" a="1"/>
  <c r="I19" i="159" a="1"/>
  <c r="M23" i="163" a="1"/>
  <c r="AO7" i="158" a="1"/>
  <c r="AQ9" i="142" a="1"/>
  <c r="P27" i="158" a="1"/>
  <c r="P34" i="162" a="1"/>
  <c r="N21" i="161" a="1"/>
  <c r="E11" i="158" a="1"/>
  <c r="AO72" i="159" a="1"/>
  <c r="M10" i="161" a="1"/>
  <c r="AJ6" i="142" a="1"/>
  <c r="E43" i="142" a="1"/>
  <c r="K9" i="159" a="1"/>
  <c r="G9" i="162" a="1"/>
  <c r="J47" i="160" a="1"/>
  <c r="C11" i="160" a="1"/>
  <c r="J29" i="160" a="1"/>
  <c r="K27" i="142" a="1"/>
  <c r="I20" i="163" a="1"/>
  <c r="F33" i="160" a="1"/>
  <c r="L30" i="142" a="1"/>
  <c r="I38" i="158" a="1"/>
  <c r="E17" i="163" a="1"/>
  <c r="P11" i="160" a="1"/>
  <c r="M11" i="160" a="1"/>
  <c r="D46" i="160" a="1"/>
  <c r="AL80" i="159" a="1"/>
  <c r="G50" i="161" a="1"/>
  <c r="M25" i="162" a="1"/>
  <c r="E5" i="158" a="1"/>
  <c r="K5" i="160" a="1"/>
  <c r="L30" i="161" a="1"/>
  <c r="AR71" i="160" a="1"/>
  <c r="K14" i="162" a="1"/>
  <c r="D4" i="160" a="1"/>
  <c r="M34" i="158" a="1"/>
  <c r="Q8" i="161" a="1"/>
  <c r="D36" i="161" a="1"/>
  <c r="F18" i="159" a="1"/>
  <c r="E51" i="142" a="1"/>
  <c r="K13" i="142" a="1"/>
  <c r="P13" i="142" a="1"/>
  <c r="N32" i="159" a="1"/>
  <c r="J47" i="161" a="1"/>
  <c r="P11" i="142" a="1"/>
  <c r="P20" i="161" a="1"/>
  <c r="AR7" i="160" a="1"/>
  <c r="AL204" i="160" a="1"/>
  <c r="J13" i="163" a="1"/>
  <c r="AQ73" i="159" a="1"/>
  <c r="E28" i="160" a="1"/>
  <c r="AO76" i="158" a="1"/>
  <c r="AR135" i="159" a="1"/>
  <c r="N10" i="159" a="1"/>
  <c r="C43" i="162" a="1"/>
  <c r="C42" i="160" a="1"/>
  <c r="K9" i="160" a="1"/>
  <c r="L3" i="163" a="1"/>
  <c r="J16" i="161" a="1"/>
  <c r="P22" i="163" a="1"/>
  <c r="D5" i="163" a="1"/>
  <c r="M25" i="163" a="1"/>
  <c r="N46" i="163" a="1"/>
  <c r="J22" i="142" a="1"/>
  <c r="F42" i="142" a="1"/>
  <c r="Q25" i="162" a="1"/>
  <c r="E26" i="159" a="1"/>
  <c r="E36" i="160" a="1"/>
  <c r="L10" i="163" a="1"/>
  <c r="F16" i="160" a="1"/>
  <c r="C34" i="162" a="1"/>
  <c r="E12" i="159" a="1"/>
  <c r="K9" i="163" a="1"/>
  <c r="M43" i="163" a="1"/>
  <c r="E5" i="163" a="1"/>
  <c r="M45" i="142" a="1"/>
  <c r="I33" i="162" a="1"/>
  <c r="H3" i="142" a="1"/>
  <c r="P21" i="159" a="1"/>
  <c r="N43" i="161" a="1"/>
  <c r="L42" i="159" a="1"/>
  <c r="K4" i="160" a="1"/>
  <c r="K51" i="158" a="1"/>
  <c r="J25" i="158" a="1"/>
  <c r="G46" i="160" a="1"/>
  <c r="P18" i="158" a="1"/>
  <c r="Q21" i="158" a="1"/>
  <c r="Q36" i="162" a="1"/>
  <c r="H7" i="142" a="1"/>
  <c r="L31" i="161" a="1"/>
  <c r="AP74" i="142" a="1"/>
  <c r="I6" i="161" a="1"/>
  <c r="Q30" i="161" a="1"/>
  <c r="L15" i="142" a="1"/>
  <c r="I16" i="163" a="1"/>
  <c r="Q27" i="162" a="1"/>
  <c r="F36" i="161" a="1"/>
  <c r="Q13" i="162" a="1"/>
  <c r="I5" i="162" a="1"/>
  <c r="H21" i="158" a="1"/>
  <c r="G48" i="159" a="1"/>
  <c r="Q23" i="163" a="1"/>
  <c r="I9" i="163" a="1"/>
  <c r="M29" i="161" a="1"/>
  <c r="Q45" i="161" a="1"/>
  <c r="AO13" i="162" a="1"/>
  <c r="J23" i="160" a="1"/>
  <c r="AQ5" i="160" a="1"/>
  <c r="AR8" i="160" a="1"/>
  <c r="I21" i="162" a="1"/>
  <c r="M5" i="159" a="1"/>
  <c r="E2" i="163" a="1"/>
  <c r="P49" i="161" a="1"/>
  <c r="P32" i="160" a="1"/>
  <c r="Q34" i="159" a="1"/>
  <c r="E10" i="158" a="1"/>
  <c r="E26" i="160" a="1"/>
  <c r="N3" i="162" a="1"/>
  <c r="L17" i="163" a="1"/>
  <c r="C8" i="161" a="1"/>
  <c r="M31" i="158" a="1"/>
  <c r="N26" i="160" a="1"/>
  <c r="M9" i="161" a="1"/>
  <c r="C14" i="161" a="1"/>
  <c r="E20" i="158" a="1"/>
  <c r="G23" i="142" a="1"/>
  <c r="AJ80" i="158" a="1"/>
  <c r="AQ142" i="159" a="1"/>
  <c r="K19" i="161" a="1"/>
  <c r="N12" i="142" a="1"/>
  <c r="I34" i="158" a="1"/>
  <c r="D2" i="163" a="1"/>
  <c r="C29" i="162" a="1"/>
  <c r="G9" i="158" a="1"/>
  <c r="E38" i="159" a="1"/>
  <c r="D42" i="158" a="1"/>
  <c r="N43" i="142" a="1"/>
  <c r="P13" i="159" a="1"/>
  <c r="J25" i="142" a="1"/>
  <c r="K16" i="159" a="1"/>
  <c r="C38" i="159" a="1"/>
  <c r="D48" i="142" a="1"/>
  <c r="E23" i="162" a="1"/>
  <c r="H29" i="161" a="1"/>
  <c r="J31" i="159" a="1"/>
  <c r="C3" i="160" a="1"/>
  <c r="I23" i="162" a="1"/>
  <c r="H39" i="158" a="1"/>
  <c r="H49" i="163" a="1"/>
  <c r="N23" i="161" a="1"/>
  <c r="C44" i="158" a="1"/>
  <c r="Q22" i="163" a="1"/>
  <c r="AQ77" i="163" a="1"/>
  <c r="Q36" i="163" a="1"/>
  <c r="I13" i="160" a="1"/>
  <c r="AP205" i="160" a="1"/>
  <c r="Q38" i="162" a="1"/>
  <c r="D20" i="159" a="1"/>
  <c r="AL77" i="162" a="1"/>
  <c r="F38" i="162" a="1"/>
  <c r="E21" i="142" a="1"/>
  <c r="J25" i="160" a="1"/>
  <c r="P3" i="158" a="1"/>
  <c r="AP14" i="159" a="1"/>
  <c r="AL10" i="163" a="1"/>
  <c r="P14" i="162" a="1"/>
  <c r="L18" i="163" a="1"/>
  <c r="K6" i="162" a="1"/>
  <c r="N41" i="163" a="1"/>
  <c r="D40" i="163" a="1"/>
  <c r="AQ80" i="158" a="1"/>
  <c r="N48" i="162" a="1"/>
  <c r="N38" i="163" a="1"/>
  <c r="P32" i="162" a="1"/>
  <c r="M17" i="160" a="1"/>
  <c r="C31" i="158" a="1"/>
  <c r="Q33" i="159" a="1"/>
  <c r="D19" i="163" a="1"/>
  <c r="F20" i="159" a="1"/>
  <c r="L31" i="158" a="1"/>
  <c r="P12" i="162" a="1"/>
  <c r="D42" i="142" a="1"/>
  <c r="K30" i="163" a="1"/>
  <c r="AL137" i="159" a="1"/>
  <c r="AP5" i="162" a="1"/>
  <c r="M44" i="160" a="1"/>
  <c r="Q15" i="161" a="1"/>
  <c r="M49" i="158" a="1"/>
  <c r="J10" i="158" a="1"/>
  <c r="G36" i="160" a="1"/>
  <c r="N42" i="158" a="1"/>
  <c r="N46" i="160" a="1"/>
  <c r="C5" i="159" a="1"/>
  <c r="F34" i="163" a="1"/>
  <c r="K46" i="161" a="1"/>
  <c r="M11" i="158" a="1"/>
  <c r="F19" i="160" a="1"/>
  <c r="N48" i="158" a="1"/>
  <c r="L11" i="160" a="1"/>
  <c r="N11" i="160" a="1"/>
  <c r="F14" i="158" a="1"/>
  <c r="G37" i="163" a="1"/>
  <c r="E16" i="159" a="1"/>
  <c r="P23" i="142" a="1"/>
  <c r="J28" i="162" a="1"/>
  <c r="G12" i="142" a="1"/>
  <c r="M40" i="163" a="1"/>
  <c r="AJ72" i="162" a="1"/>
  <c r="AQ202" i="160" a="1"/>
  <c r="D17" i="158" a="1"/>
  <c r="Q44" i="159" a="1"/>
  <c r="AR71" i="162" a="1"/>
  <c r="D33" i="158" a="1"/>
  <c r="AL7" i="162" a="1"/>
  <c r="H10" i="159" a="1"/>
  <c r="J49" i="160" a="1"/>
  <c r="H7" i="159" a="1"/>
  <c r="H37" i="158" a="1"/>
  <c r="F10" i="142" a="1"/>
  <c r="H29" i="160" a="1"/>
  <c r="D24" i="160" a="1"/>
  <c r="E32" i="142" a="1"/>
  <c r="Q14" i="158" a="1"/>
  <c r="K41" i="161" a="1"/>
  <c r="E40" i="159" a="1"/>
  <c r="C3" i="142" a="1"/>
  <c r="D5" i="161" a="1"/>
  <c r="I11" i="159" a="1"/>
  <c r="L44" i="159" a="1"/>
  <c r="H21" i="163" a="1"/>
  <c r="L8" i="158" a="1"/>
  <c r="AR137" i="142" a="1"/>
  <c r="J29" i="159" a="1"/>
  <c r="M16" i="163" a="1"/>
  <c r="E25" i="160" a="1"/>
  <c r="G17" i="159" a="1"/>
  <c r="Q39" i="163" a="1"/>
  <c r="N20" i="158" a="1"/>
  <c r="H45" i="161" a="1"/>
  <c r="G16" i="159" a="1"/>
  <c r="I14" i="162" a="1"/>
  <c r="P14" i="160" a="1"/>
  <c r="I40" i="159" a="1"/>
  <c r="AP6" i="159" a="1"/>
  <c r="E35" i="163" a="1"/>
  <c r="AL5" i="162" a="1"/>
  <c r="D40" i="161" a="1"/>
  <c r="H41" i="160" a="1"/>
  <c r="Q35" i="163" a="1"/>
  <c r="L3" i="158" a="1"/>
  <c r="Q8" i="142" a="1"/>
  <c r="L22" i="163" a="1"/>
  <c r="D21" i="161" a="1"/>
  <c r="H23" i="163" a="1"/>
  <c r="F47" i="142" a="1"/>
  <c r="E36" i="161" a="1"/>
  <c r="D7" i="159" a="1"/>
  <c r="H27" i="158" a="1"/>
  <c r="L16" i="159" a="1"/>
  <c r="C16" i="142" a="1"/>
  <c r="P28" i="160" a="1"/>
  <c r="AQ200" i="160" a="1"/>
  <c r="I45" i="163" a="1"/>
  <c r="P22" i="160" a="1"/>
  <c r="E20" i="161" a="1"/>
  <c r="AO72" i="158" a="1"/>
  <c r="H10" i="161" a="1"/>
  <c r="C25" i="159" a="1"/>
  <c r="Q38" i="142" a="1"/>
  <c r="C51" i="158" a="1"/>
  <c r="Q23" i="158" a="1"/>
  <c r="E36" i="142" a="1"/>
  <c r="N27" i="163" a="1"/>
  <c r="D18" i="158" a="1"/>
  <c r="J50" i="161" a="1"/>
  <c r="AQ10" i="142" a="1"/>
  <c r="H13" i="158" a="1"/>
  <c r="C12" i="159" a="1"/>
  <c r="L38" i="163" a="1"/>
  <c r="C16" i="158" a="1"/>
  <c r="H24" i="158" a="1"/>
  <c r="Q49" i="162" a="1"/>
  <c r="N14" i="161" a="1"/>
  <c r="Q25" i="163" a="1"/>
  <c r="AL141" i="159" a="1"/>
  <c r="N36" i="162" a="1"/>
  <c r="AL77" i="158" a="1"/>
  <c r="N26" i="163" a="1"/>
  <c r="E29" i="158" a="1"/>
  <c r="K33" i="158" a="1"/>
  <c r="N33" i="163" a="1"/>
  <c r="C46" i="142" a="1"/>
  <c r="J15" i="162" a="1"/>
  <c r="D2" i="158" a="1"/>
  <c r="J32" i="160" a="1"/>
  <c r="M41" i="162" a="1"/>
  <c r="E45" i="162" a="1"/>
  <c r="Q30" i="158" a="1"/>
  <c r="N8" i="160" a="1"/>
  <c r="E27" i="161" a="1"/>
  <c r="G40" i="158" a="1"/>
  <c r="J36" i="161" a="1"/>
  <c r="K50" i="158" a="1"/>
  <c r="J39" i="142" a="1"/>
  <c r="L3" i="142" a="1"/>
  <c r="AR76" i="162" a="1"/>
  <c r="L36" i="160" a="1"/>
  <c r="H45" i="162" a="1"/>
  <c r="L5" i="159" a="1"/>
  <c r="L16" i="163" a="1"/>
  <c r="J28" i="142" a="1"/>
  <c r="G47" i="142" a="1"/>
  <c r="I40" i="142" a="1"/>
  <c r="I28" i="159" a="1"/>
  <c r="P12" i="161" a="1"/>
  <c r="H16" i="158" a="1"/>
  <c r="K40" i="159" a="1"/>
  <c r="J34" i="161" a="1"/>
  <c r="J11" i="162" a="1"/>
  <c r="I35" i="161" a="1"/>
  <c r="M6" i="162" a="1"/>
  <c r="AJ70" i="158" a="1"/>
  <c r="L9" i="161" a="1"/>
  <c r="Q8" i="162" a="1"/>
  <c r="L35" i="160" a="1"/>
  <c r="AL76" i="159" a="1"/>
  <c r="Q44" i="160" a="1"/>
  <c r="J37" i="158" a="1"/>
  <c r="I20" i="160" a="1"/>
  <c r="AL73" i="158" a="1"/>
  <c r="N20" i="162" a="1"/>
  <c r="M32" i="142" a="1"/>
  <c r="K14" i="142" a="1"/>
  <c r="H9" i="162" a="1"/>
  <c r="AO16" i="159" a="1"/>
  <c r="M16" i="159" a="1"/>
  <c r="K47" i="162" a="1"/>
  <c r="H17" i="160" a="1"/>
  <c r="AR210" i="160" a="1"/>
  <c r="L22" i="159" a="1"/>
  <c r="D16" i="161" a="1"/>
  <c r="M42" i="163" a="1"/>
  <c r="J22" i="163" a="1"/>
  <c r="H51" i="158" a="1"/>
  <c r="P33" i="163" a="1"/>
  <c r="AP135" i="159" a="1"/>
  <c r="E11" i="160" a="1"/>
  <c r="P27" i="162" a="1"/>
  <c r="M26" i="163" a="1"/>
  <c r="J30" i="163" a="1"/>
  <c r="K42" i="160" a="1"/>
  <c r="G48" i="160" a="1"/>
  <c r="F35" i="163" a="1"/>
  <c r="AJ73" i="160" a="1"/>
  <c r="E15" i="142" a="1"/>
  <c r="F29" i="158" a="1"/>
  <c r="K28" i="160" a="1"/>
  <c r="AJ70" i="142" a="1"/>
  <c r="E47" i="160" a="1"/>
  <c r="M31" i="163" a="1"/>
  <c r="AR73" i="163" a="1"/>
  <c r="L13" i="162" a="1"/>
  <c r="J36" i="142" a="1"/>
  <c r="E49" i="162" a="1"/>
  <c r="AO14" i="162" a="1"/>
  <c r="E49" i="159" a="1"/>
  <c r="Q45" i="162" a="1"/>
  <c r="J29" i="142" a="1"/>
  <c r="K37" i="158" a="1"/>
  <c r="P30" i="158" a="1"/>
  <c r="AP73" i="158" a="1"/>
  <c r="N39" i="159" a="1"/>
  <c r="E18" i="163" a="1"/>
  <c r="I26" i="163" a="1"/>
  <c r="C30" i="160" a="1"/>
  <c r="K8" i="158" a="1"/>
  <c r="P8" i="142" a="1"/>
  <c r="AQ6" i="142" a="1"/>
  <c r="AP135" i="142" a="1"/>
  <c r="Q17" i="162" a="1"/>
  <c r="C42" i="161" a="1"/>
  <c r="N9" i="160" a="1"/>
  <c r="AL136" i="160" a="1"/>
  <c r="P43" i="142" a="1"/>
  <c r="AO206" i="160" a="1"/>
  <c r="Q22" i="161" a="1"/>
  <c r="K32" i="160" a="1"/>
  <c r="AP79" i="159" a="1"/>
  <c r="F6" i="160" a="1"/>
  <c r="H18" i="160" a="1"/>
  <c r="C45" i="159" a="1"/>
  <c r="AJ76" i="142" a="1"/>
  <c r="AR7" i="142" a="1"/>
  <c r="C16" i="163" a="1"/>
  <c r="AQ7" i="162" a="1"/>
  <c r="AO141" i="159" a="1"/>
  <c r="J44" i="161" a="1"/>
  <c r="I37" i="161" a="1"/>
  <c r="F10" i="161" a="1"/>
  <c r="L34" i="161" a="1"/>
  <c r="J4" i="161" a="1"/>
  <c r="E8" i="142" a="1"/>
  <c r="I30" i="142" a="1"/>
  <c r="Q13" i="163" a="1"/>
  <c r="F23" i="161" a="1"/>
  <c r="G2" i="160" a="1"/>
  <c r="C16" i="160" a="1"/>
  <c r="C33" i="159" a="1"/>
  <c r="F4" i="163" a="1"/>
  <c r="N29" i="163" a="1"/>
  <c r="P17" i="161" a="1"/>
  <c r="F27" i="142" a="1"/>
  <c r="N51" i="158" a="1"/>
  <c r="L43" i="142" a="1"/>
  <c r="P20" i="160" a="1"/>
  <c r="J3" i="161" a="1"/>
  <c r="G22" i="160" a="1"/>
  <c r="AO11" i="158" a="1"/>
  <c r="J21" i="159" a="1"/>
  <c r="J13" i="158" a="1"/>
  <c r="E35" i="159" a="1"/>
  <c r="J18" i="159" a="1"/>
  <c r="M16" i="160" a="1"/>
  <c r="C18" i="159" a="1"/>
  <c r="D36" i="162" a="1"/>
  <c r="N44" i="160" a="1"/>
  <c r="AO72" i="142" a="1"/>
  <c r="E7" i="158" a="1"/>
  <c r="J34" i="158" a="1"/>
  <c r="J48" i="142" a="1"/>
  <c r="Q34" i="162" a="1"/>
  <c r="AQ72" i="159" a="1"/>
  <c r="J22" i="161" a="1"/>
  <c r="F3" i="159" a="1"/>
  <c r="M14" i="160" a="1"/>
  <c r="P23" i="163" a="1"/>
  <c r="I23" i="142" a="1"/>
  <c r="P28" i="142" a="1"/>
  <c r="M24" i="142" a="1"/>
  <c r="P34" i="142" a="1"/>
  <c r="L9" i="160" a="1"/>
  <c r="AL72" i="158" a="1"/>
  <c r="C32" i="161" a="1"/>
  <c r="AQ12" i="162" a="1"/>
  <c r="AP18" i="159" a="1"/>
  <c r="K48" i="158" a="1"/>
  <c r="L14" i="162" a="1"/>
  <c r="AL5" i="158" a="1"/>
  <c r="F32" i="161" a="1"/>
  <c r="K38" i="142" a="1"/>
  <c r="K23" i="142" a="1"/>
  <c r="F51" i="142" a="1"/>
  <c r="K8" i="159" a="1"/>
  <c r="AP83" i="159" a="1"/>
  <c r="AJ12" i="160" a="1"/>
  <c r="G13" i="161" a="1"/>
  <c r="P30" i="162" a="1"/>
  <c r="N11" i="142" a="1"/>
  <c r="D14" i="160" a="1"/>
  <c r="K29" i="142" a="1"/>
  <c r="E9" i="159" a="1"/>
  <c r="M2" i="163" a="1"/>
  <c r="G6" i="160" a="1"/>
  <c r="I5" i="159" a="1"/>
  <c r="L40" i="161" a="1"/>
  <c r="K17" i="160" a="1"/>
  <c r="G4" i="158" a="1"/>
  <c r="K31" i="158" a="1"/>
  <c r="K19" i="160" a="1"/>
  <c r="C4" i="161" a="1"/>
  <c r="Q33" i="160" a="1"/>
  <c r="L3" i="159" a="1"/>
  <c r="F35" i="158" a="1"/>
  <c r="C33" i="161" a="1"/>
  <c r="F22" i="162" a="1"/>
  <c r="AR73" i="162" a="1"/>
  <c r="D32" i="160" a="1"/>
  <c r="AL17" i="159" a="1"/>
  <c r="AJ75" i="162" a="1"/>
  <c r="J45" i="161" a="1"/>
  <c r="D22" i="160" a="1"/>
  <c r="AL74" i="160" a="1"/>
  <c r="M4" i="142" a="1"/>
  <c r="P50" i="158" a="1"/>
  <c r="AL139" i="159" a="1"/>
  <c r="Q28" i="161" a="1"/>
  <c r="L24" i="158" a="1"/>
  <c r="J13" i="162" a="1"/>
  <c r="D11" i="162" a="1"/>
  <c r="L15" i="158" a="1"/>
  <c r="C47" i="160" a="1"/>
  <c r="K25" i="161" a="1"/>
  <c r="K44" i="162" a="1"/>
  <c r="G45" i="159" a="1"/>
  <c r="N30" i="142" a="1"/>
  <c r="M36" i="160" a="1"/>
  <c r="Q8" i="160" a="1"/>
  <c r="F18" i="158" a="1"/>
  <c r="E17" i="159" a="1"/>
  <c r="P32" i="158" a="1"/>
  <c r="N32" i="161" a="1"/>
  <c r="C17" i="142" a="1"/>
  <c r="Q51" i="158" a="1"/>
  <c r="C28" i="162" a="1"/>
  <c r="M34" i="160" a="1"/>
  <c r="AP77" i="162" a="1"/>
  <c r="L32" i="142" a="1"/>
  <c r="AJ7" i="142" a="1"/>
  <c r="E16" i="158" a="1"/>
  <c r="M2" i="142" a="1"/>
  <c r="L20" i="142" a="1"/>
  <c r="G37" i="160" a="1"/>
  <c r="D25" i="163" a="1"/>
  <c r="N38" i="142" a="1"/>
  <c r="I50" i="161" a="1"/>
  <c r="AJ138" i="159" a="1"/>
  <c r="M50" i="161" a="1"/>
  <c r="K47" i="163" a="1"/>
  <c r="AP210" i="160" a="1"/>
  <c r="AP73" i="160" a="1"/>
  <c r="M10" i="142" a="1"/>
  <c r="K41" i="158" a="1"/>
  <c r="K4" i="163" a="1"/>
  <c r="L7" i="161" a="1"/>
  <c r="E11" i="161" a="1"/>
  <c r="K50" i="162" a="1"/>
  <c r="H51" i="163" a="1"/>
  <c r="D33" i="159" a="1"/>
  <c r="P27" i="161" a="1"/>
  <c r="N50" i="142" a="1"/>
  <c r="F9" i="160" a="1"/>
  <c r="L47" i="160" a="1"/>
  <c r="F46" i="158" a="1"/>
  <c r="E34" i="142" a="1"/>
  <c r="F30" i="163" a="1"/>
  <c r="P19" i="159" a="1"/>
  <c r="AP70" i="160" a="1"/>
  <c r="H47" i="162" a="1"/>
  <c r="AP13" i="163" a="1"/>
  <c r="P7" i="163" a="1"/>
  <c r="D18" i="161" a="1"/>
  <c r="L15" i="162" a="1"/>
  <c r="D15" i="163" a="1"/>
  <c r="H29" i="163" a="1"/>
  <c r="K20" i="160" a="1"/>
  <c r="AJ8" i="163" a="1"/>
  <c r="M36" i="161" a="1"/>
  <c r="F40" i="163" a="1"/>
  <c r="E30" i="163" a="1"/>
  <c r="P38" i="160" a="1"/>
  <c r="AL8" i="142" a="1"/>
  <c r="AO12" i="163" a="1"/>
  <c r="F27" i="163" a="1"/>
  <c r="K7" i="162" a="1"/>
  <c r="F22" i="142" a="1"/>
  <c r="N32" i="162" a="1"/>
  <c r="AP5" i="158" a="1"/>
  <c r="N49" i="162" a="1"/>
  <c r="E27" i="162" a="1"/>
  <c r="AJ75" i="159" a="1"/>
  <c r="AQ73" i="160" a="1"/>
  <c r="Q38" i="161" a="1"/>
  <c r="F24" i="159" a="1"/>
  <c r="C35" i="158" a="1"/>
  <c r="AR70" i="142" a="1"/>
  <c r="G43" i="159" a="1"/>
  <c r="C37" i="161" a="1"/>
  <c r="L14" i="159" a="1"/>
  <c r="K15" i="142" a="1"/>
  <c r="AO76" i="163" a="1"/>
  <c r="D19" i="162" a="1"/>
  <c r="Q31" i="159" a="1"/>
  <c r="N48" i="142" a="1"/>
  <c r="K46" i="162" a="1"/>
  <c r="K22" i="159" a="1"/>
  <c r="I12" i="159" a="1"/>
  <c r="AJ204" i="160" a="1"/>
  <c r="M4" i="161" a="1"/>
  <c r="N25" i="142" a="1"/>
  <c r="Q11" i="162" a="1"/>
  <c r="I46" i="142" a="1"/>
  <c r="E9" i="163" a="1"/>
  <c r="N26" i="162" a="1"/>
  <c r="C34" i="158" a="1"/>
  <c r="M12" i="162" a="1"/>
  <c r="AQ9" i="163" a="1"/>
  <c r="J3" i="162" a="1"/>
  <c r="F20" i="160" a="1"/>
  <c r="J4" i="158" a="1"/>
  <c r="E15" i="162" a="1"/>
  <c r="I50" i="162" a="1"/>
  <c r="N46" i="159" a="1"/>
  <c r="M4" i="159" a="1"/>
  <c r="L42" i="163" a="1"/>
  <c r="K29" i="161" a="1"/>
  <c r="J26" i="160" a="1"/>
  <c r="K7" i="158" a="1"/>
  <c r="AJ72" i="163" a="1"/>
  <c r="M50" i="158" a="1"/>
  <c r="C29" i="158" a="1"/>
  <c r="F3" i="160" a="1"/>
  <c r="L36" i="159" a="1"/>
  <c r="F44" i="142" a="1"/>
  <c r="AP71" i="160" a="1"/>
  <c r="L12" i="161" a="1"/>
  <c r="J8" i="162" a="1"/>
  <c r="P45" i="162" a="1"/>
  <c r="H47" i="158" a="1"/>
  <c r="AJ8" i="162" a="1"/>
  <c r="Q3" i="163" a="1"/>
  <c r="D44" i="142" a="1"/>
  <c r="N41" i="142" a="1"/>
  <c r="E27" i="159" a="1"/>
  <c r="K13" i="158" a="1"/>
  <c r="AO79" i="162" a="1"/>
  <c r="J29" i="161" a="1"/>
  <c r="AR76" i="158" a="1"/>
  <c r="D35" i="161" a="1"/>
  <c r="D39" i="160" a="1"/>
  <c r="P10" i="163" a="1"/>
  <c r="M4" i="162" a="1"/>
  <c r="D15" i="158" a="1"/>
  <c r="C2" i="163" a="1"/>
  <c r="D30" i="160" a="1"/>
  <c r="F43" i="142" a="1"/>
  <c r="C15" i="160" a="1"/>
  <c r="K39" i="163" a="1"/>
  <c r="I48" i="162" a="1"/>
  <c r="E27" i="158" a="1"/>
  <c r="F24" i="162" a="1"/>
  <c r="D47" i="158" a="1"/>
  <c r="M28" i="161" a="1"/>
  <c r="I8" i="162" a="1"/>
  <c r="G30" i="161" a="1"/>
  <c r="D44" i="161" a="1"/>
  <c r="Q10" i="162" a="1"/>
  <c r="M8" i="162" a="1"/>
  <c r="D35" i="162" a="1"/>
  <c r="G8" i="160" a="1"/>
  <c r="F7" i="161" a="1"/>
  <c r="Q6" i="142" a="1"/>
  <c r="M2" i="161" a="1"/>
  <c r="D33" i="162" a="1"/>
  <c r="G12" i="161" a="1"/>
  <c r="N38" i="160" a="1"/>
  <c r="C30" i="161" a="1"/>
  <c r="Q50" i="158" a="1"/>
  <c r="D21" i="158" a="1"/>
  <c r="D50" i="163" a="1"/>
  <c r="I15" i="163" a="1"/>
  <c r="AJ139" i="159" a="1"/>
  <c r="L17" i="161" a="1"/>
  <c r="AP70" i="142" a="1"/>
  <c r="H36" i="161" a="1"/>
  <c r="D11" i="160" a="1"/>
  <c r="M9" i="160" a="1"/>
  <c r="AQ203" i="160" a="1"/>
  <c r="E6" i="162" a="1"/>
  <c r="C30" i="163" a="1"/>
  <c r="M33" i="142" a="1"/>
  <c r="AQ78" i="162" a="1"/>
  <c r="F11" i="163" a="1"/>
  <c r="Q2" i="161" a="1"/>
  <c r="Q43" i="161" a="1"/>
  <c r="E47" i="163" a="1"/>
  <c r="M28" i="162" a="1"/>
  <c r="I38" i="162" a="1"/>
  <c r="N47" i="160" a="1"/>
  <c r="F2" i="159" a="1"/>
  <c r="L34" i="163" a="1"/>
  <c r="AP6" i="162" a="1"/>
  <c r="E8" i="163" a="1"/>
  <c r="P35" i="159" a="1"/>
  <c r="G44" i="158" a="1"/>
  <c r="M5" i="163" a="1"/>
  <c r="P20" i="162" a="1"/>
  <c r="E13" i="142" a="1"/>
  <c r="M24" i="162" a="1"/>
  <c r="F33" i="163" a="1"/>
  <c r="G22" i="163" a="1"/>
  <c r="P17" i="142" a="1"/>
  <c r="E19" i="158" a="1"/>
  <c r="C38" i="161" a="1"/>
  <c r="P2" i="158" a="1"/>
  <c r="P38" i="159" a="1"/>
  <c r="G48" i="158" a="1"/>
  <c r="M32" i="159" a="1"/>
  <c r="L34" i="160" a="1"/>
  <c r="M20" i="158" a="1"/>
  <c r="L8" i="159" a="1"/>
  <c r="P51" i="160" a="1"/>
  <c r="L20" i="160" a="1"/>
  <c r="C34" i="163" a="1"/>
  <c r="M22" i="159" a="1"/>
  <c r="F26" i="161" a="1"/>
  <c r="E28" i="142" a="1"/>
  <c r="G21" i="162" a="1"/>
  <c r="AP72" i="158" a="1"/>
  <c r="J39" i="160" a="1"/>
  <c r="E8" i="158" a="1"/>
  <c r="H25" i="158" a="1"/>
  <c r="Q24" i="161" a="1"/>
  <c r="P17" i="158" a="1"/>
  <c r="P42" i="158" a="1"/>
  <c r="L21" i="162" a="1"/>
  <c r="H8" i="159" a="1"/>
  <c r="H10" i="162" a="1"/>
  <c r="M18" i="163" a="1"/>
  <c r="D47" i="161" a="1"/>
  <c r="F29" i="159" a="1"/>
  <c r="P20" i="163" a="1"/>
  <c r="AR77" i="163" a="1"/>
  <c r="E49" i="163" a="1"/>
  <c r="G45" i="161" a="1"/>
  <c r="P43" i="159" a="1"/>
  <c r="F5" i="162" a="1"/>
  <c r="L50" i="158" a="1"/>
  <c r="L34" i="162" a="1"/>
  <c r="L19" i="162" a="1"/>
  <c r="D14" i="162" a="1"/>
  <c r="Q32" i="158" a="1"/>
  <c r="H17" i="159" a="1"/>
  <c r="AL8" i="163" a="1"/>
  <c r="D47" i="160" a="1"/>
  <c r="Q22" i="160" a="1"/>
  <c r="AP75" i="163" a="1"/>
  <c r="F17" i="162" a="1"/>
  <c r="J25" i="162" a="1"/>
  <c r="F25" i="163" a="1"/>
  <c r="J42" i="158" a="1"/>
  <c r="C35" i="142" a="1"/>
  <c r="C47" i="161" a="1"/>
  <c r="AP140" i="142" a="1"/>
  <c r="C38" i="163" a="1"/>
  <c r="L51" i="161" a="1"/>
  <c r="AQ70" i="160" a="1"/>
  <c r="G6" i="163" a="1"/>
  <c r="E35" i="160" a="1"/>
  <c r="Q24" i="158" a="1"/>
  <c r="P5" i="163" a="1"/>
  <c r="AP71" i="163" a="1"/>
  <c r="L34" i="158" a="1"/>
  <c r="M45" i="158" a="1"/>
  <c r="J19" i="161" a="1"/>
  <c r="G35" i="142" a="1"/>
  <c r="E41" i="159" a="1"/>
  <c r="I2" i="159" a="1"/>
  <c r="Q12" i="161" a="1"/>
  <c r="G30" i="160" a="1"/>
  <c r="K49" i="142" a="1"/>
  <c r="P15" i="163" a="1"/>
  <c r="AP5" i="159" a="1"/>
  <c r="AQ9" i="159" a="1"/>
  <c r="Q26" i="161" a="1"/>
  <c r="J30" i="158" a="1"/>
  <c r="F27" i="158" a="1"/>
  <c r="I8" i="158" a="1"/>
  <c r="J5" i="142" a="1"/>
  <c r="L39" i="159" a="1"/>
  <c r="C40" i="162" a="1"/>
  <c r="P43" i="162" a="1"/>
  <c r="C23" i="163" a="1"/>
  <c r="N40" i="162" a="1"/>
  <c r="H12" i="161" a="1"/>
  <c r="K13" i="163" a="1"/>
  <c r="K44" i="158" a="1"/>
  <c r="AJ8" i="159" a="1"/>
  <c r="C41" i="162" a="1"/>
  <c r="Q7" i="158" a="1"/>
  <c r="G32" i="160" a="1"/>
  <c r="G13" i="160" a="1"/>
  <c r="D24" i="161" a="1"/>
  <c r="G37" i="142" a="1"/>
  <c r="H7" i="163" a="1"/>
  <c r="M45" i="159" a="1"/>
  <c r="N13" i="161" a="1"/>
  <c r="L6" i="161" a="1"/>
  <c r="P11" i="163" a="1"/>
  <c r="H28" i="159" a="1"/>
  <c r="I33" i="159" a="1"/>
  <c r="N24" i="160" a="1"/>
  <c r="P2" i="161" a="1"/>
  <c r="P6" i="161" a="1"/>
  <c r="K3" i="158" a="1"/>
  <c r="J7" i="159" a="1"/>
  <c r="D5" i="158" a="1"/>
  <c r="D25" i="162" a="1"/>
  <c r="F7" i="158" a="1"/>
  <c r="L21" i="163" a="1"/>
  <c r="M25" i="142" a="1"/>
  <c r="E17" i="161" a="1"/>
  <c r="H44" i="142" a="1"/>
  <c r="C43" i="160" a="1"/>
  <c r="Q50" i="159" a="1"/>
  <c r="I51" i="158" a="1"/>
  <c r="G38" i="159" a="1"/>
  <c r="J4" i="163" a="1"/>
  <c r="M41" i="161" a="1"/>
  <c r="E32" i="159" a="1"/>
  <c r="M47" i="158" a="1"/>
  <c r="AJ135" i="159" a="1"/>
  <c r="G28" i="163" a="1"/>
  <c r="K19" i="142" a="1"/>
  <c r="AL9" i="162" a="1"/>
  <c r="K20" i="159" a="1"/>
  <c r="L2" i="159" a="1"/>
  <c r="M31" i="142" a="1"/>
  <c r="AQ137" i="159" a="1"/>
  <c r="I18" i="163" a="1"/>
  <c r="P25" i="162" a="1"/>
  <c r="AJ139" i="142" a="1"/>
  <c r="M21" i="163" a="1"/>
  <c r="AL71" i="158" a="1"/>
  <c r="K35" i="162" a="1"/>
  <c r="AL8" i="159" a="1"/>
  <c r="K24" i="142" a="1"/>
  <c r="AL9" i="160" a="1"/>
  <c r="K28" i="161" a="1"/>
  <c r="I19" i="142" a="1"/>
  <c r="K43" i="142" a="1"/>
  <c r="G46" i="161" a="1"/>
  <c r="N24" i="163" a="1"/>
  <c r="AQ72" i="158" a="1"/>
  <c r="L4" i="160" a="1"/>
  <c r="N27" i="160" a="1"/>
  <c r="L35" i="161" a="1"/>
  <c r="J46" i="160" a="1"/>
  <c r="Q32" i="163" a="1"/>
  <c r="D24" i="162" a="1"/>
  <c r="G48" i="161" a="1"/>
  <c r="E38" i="163" a="1"/>
  <c r="F3" i="162" a="1"/>
  <c r="Q25" i="160" a="1"/>
  <c r="N21" i="159" a="1"/>
  <c r="F8" i="158" a="1"/>
  <c r="M39" i="163" a="1"/>
  <c r="F44" i="162" a="1"/>
  <c r="AO74" i="158" a="1"/>
  <c r="H41" i="142" a="1"/>
  <c r="D7" i="163" a="1"/>
  <c r="AR6" i="160" a="1"/>
  <c r="E14" i="163" a="1"/>
  <c r="I20" i="161" a="1"/>
  <c r="Q46" i="160" a="1"/>
  <c r="L32" i="161" a="1"/>
  <c r="J46" i="162" a="1"/>
  <c r="C34" i="159" a="1"/>
  <c r="J36" i="162" a="1"/>
  <c r="Q20" i="158" a="1"/>
  <c r="M24" i="160" a="1"/>
  <c r="AJ77" i="162" a="1"/>
  <c r="G5" i="163" a="1"/>
  <c r="G17" i="142" a="1"/>
  <c r="H13" i="163" a="1"/>
  <c r="G32" i="158" a="1"/>
  <c r="H32" i="161" a="1"/>
  <c r="L12" i="158" a="1"/>
  <c r="F14" i="160" a="1"/>
  <c r="J20" i="163" a="1"/>
  <c r="P31" i="159" a="1"/>
  <c r="I11" i="162" a="1"/>
  <c r="H36" i="162" a="1"/>
  <c r="P30" i="142" a="1"/>
  <c r="E38" i="158" a="1"/>
  <c r="G29" i="163" a="1"/>
  <c r="G50" i="159" a="1"/>
  <c r="C15" i="161" a="1"/>
  <c r="M17" i="142" a="1"/>
  <c r="F5" i="159" a="1"/>
  <c r="H46" i="162" a="1"/>
  <c r="AL208" i="160" a="1"/>
  <c r="AO202" i="160" a="1"/>
  <c r="D24" i="159" a="1"/>
  <c r="H40" i="160" a="1"/>
  <c r="I37" i="162" a="1"/>
  <c r="N33" i="159" a="1"/>
  <c r="E44" i="162" a="1"/>
  <c r="H10" i="163" a="1"/>
  <c r="H33" i="163" a="1"/>
  <c r="J5" i="161" a="1"/>
  <c r="AJ7" i="160" a="1"/>
  <c r="H18" i="163" a="1"/>
  <c r="AQ70" i="158" a="1"/>
  <c r="H18" i="162" a="1"/>
  <c r="I44" i="158" a="1"/>
  <c r="Q42" i="162" a="1"/>
  <c r="D15" i="161" a="1"/>
  <c r="M49" i="160" a="1"/>
  <c r="M28" i="142" a="1"/>
  <c r="E23" i="142" a="1"/>
  <c r="D18" i="160" a="1"/>
  <c r="J26" i="162" a="1"/>
  <c r="C44" i="162" a="1"/>
  <c r="AO78" i="163" a="1"/>
  <c r="P28" i="163" a="1"/>
  <c r="I41" i="163" a="1"/>
  <c r="AP9" i="159" a="1"/>
  <c r="L26" i="161" a="1"/>
  <c r="J35" i="142" a="1"/>
  <c r="L43" i="160" a="1"/>
  <c r="Q18" i="160" a="1"/>
  <c r="N43" i="159" a="1"/>
  <c r="H28" i="163" a="1"/>
  <c r="AR71" i="159" a="1"/>
  <c r="M38" i="163" a="1"/>
  <c r="F11" i="159" a="1"/>
  <c r="H28" i="161" a="1"/>
  <c r="L10" i="159" a="1"/>
  <c r="D18" i="142" a="1"/>
  <c r="D13" i="163" a="1"/>
  <c r="G36" i="163" a="1"/>
  <c r="L5" i="163" a="1"/>
  <c r="AQ70" i="142" a="1"/>
  <c r="N6" i="163" a="1"/>
  <c r="I26" i="162" a="1"/>
  <c r="I34" i="163" a="1"/>
  <c r="J30" i="162" a="1"/>
  <c r="P35" i="158" a="1"/>
  <c r="K9" i="142" a="1"/>
  <c r="E9" i="160" a="1"/>
  <c r="P44" i="160" a="1"/>
  <c r="N41" i="159" a="1"/>
  <c r="AJ74" i="162" a="1"/>
  <c r="I45" i="158" a="1"/>
  <c r="G27" i="161" a="1"/>
  <c r="N8" i="163" a="1"/>
  <c r="AQ209" i="160" a="1"/>
  <c r="M8" i="159" a="1"/>
  <c r="N31" i="163" a="1"/>
  <c r="G13" i="162" a="1"/>
  <c r="F35" i="162" a="1"/>
  <c r="AO5" i="142" a="1"/>
  <c r="AL72" i="163" a="1"/>
  <c r="P39" i="142" a="1"/>
  <c r="M33" i="158" a="1"/>
  <c r="L39" i="158" a="1"/>
  <c r="D11" i="142" a="1"/>
  <c r="L36" i="163" a="1"/>
  <c r="F49" i="162" a="1"/>
  <c r="AL75" i="162" a="1"/>
  <c r="J46" i="161" a="1"/>
  <c r="C9" i="158" a="1"/>
  <c r="H15" i="160" a="1"/>
  <c r="AL70" i="159" a="1"/>
  <c r="M8" i="161" a="1"/>
  <c r="D31" i="160" a="1"/>
  <c r="C2" i="142" a="1"/>
  <c r="H37" i="159" a="1"/>
  <c r="P13" i="160" a="1"/>
  <c r="AJ207" i="160" a="1"/>
  <c r="H40" i="161" a="1"/>
  <c r="I39" i="163" a="1"/>
  <c r="D46" i="142" a="1"/>
  <c r="L22" i="161" a="1"/>
  <c r="K15" i="162" a="1"/>
  <c r="AL11" i="160" a="1"/>
  <c r="C49" i="159" a="1"/>
  <c r="M9" i="142" a="1"/>
  <c r="H43" i="142" a="1"/>
  <c r="F23" i="162" a="1"/>
  <c r="AL76" i="163" a="1"/>
  <c r="C21" i="162" a="1"/>
  <c r="G14" i="159" a="1"/>
  <c r="K5" i="158" a="1"/>
  <c r="K16" i="160" a="1"/>
  <c r="H17" i="158" a="1"/>
  <c r="J22" i="159" a="1"/>
  <c r="L47" i="163" a="1"/>
  <c r="H6" i="162" a="1"/>
  <c r="Q9" i="163" a="1"/>
  <c r="K2" i="159" a="1"/>
  <c r="D24" i="163" a="1"/>
  <c r="C51" i="142" a="1"/>
  <c r="AJ10" i="160" a="1"/>
  <c r="P43" i="158" a="1"/>
  <c r="E39" i="142" a="1"/>
  <c r="AQ8" i="163" a="1"/>
  <c r="D34" i="162" a="1"/>
  <c r="J24" i="158" a="1"/>
  <c r="Q3" i="160" a="1"/>
  <c r="K44" i="142" a="1"/>
  <c r="K15" i="163" a="1"/>
  <c r="C15" i="162" a="1"/>
  <c r="AQ10" i="162" a="1"/>
  <c r="E33" i="162" a="1"/>
  <c r="G41" i="159" a="1"/>
  <c r="J11" i="159" a="1"/>
  <c r="M45" i="161" a="1"/>
  <c r="K41" i="142" a="1"/>
  <c r="J35" i="158" a="1"/>
  <c r="K8" i="162" a="1"/>
  <c r="G12" i="163" a="1"/>
  <c r="D41" i="163" a="1"/>
  <c r="F3" i="142" a="1"/>
  <c r="C51" i="161" a="1"/>
  <c r="Q45" i="160" a="1"/>
  <c r="H25" i="142" a="1"/>
  <c r="L42" i="142" a="1"/>
  <c r="Q50" i="163" a="1"/>
  <c r="K11" i="163" a="1"/>
  <c r="L27" i="158" a="1"/>
  <c r="H11" i="159" a="1"/>
  <c r="L49" i="142" a="1"/>
  <c r="J5" i="160" a="1"/>
  <c r="L21" i="158" a="1"/>
  <c r="AO76" i="159" a="1"/>
  <c r="H9" i="159" a="1"/>
  <c r="AJ79" i="158" a="1"/>
  <c r="D27" i="160" a="1"/>
  <c r="Q28" i="159" a="1"/>
  <c r="P5" i="159" a="1"/>
  <c r="E39" i="163" a="1"/>
  <c r="N22" i="161" a="1"/>
  <c r="AR78" i="159" a="1"/>
  <c r="H29" i="158" a="1"/>
  <c r="I29" i="161" a="1"/>
  <c r="AR72" i="159" a="1"/>
  <c r="C45" i="163" a="1"/>
  <c r="M27" i="160" a="1"/>
  <c r="I49" i="158" a="1"/>
  <c r="N7" i="162" a="1"/>
  <c r="J40" i="163" a="1"/>
  <c r="E37" i="159" a="1"/>
  <c r="AR80" i="159" a="1"/>
  <c r="F28" i="158" a="1"/>
  <c r="P6" i="162" a="1"/>
  <c r="C13" i="163" a="1"/>
  <c r="J14" i="158" a="1"/>
  <c r="K37" i="161" a="1"/>
  <c r="J15" i="142" a="1"/>
  <c r="N19" i="142" a="1"/>
  <c r="G4" i="159" a="1"/>
  <c r="I13" i="142" a="1"/>
  <c r="J5" i="158" a="1"/>
  <c r="L2" i="162" a="1"/>
  <c r="D41" i="142" a="1"/>
  <c r="C45" i="142" a="1"/>
  <c r="F20" i="163" a="1"/>
  <c r="F6" i="163" a="1"/>
  <c r="M13" i="162" a="1"/>
  <c r="M20" i="159" a="1"/>
  <c r="Q43" i="142" a="1"/>
  <c r="AO82" i="159" a="1"/>
  <c r="J38" i="163" a="1"/>
  <c r="AO74" i="142" a="1"/>
  <c r="I22" i="142" a="1"/>
  <c r="N29" i="158" a="1"/>
  <c r="L35" i="159" a="1"/>
  <c r="M37" i="160" a="1"/>
  <c r="AR141" i="142" a="1"/>
  <c r="G26" i="158" a="1"/>
  <c r="K50" i="142" a="1"/>
  <c r="N49" i="159" a="1"/>
  <c r="Q11" i="160" a="1"/>
  <c r="G5" i="158" a="1"/>
  <c r="G40" i="160" a="1"/>
  <c r="M34" i="163" a="1"/>
  <c r="E20" i="163" a="1"/>
  <c r="N30" i="163" a="1"/>
  <c r="AJ78" i="162" a="1"/>
  <c r="F39" i="163" a="1"/>
  <c r="F50" i="159" a="1"/>
  <c r="AP8" i="160" a="1"/>
  <c r="H26" i="158" a="1"/>
  <c r="E23" i="159" a="1"/>
  <c r="F39" i="142" a="1"/>
  <c r="J18" i="160" a="1"/>
  <c r="AR139" i="142" a="1"/>
  <c r="L44" i="160" a="1"/>
  <c r="F37" i="159" a="1"/>
  <c r="E32" i="158" a="1"/>
  <c r="H51" i="160" a="1"/>
  <c r="E47" i="161" a="1"/>
  <c r="N5" i="158" a="1"/>
  <c r="F30" i="161" a="1"/>
  <c r="F30" i="142" a="1"/>
  <c r="I20" i="162" a="1"/>
  <c r="G18" i="160" a="1"/>
  <c r="L46" i="159" a="1"/>
  <c r="N37" i="159" a="1"/>
  <c r="C27" i="161" a="1"/>
  <c r="N25" i="163" a="1"/>
  <c r="C49" i="142" a="1"/>
  <c r="K6" i="160" a="1"/>
  <c r="E19" i="161" a="1"/>
  <c r="AJ9" i="142" a="1"/>
  <c r="E29" i="161" a="1"/>
  <c r="F32" i="160" a="1"/>
  <c r="C34" i="142" a="1"/>
  <c r="K38" i="158" a="1"/>
  <c r="D10" i="162" a="1"/>
  <c r="L44" i="163" a="1"/>
  <c r="AR10" i="162" a="1"/>
  <c r="H46" i="158" a="1"/>
  <c r="H21" i="142" a="1"/>
  <c r="AQ70" i="162" a="1"/>
  <c r="J47" i="163" a="1"/>
  <c r="F46" i="161" a="1"/>
  <c r="F46" i="160" a="1"/>
  <c r="H24" i="161" a="1"/>
  <c r="E35" i="158" a="1"/>
  <c r="F27" i="162" a="1"/>
  <c r="Q14" i="163" a="1"/>
  <c r="J27" i="142" a="1"/>
  <c r="E17" i="142" a="1"/>
  <c r="AP71" i="159" a="1"/>
  <c r="E34" i="161" a="1"/>
  <c r="H38" i="162" a="1"/>
  <c r="H15" i="158" a="1"/>
  <c r="AL70" i="142" a="1"/>
  <c r="L51" i="160" a="1"/>
  <c r="AP72" i="160" a="1"/>
  <c r="D20" i="142" a="1"/>
  <c r="N29" i="161" a="1"/>
  <c r="AL10" i="158" a="1"/>
  <c r="L28" i="158" a="1"/>
  <c r="H51" i="162" a="1"/>
  <c r="L33" i="142" a="1"/>
  <c r="J43" i="163" a="1"/>
  <c r="H36" i="160" a="1"/>
  <c r="I48" i="142" a="1"/>
  <c r="N18" i="160" a="1"/>
  <c r="AL74" i="162" a="1"/>
  <c r="D30" i="163" a="1"/>
  <c r="K27" i="158" a="1"/>
  <c r="G31" i="158" a="1"/>
  <c r="E26" i="162" a="1"/>
  <c r="J47" i="142" a="1"/>
  <c r="H33" i="142" a="1"/>
  <c r="K11" i="160" a="1"/>
  <c r="AJ73" i="163" a="1"/>
  <c r="F51" i="160" a="1"/>
  <c r="M45" i="160" a="1"/>
  <c r="M4" i="160" a="1"/>
  <c r="M28" i="160" a="1"/>
  <c r="P29" i="163" a="1"/>
  <c r="K11" i="161" a="1"/>
  <c r="P47" i="161" a="1"/>
  <c r="M46" i="162" a="1"/>
  <c r="K16" i="142" a="1"/>
  <c r="AJ7" i="158" a="1"/>
  <c r="G42" i="163" a="1"/>
  <c r="AL206" i="160" a="1"/>
  <c r="E8" i="160" a="1"/>
  <c r="AP70" i="159" a="1"/>
  <c r="M21" i="161" a="1"/>
  <c r="P24" i="159" a="1"/>
  <c r="N6" i="160" a="1"/>
  <c r="Q39" i="162" a="1"/>
  <c r="F17" i="142" a="1"/>
  <c r="G19" i="163" a="1"/>
  <c r="N21" i="160" a="1"/>
  <c r="C32" i="160" a="1"/>
  <c r="J51" i="163" a="1"/>
  <c r="AP201" i="160" a="1"/>
  <c r="Q11" i="159" a="1"/>
  <c r="F12" i="161" a="1"/>
  <c r="K18" i="162" a="1"/>
  <c r="H36" i="163" a="1"/>
  <c r="H45" i="160" a="1"/>
  <c r="P11" i="162" a="1"/>
  <c r="H31" i="159" a="1"/>
  <c r="G8" i="163" a="1"/>
  <c r="F6" i="158" a="1"/>
  <c r="G7" i="159" a="1"/>
  <c r="N34" i="161" a="1"/>
  <c r="Q46" i="159" a="1"/>
  <c r="G33" i="162" a="1"/>
  <c r="E48" i="142" a="1"/>
  <c r="C50" i="160" a="1"/>
  <c r="C12" i="158" a="1"/>
  <c r="Q7" i="163" a="1"/>
  <c r="F41" i="161" a="1"/>
  <c r="C3" i="161" a="1"/>
  <c r="F18" i="162" a="1"/>
  <c r="I41" i="142" a="1"/>
  <c r="J45" i="160" a="1"/>
  <c r="K17" i="162" a="1"/>
  <c r="F12" i="159" a="1"/>
  <c r="Q6" i="159" a="1"/>
  <c r="I13" i="158" a="1"/>
  <c r="AO70" i="160" a="1"/>
  <c r="G6" i="158" a="1"/>
  <c r="D16" i="158" a="1"/>
  <c r="D23" i="160" a="1"/>
  <c r="N12" i="160" a="1"/>
  <c r="I9" i="158" a="1"/>
  <c r="J33" i="163" a="1"/>
  <c r="AJ74" i="163" a="1"/>
  <c r="C36" i="161" a="1"/>
  <c r="K41" i="162" a="1"/>
  <c r="C26" i="163" a="1"/>
  <c r="N5" i="160" a="1"/>
  <c r="AP6" i="142" a="1"/>
  <c r="F49" i="161" a="1"/>
  <c r="J37" i="163" a="1"/>
  <c r="AP139" i="142" a="1"/>
  <c r="K3" i="160" a="1"/>
  <c r="K44" i="161" a="1"/>
  <c r="N15" i="162" a="1"/>
  <c r="F38" i="158" a="1"/>
  <c r="F9" i="159" a="1"/>
  <c r="H3" i="159" a="1"/>
  <c r="J12" i="142" a="1"/>
  <c r="I24" i="142" a="1"/>
  <c r="M13" i="159" a="1"/>
  <c r="AJ76" i="160" a="1"/>
  <c r="K45" i="161" a="1"/>
  <c r="AO18" i="159" a="1"/>
  <c r="L27" i="163" a="1"/>
  <c r="I26" i="159" a="1"/>
  <c r="Q43" i="163" a="1"/>
  <c r="AL7" i="142" a="1"/>
  <c r="C18" i="142" a="1"/>
  <c r="AL81" i="159" a="1"/>
  <c r="I4" i="158" a="1"/>
  <c r="M29" i="142" a="1"/>
  <c r="H11" i="163" a="1"/>
  <c r="P22" i="161" a="1"/>
  <c r="N13" i="162" a="1"/>
  <c r="E4" i="163" a="1"/>
  <c r="L2" i="163" a="1"/>
  <c r="K15" i="160" a="1"/>
  <c r="G28" i="160" a="1"/>
  <c r="Q40" i="162" a="1"/>
  <c r="D8" i="162" a="1"/>
  <c r="F29" i="161" a="1"/>
  <c r="J2" i="162" a="1"/>
  <c r="Q42" i="159" a="1"/>
  <c r="F38" i="142" a="1"/>
  <c r="E16" i="160" a="1"/>
  <c r="F8" i="160" a="1"/>
  <c r="I3" i="161" a="1"/>
  <c r="L33" i="158" a="1"/>
  <c r="G38" i="142" a="1"/>
  <c r="F44" i="159" a="1"/>
  <c r="E48" i="161" a="1"/>
  <c r="F39" i="162" a="1"/>
  <c r="M11" i="142" a="1"/>
  <c r="J33" i="158" a="1"/>
  <c r="H35" i="159" a="1"/>
  <c r="F39" i="161" a="1"/>
  <c r="C18" i="160" a="1"/>
  <c r="F30" i="160" a="1"/>
  <c r="AO135" i="142" a="1"/>
  <c r="AP7" i="162" a="1"/>
  <c r="L41" i="142" a="1"/>
  <c r="M35" i="158" a="1"/>
  <c r="E16" i="163" a="1"/>
  <c r="L19" i="159" a="1"/>
  <c r="AO78" i="162" a="1"/>
  <c r="I19" i="161" a="1"/>
  <c r="K23" i="160" a="1"/>
  <c r="K51" i="163" a="1"/>
  <c r="I21" i="142" a="1"/>
  <c r="H26" i="162" a="1"/>
  <c r="P28" i="159" a="1"/>
  <c r="K12" i="160" a="1"/>
  <c r="H38" i="142" a="1"/>
  <c r="J48" i="158" a="1"/>
  <c r="K30" i="162" a="1"/>
  <c r="D46" i="163" a="1"/>
  <c r="C24" i="158" a="1"/>
  <c r="L38" i="161" a="1"/>
  <c r="H48" i="158" a="1"/>
  <c r="M29" i="163" a="1"/>
  <c r="M30" i="159" a="1"/>
  <c r="Q48" i="163" a="1"/>
  <c r="P48" i="159" a="1"/>
  <c r="J48" i="160" a="1"/>
  <c r="AP74" i="159" a="1"/>
  <c r="C41" i="158" a="1"/>
  <c r="H19" i="159" a="1"/>
  <c r="P30" i="161" a="1"/>
  <c r="I7" i="159" a="1"/>
  <c r="J30" i="160" a="1"/>
  <c r="M20" i="160" a="1"/>
  <c r="P7" i="159" a="1"/>
  <c r="AJ11" i="160" a="1"/>
  <c r="C42" i="159" a="1"/>
  <c r="AP5" i="163" a="1"/>
  <c r="AL142" i="159" a="1"/>
  <c r="I28" i="160" a="1"/>
  <c r="P36" i="159" a="1"/>
  <c r="P27" i="159" a="1"/>
  <c r="F21" i="161" a="1"/>
  <c r="N8" i="161" a="1"/>
  <c r="P4" i="162" a="1"/>
  <c r="G34" i="163" a="1"/>
  <c r="G28" i="162" a="1"/>
  <c r="D34" i="163" a="1"/>
  <c r="G17" i="158" a="1"/>
  <c r="L33" i="163" a="1"/>
  <c r="L19" i="161" a="1"/>
  <c r="G21" i="161" a="1"/>
  <c r="C46" i="161" a="1"/>
  <c r="AJ6" i="162" a="1"/>
  <c r="H50" i="158" a="1"/>
  <c r="H18" i="159" a="1"/>
  <c r="F17" i="160" a="1"/>
  <c r="K30" i="160" a="1"/>
  <c r="K7" i="142" a="1"/>
  <c r="P39" i="162" a="1"/>
  <c r="N25" i="161" a="1"/>
  <c r="L14" i="161" a="1"/>
  <c r="P8" i="159" a="1"/>
  <c r="P35" i="161" a="1"/>
  <c r="M6" i="158" a="1"/>
  <c r="K46" i="158" a="1"/>
  <c r="M41" i="158" a="1"/>
  <c r="E37" i="160" a="1"/>
  <c r="L48" i="142" a="1"/>
  <c r="N18" i="158" a="1"/>
  <c r="L13" i="142" a="1"/>
  <c r="M11" i="163" a="1"/>
  <c r="F29" i="142" a="1"/>
  <c r="AR138" i="160" a="1"/>
  <c r="AO9" i="162" a="1"/>
  <c r="H47" i="142" a="1"/>
  <c r="AR74" i="142" a="1"/>
  <c r="AJ8" i="142" a="1"/>
  <c r="F24" i="160" a="1"/>
  <c r="H43" i="163" a="1"/>
  <c r="J14" i="160" a="1"/>
  <c r="F43" i="163" a="1"/>
  <c r="AO9" i="159" a="1"/>
  <c r="K34" i="161" a="1"/>
  <c r="F51" i="159" a="1"/>
  <c r="D32" i="158" a="1"/>
  <c r="G27" i="142" a="1"/>
  <c r="C4" i="142" a="1"/>
  <c r="E42" i="161" a="1"/>
  <c r="J11" i="142" a="1"/>
  <c r="Q40" i="159" a="1"/>
  <c r="K16" i="161" a="1"/>
  <c r="E26" i="161" a="1"/>
  <c r="N40" i="163" a="1"/>
  <c r="J45" i="163" a="1"/>
  <c r="E31" i="158" a="1"/>
  <c r="H34" i="163" a="1"/>
  <c r="E33" i="161" a="1"/>
  <c r="K50" i="161" a="1"/>
  <c r="H31" i="158" a="1"/>
  <c r="I8" i="142" a="1"/>
  <c r="J40" i="162" a="1"/>
  <c r="P35" i="142" a="1"/>
  <c r="E43" i="158" a="1"/>
  <c r="C21" i="158" a="1"/>
  <c r="J43" i="158" a="1"/>
  <c r="D42" i="162" a="1"/>
  <c r="L20" i="163" a="1"/>
  <c r="K27" i="160" a="1"/>
  <c r="J8" i="159" a="1"/>
  <c r="N26" i="158" a="1"/>
  <c r="L21" i="160" a="1"/>
  <c r="D14" i="163" a="1"/>
  <c r="E50" i="142" a="1"/>
  <c r="AR74" i="160" a="1"/>
  <c r="AR13" i="162" a="1"/>
  <c r="AR143" i="159" a="1"/>
  <c r="L39" i="161" a="1"/>
  <c r="D26" i="163" a="1"/>
  <c r="J12" i="158" a="1"/>
  <c r="N48" i="163" a="1"/>
  <c r="K32" i="163" a="1"/>
  <c r="G17" i="162" a="1"/>
  <c r="AJ9" i="163" a="1"/>
  <c r="H2" i="161" a="1"/>
  <c r="D10" i="160" a="1"/>
  <c r="AJ210" i="160" a="1"/>
  <c r="F46" i="142" a="1"/>
  <c r="J10" i="161" a="1"/>
  <c r="H29" i="162" a="1"/>
  <c r="M27" i="142" a="1"/>
  <c r="L8" i="162" a="1"/>
  <c r="I48" i="161" a="1"/>
  <c r="K20" i="163" a="1"/>
  <c r="AQ71" i="163" a="1"/>
  <c r="N32" i="158" a="1"/>
  <c r="AO79" i="158" a="1"/>
  <c r="P2" i="142" a="1"/>
  <c r="H31" i="162" a="1"/>
  <c r="E6" i="159" a="1"/>
  <c r="AR203" i="160" a="1"/>
  <c r="I14" i="163" a="1"/>
  <c r="L18" i="142" a="1"/>
  <c r="F43" i="162" a="1"/>
  <c r="C28" i="160" a="1"/>
  <c r="M43" i="160" a="1"/>
  <c r="P28" i="161" a="1"/>
  <c r="H32" i="162" a="1"/>
  <c r="L8" i="161" a="1"/>
  <c r="AR74" i="158" a="1"/>
  <c r="N24" i="158" a="1"/>
  <c r="C21" i="160" a="1"/>
  <c r="I8" i="163" a="1"/>
  <c r="E47" i="162" a="1"/>
  <c r="I14" i="142" a="1"/>
  <c r="Q20" i="160" a="1"/>
  <c r="I2" i="160" a="1"/>
  <c r="D41" i="158" a="1"/>
  <c r="M41" i="160" a="1"/>
  <c r="E44" i="158" a="1"/>
  <c r="K5" i="159" a="1"/>
  <c r="J28" i="160" a="1"/>
  <c r="N47" i="142" a="1"/>
  <c r="M43" i="158" a="1"/>
  <c r="P45" i="158" a="1"/>
  <c r="N12" i="159" a="1"/>
  <c r="I37" i="159" a="1"/>
  <c r="AL75" i="159" a="1"/>
  <c r="AQ70" i="163" a="1"/>
  <c r="M4" i="158" a="1"/>
  <c r="F30" i="162" a="1"/>
  <c r="L16" i="142" a="1"/>
  <c r="M48" i="163" a="1"/>
  <c r="J36" i="158" a="1"/>
  <c r="G17" i="163" a="1"/>
  <c r="AR75" i="160" a="1"/>
  <c r="AP5" i="142" a="1"/>
  <c r="Q5" i="163" a="1"/>
  <c r="AP77" i="142" a="1"/>
  <c r="J43" i="161" a="1"/>
  <c r="G51" i="160" a="1"/>
  <c r="P40" i="142" a="1"/>
  <c r="D34" i="161" a="1"/>
  <c r="F36" i="163" a="1"/>
  <c r="M22" i="163" a="1"/>
  <c r="L14" i="142" a="1"/>
  <c r="N13" i="163" a="1"/>
  <c r="I32" i="160" a="1"/>
  <c r="F50" i="161" a="1"/>
  <c r="M38" i="162" a="1"/>
  <c r="P3" i="162" a="1"/>
  <c r="P15" i="142" a="1"/>
  <c r="E26" i="158" a="1"/>
  <c r="N44" i="158" a="1"/>
  <c r="K3" i="161" a="1"/>
  <c r="AL6" i="160" a="1"/>
  <c r="G34" i="161" a="1"/>
  <c r="AJ71" i="159" a="1"/>
  <c r="M14" i="161" a="1"/>
  <c r="E2" i="161" a="1"/>
  <c r="AR11" i="162" a="1"/>
  <c r="E9" i="162" a="1"/>
  <c r="C35" i="162" a="1"/>
  <c r="I43" i="158" a="1"/>
  <c r="P48" i="163" a="1"/>
  <c r="P45" i="159" a="1"/>
  <c r="Q48" i="162" a="1"/>
  <c r="K23" i="163" a="1"/>
  <c r="L9" i="142" a="1"/>
  <c r="G24" i="162" a="1"/>
  <c r="P10" i="162" a="1"/>
  <c r="J39" i="162" a="1"/>
  <c r="G47" i="160" a="1"/>
  <c r="G31" i="163" a="1"/>
  <c r="D25" i="161" a="1"/>
  <c r="J11" i="160" a="1"/>
  <c r="D35" i="142" a="1"/>
  <c r="E2" i="158" a="1"/>
  <c r="H31" i="160" a="1"/>
  <c r="M24" i="163" a="1"/>
  <c r="D7" i="162" a="1"/>
  <c r="L9" i="159" a="1"/>
  <c r="M38" i="161" a="1"/>
  <c r="J37" i="159" a="1"/>
  <c r="P37" i="159" a="1"/>
  <c r="C47" i="158" a="1"/>
  <c r="I49" i="159" a="1"/>
  <c r="E30" i="159" a="1"/>
  <c r="J32" i="161" a="1"/>
  <c r="F15" i="162" a="1"/>
  <c r="E32" i="163" a="1"/>
  <c r="N46" i="158" a="1"/>
  <c r="E36" i="159" a="1"/>
  <c r="P13" i="163" a="1"/>
  <c r="J31" i="142" a="1"/>
  <c r="F37" i="161" a="1"/>
  <c r="AO12" i="159" a="1"/>
  <c r="AQ75" i="159" a="1"/>
  <c r="M8" i="142" a="1"/>
  <c r="AJ201" i="160" a="1"/>
  <c r="F17" i="159" a="1"/>
  <c r="AP72" i="163" a="1"/>
  <c r="P33" i="162" a="1"/>
  <c r="G24" i="158" a="1"/>
  <c r="F5" i="160" a="1"/>
  <c r="L12" i="159" a="1"/>
  <c r="J2" i="142" a="1"/>
  <c r="E14" i="161" a="1"/>
  <c r="F12" i="162" a="1"/>
  <c r="N45" i="160" a="1"/>
  <c r="N11" i="163" a="1"/>
  <c r="I32" i="162" a="1"/>
  <c r="AQ140" i="159" a="1"/>
  <c r="H34" i="158" a="1"/>
  <c r="I16" i="158" a="1"/>
  <c r="Q31" i="163" a="1"/>
  <c r="AR205" i="160" a="1"/>
  <c r="C39" i="160" a="1"/>
  <c r="G39" i="158" a="1"/>
  <c r="N25" i="158" a="1"/>
  <c r="P37" i="158" a="1"/>
  <c r="G14" i="163" a="1"/>
  <c r="AJ137" i="160" a="1"/>
  <c r="C40" i="161" a="1"/>
  <c r="C19" i="160" a="1"/>
  <c r="C40" i="163" a="1"/>
  <c r="M42" i="142" a="1"/>
  <c r="H31" i="163" a="1"/>
  <c r="F48" i="163" a="1"/>
  <c r="P32" i="161" a="1"/>
  <c r="H4" i="161" a="1"/>
  <c r="G11" i="158" a="1"/>
  <c r="F40" i="161" a="1"/>
  <c r="M37" i="161" a="1"/>
  <c r="AJ71" i="160" a="1"/>
  <c r="D8" i="158" a="1"/>
  <c r="AO74" i="160" a="1"/>
  <c r="C40" i="142" a="1"/>
  <c r="C25" i="160" a="1"/>
  <c r="N11" i="161" a="1"/>
  <c r="AR135" i="142" a="1"/>
  <c r="I50" i="158" a="1"/>
  <c r="P29" i="161" a="1"/>
  <c r="I17" i="158" a="1"/>
  <c r="AR71" i="163" a="1"/>
  <c r="E49" i="160" a="1"/>
  <c r="F28" i="160" a="1"/>
  <c r="M49" i="163" a="1"/>
  <c r="L14" i="163" a="1"/>
  <c r="G23" i="159" a="1"/>
  <c r="K26" i="160" a="1"/>
  <c r="P39" i="160" a="1"/>
  <c r="E37" i="162" a="1"/>
  <c r="K10" i="160" a="1"/>
  <c r="H41" i="159" a="1"/>
  <c r="L49" i="163" a="1"/>
  <c r="AP10" i="158" a="1"/>
  <c r="D44" i="160" a="1"/>
  <c r="J46" i="159" a="1"/>
  <c r="E13" i="158" a="1"/>
  <c r="AR71" i="142" a="1"/>
  <c r="M40" i="142" a="1"/>
  <c r="G47" i="158" a="1"/>
  <c r="K27" i="159" a="1"/>
  <c r="G29" i="160" a="1"/>
  <c r="AJ70" i="162" a="1"/>
  <c r="K47" i="142" a="1"/>
  <c r="F36" i="162" a="1"/>
  <c r="C41" i="142" a="1"/>
  <c r="AL8" i="162" a="1"/>
  <c r="AP70" i="158" a="1"/>
  <c r="Q26" i="159" a="1"/>
  <c r="M29" i="158" a="1"/>
  <c r="P51" i="142" a="1"/>
  <c r="H44" i="159" a="1"/>
  <c r="K23" i="162" a="1"/>
  <c r="P37" i="142" a="1"/>
  <c r="H13" i="162" a="1"/>
  <c r="G35" i="161" a="1"/>
  <c r="F9" i="158" a="1"/>
  <c r="K36" i="142" a="1"/>
  <c r="N7" i="159" a="1"/>
  <c r="L12" i="162" a="1"/>
  <c r="C35" i="160" a="1"/>
  <c r="Q47" i="160" a="1"/>
  <c r="J51" i="161" a="1"/>
  <c r="AR10" i="159" a="1"/>
  <c r="E7" i="161" a="1"/>
  <c r="P6" i="142" a="1"/>
  <c r="AO8" i="142" a="1"/>
  <c r="N3" i="159" a="1"/>
  <c r="M35" i="160" a="1"/>
  <c r="L17" i="142" a="1"/>
  <c r="G26" i="163" a="1"/>
  <c r="Q25" i="159" a="1"/>
  <c r="K26" i="158" a="1"/>
  <c r="J43" i="142" a="1"/>
  <c r="C16" i="162" a="1"/>
  <c r="P41" i="159" a="1"/>
  <c r="AO72" i="162" a="1"/>
  <c r="P4" i="161" a="1"/>
  <c r="K17" i="159" a="1"/>
  <c r="G13" i="159" a="1"/>
  <c r="M12" i="142" a="1"/>
  <c r="L25" i="163" a="1"/>
  <c r="J5" i="163" a="1"/>
  <c r="K43" i="161" a="1"/>
  <c r="I30" i="159" a="1"/>
  <c r="AJ78" i="159" a="1"/>
  <c r="H27" i="161" a="1"/>
  <c r="H12" i="159" a="1"/>
  <c r="N45" i="159" a="1"/>
  <c r="H27" i="163" a="1"/>
  <c r="K13" i="161" a="1"/>
  <c r="G11" i="161" a="1"/>
  <c r="C7" i="161" a="1"/>
  <c r="I41" i="162" a="1"/>
  <c r="AQ72" i="142" a="1"/>
  <c r="AL12" i="160" a="1"/>
  <c r="C3" i="163" a="1"/>
  <c r="AJ75" i="160" a="1"/>
  <c r="AO75" i="158" a="1"/>
  <c r="L11" i="162" a="1"/>
  <c r="AQ71" i="159" a="1"/>
  <c r="G5" i="161" a="1"/>
  <c r="L5" i="142" a="1"/>
  <c r="AL72" i="159" a="1"/>
  <c r="C6" i="160" a="1"/>
  <c r="M48" i="142" a="1"/>
  <c r="C22" i="159" a="1"/>
  <c r="L6" i="163" a="1"/>
  <c r="M7" i="158" a="1"/>
  <c r="K28" i="163" a="1"/>
  <c r="H30" i="158" a="1"/>
  <c r="L35" i="158" a="1"/>
  <c r="C41" i="160" a="1"/>
  <c r="Q48" i="160" a="1"/>
  <c r="P21" i="160" a="1"/>
  <c r="H27" i="160" a="1"/>
  <c r="K51" i="142" a="1"/>
  <c r="C18" i="163" a="1"/>
  <c r="L7" i="159" a="1"/>
  <c r="F26" i="162" a="1"/>
  <c r="P24" i="161" a="1"/>
  <c r="C14" i="142" a="1"/>
  <c r="D49" i="158" a="1"/>
  <c r="J9" i="162" a="1"/>
  <c r="AJ202" i="160" a="1"/>
  <c r="P32" i="142" a="1"/>
  <c r="H42" i="142" a="1"/>
  <c r="I2" i="162" a="1"/>
  <c r="AP77" i="159" a="1"/>
  <c r="AO77" i="158" a="1"/>
  <c r="P16" i="163" a="1"/>
  <c r="AR136" i="160" a="1"/>
  <c r="N46" i="161" a="1"/>
  <c r="H22" i="159" a="1"/>
  <c r="H16" i="163" a="1"/>
  <c r="P33" i="158" a="1"/>
  <c r="AJ141" i="142" a="1"/>
  <c r="G42" i="158" a="1"/>
  <c r="E37" i="142" a="1"/>
  <c r="Q18" i="159" a="1"/>
  <c r="N44" i="162" a="1"/>
  <c r="H30" i="160" a="1"/>
  <c r="AJ74" i="160" a="1"/>
  <c r="Q50" i="142" a="1"/>
  <c r="C22" i="158" a="1"/>
  <c r="M33" i="163" a="1"/>
  <c r="L50" i="142" a="1"/>
  <c r="K6" i="142" a="1"/>
  <c r="H17" i="161" a="1"/>
  <c r="D18" i="162" a="1"/>
  <c r="AL205" i="160" a="1"/>
  <c r="AR72" i="142" a="1"/>
  <c r="I42" i="160" a="1"/>
  <c r="E45" i="159" a="1"/>
  <c r="AR83" i="159" a="1"/>
  <c r="C41" i="163" a="1"/>
  <c r="C8" i="159" a="1"/>
  <c r="C9" i="162" a="1"/>
  <c r="I8" i="159" a="1"/>
  <c r="AQ5" i="161" a="1"/>
  <c r="M38" i="159" a="1"/>
  <c r="C17" i="158" a="1"/>
  <c r="L43" i="163" a="1"/>
  <c r="Q48" i="142" a="1"/>
  <c r="K26" i="162" a="1"/>
  <c r="L15" i="161" a="1"/>
  <c r="M46" i="142" a="1"/>
  <c r="C49" i="163" a="1"/>
  <c r="L51" i="163" a="1"/>
  <c r="G18" i="142" a="1"/>
  <c r="N38" i="159" a="1"/>
  <c r="J23" i="159" a="1"/>
  <c r="AR72" i="158" a="1"/>
  <c r="E46" i="159" a="1"/>
  <c r="F6" i="142" a="1"/>
  <c r="H44" i="158" a="1"/>
  <c r="M47" i="163" a="1"/>
  <c r="P48" i="160" a="1"/>
  <c r="P15" i="161" a="1"/>
  <c r="H5" i="161" a="1"/>
  <c r="AP138" i="160" a="1"/>
  <c r="Q41" i="160" a="1"/>
  <c r="AQ12" i="159" a="1"/>
  <c r="E23" i="163" a="1"/>
  <c r="AJ137" i="142" a="1"/>
  <c r="AJ11" i="159" a="1"/>
  <c r="AR10" i="142" a="1"/>
  <c r="D33" i="142" a="1"/>
  <c r="Q19" i="159" a="1"/>
  <c r="K12" i="163" a="1"/>
  <c r="AL77" i="159" a="1"/>
  <c r="Q19" i="163" a="1"/>
  <c r="AL74" i="142" a="1"/>
  <c r="N51" i="160" a="1"/>
  <c r="AJ5" i="161" a="1"/>
  <c r="K15" i="161" a="1"/>
  <c r="I5" i="160" a="1"/>
  <c r="H6" i="161" a="1"/>
  <c r="F15" i="161" a="1"/>
  <c r="E45" i="158" a="1"/>
  <c r="K42" i="158" a="1"/>
  <c r="F33" i="161" a="1"/>
  <c r="F13" i="159" a="1"/>
  <c r="D43" i="160" a="1"/>
  <c r="Q28" i="160" a="1"/>
  <c r="Q10" i="158" a="1"/>
  <c r="P9" i="158" a="1"/>
  <c r="E38" i="161" a="1"/>
  <c r="Q43" i="162" a="1"/>
  <c r="D22" i="142" a="1"/>
  <c r="H14" i="159" a="1"/>
  <c r="AL137" i="142" a="1"/>
  <c r="P17" i="159" a="1"/>
  <c r="AR5" i="159" a="1"/>
  <c r="G23" i="161" a="1"/>
  <c r="P16" i="159" a="1"/>
  <c r="C32" i="159" a="1"/>
  <c r="AQ12" i="160" a="1"/>
  <c r="N38" i="158" a="1"/>
  <c r="E23" i="161" a="1"/>
  <c r="F49" i="142" a="1"/>
  <c r="K39" i="162" a="1"/>
  <c r="D13" i="161" a="1"/>
  <c r="I48" i="158" a="1"/>
  <c r="F43" i="161" a="1"/>
  <c r="P22" i="159" a="1"/>
  <c r="J44" i="163" a="1"/>
  <c r="J34" i="159" a="1"/>
  <c r="N32" i="160" a="1"/>
  <c r="J41" i="163" a="1"/>
  <c r="N25" i="159" a="1"/>
  <c r="H51" i="159" a="1"/>
  <c r="E46" i="161" a="1"/>
  <c r="H16" i="161" a="1"/>
  <c r="G36" i="161" a="1"/>
  <c r="E22" i="158" a="1"/>
  <c r="F17" i="163" a="1"/>
  <c r="AO74" i="162" a="1"/>
  <c r="J19" i="158" a="1"/>
  <c r="M3" i="161" a="1"/>
  <c r="P50" i="161" a="1"/>
  <c r="Q43" i="159" a="1"/>
  <c r="AP13" i="162" a="1"/>
  <c r="P29" i="159" a="1"/>
  <c r="N36" i="159" a="1"/>
  <c r="D6" i="160" a="1"/>
  <c r="L39" i="160" a="1"/>
  <c r="N29" i="162" a="1"/>
  <c r="H23" i="158" a="1"/>
  <c r="E13" i="162" a="1"/>
  <c r="AQ141" i="142" a="1"/>
  <c r="J40" i="160" a="1"/>
  <c r="D6" i="162" a="1"/>
  <c r="N35" i="159" a="1"/>
  <c r="F39" i="159" a="1"/>
  <c r="AQ136" i="159" a="1"/>
  <c r="M24" i="159" a="1"/>
  <c r="L32" i="162" a="1"/>
  <c r="J13" i="160" a="1"/>
  <c r="M29" i="160" a="1"/>
  <c r="I40" i="160" a="1"/>
  <c r="H13" i="142" a="1"/>
  <c r="AJ73" i="162" a="1"/>
  <c r="M21" i="158" a="1"/>
  <c r="J14" i="163" a="1"/>
  <c r="I42" i="161" a="1"/>
  <c r="E39" i="159" a="1"/>
  <c r="AQ5" i="163" a="1"/>
  <c r="P3" i="161" a="1"/>
  <c r="C45" i="158" a="1"/>
  <c r="H50" i="161" a="1"/>
  <c r="L24" i="163" a="1"/>
  <c r="J27" i="158" a="1"/>
  <c r="AL82" i="159" a="1"/>
  <c r="AL135" i="160" a="1"/>
  <c r="AL140" i="159" a="1"/>
  <c r="I37" i="160" a="1"/>
  <c r="H16" i="160" a="1"/>
  <c r="M51" i="159" a="1"/>
  <c r="M2" i="159" a="1"/>
  <c r="K6" i="161" a="1"/>
  <c r="AO9" i="142" a="1"/>
  <c r="F7" i="142" a="1"/>
  <c r="C46" i="158" a="1"/>
  <c r="C34" i="160" a="1"/>
  <c r="Q50" i="162" a="1"/>
  <c r="D36" i="163" a="1"/>
  <c r="AQ5" i="159" a="1"/>
  <c r="C27" i="159" a="1"/>
  <c r="L19" i="163" a="1"/>
  <c r="Q49" i="161" a="1"/>
  <c r="E29" i="163" a="1"/>
  <c r="H4" i="163" a="1"/>
  <c r="P40" i="160" a="1"/>
  <c r="E31" i="142" a="1"/>
  <c r="F36" i="158" a="1"/>
  <c r="AL15" i="159" a="1"/>
  <c r="I26" i="142" a="1"/>
  <c r="P33" i="159" a="1"/>
  <c r="C22" i="142" a="1"/>
  <c r="Q24" i="142" a="1"/>
  <c r="H50" i="162" a="1"/>
  <c r="K17" i="161" a="1"/>
  <c r="J25" i="159" a="1"/>
  <c r="Q29" i="158" a="1"/>
  <c r="F42" i="160" a="1"/>
  <c r="C50" i="159" a="1"/>
  <c r="AL202" i="159" a="1"/>
  <c r="L8" i="163" a="1"/>
  <c r="I22" i="161" a="1"/>
  <c r="J49" i="158" a="1"/>
  <c r="C31" i="162" a="1"/>
  <c r="M43" i="142" a="1"/>
  <c r="AQ7" i="163" a="1"/>
  <c r="H12" i="160" a="1"/>
  <c r="M33" i="159" a="1"/>
  <c r="I42" i="162" a="1"/>
  <c r="D39" i="163" a="1"/>
  <c r="E11" i="142" a="1"/>
  <c r="C7" i="163" a="1"/>
  <c r="AR11" i="159" a="1"/>
  <c r="AR10" i="158" a="1"/>
  <c r="I31" i="161" a="1"/>
  <c r="L29" i="162" a="1"/>
  <c r="AQ74" i="160" a="1"/>
  <c r="E38" i="162" a="1"/>
  <c r="D13" i="142" a="1"/>
  <c r="J32" i="163" a="1"/>
  <c r="L18" i="159" a="1"/>
  <c r="AL12" i="159" a="1"/>
  <c r="AL9" i="159" a="1"/>
  <c r="AP75" i="159" a="1"/>
  <c r="Q28" i="158" a="1"/>
  <c r="D23" i="162" a="1"/>
  <c r="AR5" i="163" a="1"/>
  <c r="I25" i="158" a="1"/>
  <c r="C18" i="158" a="1"/>
  <c r="AR6" i="163" a="1"/>
  <c r="J48" i="162" a="1"/>
  <c r="E14" i="159" a="1"/>
  <c r="AL78" i="158" a="1"/>
  <c r="Q34" i="161" a="1"/>
  <c r="K18" i="159" a="1"/>
  <c r="E7" i="159" a="1"/>
  <c r="AO12" i="162" a="1"/>
  <c r="E40" i="142" a="1"/>
  <c r="F29" i="160" a="1"/>
  <c r="D22" i="158" a="1"/>
  <c r="AR72" i="162" a="1"/>
  <c r="I8" i="160" a="1"/>
  <c r="E19" i="160" a="1"/>
  <c r="D27" i="142" a="1"/>
  <c r="G25" i="161" a="1"/>
  <c r="L39" i="162" a="1"/>
  <c r="J49" i="163" a="1"/>
  <c r="J42" i="159" a="1"/>
  <c r="Q36" i="159" a="1"/>
  <c r="F22" i="158" a="1"/>
  <c r="C14" i="160" a="1"/>
  <c r="N24" i="162" a="1"/>
  <c r="AQ81" i="159" a="1"/>
  <c r="J17" i="161" a="1"/>
  <c r="C36" i="160" a="1"/>
  <c r="P32" i="163" a="1"/>
  <c r="J27" i="162" a="1"/>
  <c r="G30" i="158" a="1"/>
  <c r="AL75" i="142" a="1"/>
  <c r="G11" i="162" a="1"/>
  <c r="L48" i="163" a="1"/>
  <c r="E30" i="162" a="1"/>
  <c r="L2" i="158" a="1"/>
  <c r="D3" i="142" a="1"/>
  <c r="D29" i="161" a="1"/>
  <c r="AQ14" i="162" a="1"/>
  <c r="P15" i="158" a="1"/>
  <c r="I48" i="159" a="1"/>
  <c r="H28" i="158" a="1"/>
  <c r="D30" i="161" a="1"/>
  <c r="K34" i="160" a="1"/>
  <c r="G38" i="163" a="1"/>
  <c r="Q51" i="162" a="1"/>
  <c r="N50" i="163" a="1"/>
  <c r="H38" i="161" a="1"/>
  <c r="G51" i="158" a="1"/>
  <c r="D47" i="159" a="1"/>
  <c r="N44" i="163" a="1"/>
  <c r="L51" i="162" a="1"/>
  <c r="AL139" i="142" a="1"/>
  <c r="H36" i="159" a="1"/>
  <c r="K21" i="162" a="1"/>
  <c r="N48" i="159" a="1"/>
  <c r="F5" i="163" a="1"/>
  <c r="Q6" i="162" a="1"/>
  <c r="C12" i="162" a="1"/>
  <c r="F49" i="159" a="1"/>
  <c r="E10" i="162" a="1"/>
  <c r="H49" i="158" a="1"/>
  <c r="J3" i="159" a="1"/>
  <c r="AR9" i="162" a="1"/>
  <c r="L40" i="158" a="1"/>
  <c r="Q47" i="158" a="1"/>
  <c r="P14" i="161" a="1"/>
  <c r="J27" i="163" a="1"/>
  <c r="C23" i="162" a="1"/>
  <c r="H41" i="163" a="1"/>
  <c r="AJ6" i="160" a="1"/>
  <c r="G41" i="142" a="1"/>
  <c r="P4" i="158" a="1"/>
  <c r="C37" i="162" a="1"/>
  <c r="AP140" i="159" a="1"/>
  <c r="AJ203" i="160" a="1"/>
  <c r="J38" i="162" a="1"/>
  <c r="D9" i="161" a="1"/>
  <c r="I27" i="161" a="1"/>
  <c r="Q44" i="158" a="1"/>
  <c r="AJ5" i="158" a="1"/>
  <c r="N30" i="161" a="1"/>
  <c r="E42" i="160" a="1"/>
  <c r="L4" i="142" a="1"/>
  <c r="E16" i="161" a="1"/>
  <c r="P42" i="162" a="1"/>
  <c r="AP138" i="142" a="1"/>
  <c r="H42" i="160" a="1"/>
  <c r="G49" i="142" a="1"/>
  <c r="J12" i="162" a="1"/>
  <c r="I45" i="159" a="1"/>
  <c r="I29" i="163" a="1"/>
  <c r="E6" i="160" a="1"/>
  <c r="D31" i="163" a="1"/>
  <c r="P22" i="162" a="1"/>
  <c r="AL73" i="159" a="1"/>
  <c r="Q51" i="159" a="1"/>
  <c r="AL79" i="159" a="1"/>
  <c r="AP7" i="160" a="1"/>
  <c r="P24" i="142" a="1"/>
  <c r="J34" i="160" a="1"/>
  <c r="C33" i="163" a="1"/>
  <c r="I14" i="160" a="1"/>
  <c r="N4" i="162" a="1"/>
  <c r="N23" i="142" a="1"/>
  <c r="F50" i="163" a="1"/>
  <c r="J9" i="142" a="1"/>
  <c r="G51" i="159" a="1"/>
  <c r="AO75" i="163" a="1"/>
  <c r="J18" i="163" a="1"/>
  <c r="J16" i="162" a="1"/>
  <c r="P35" i="163" a="1"/>
  <c r="M18" i="159" a="1"/>
  <c r="P31" i="142" a="1"/>
  <c r="Q36" i="161" a="1"/>
  <c r="Q42" i="142" a="1"/>
  <c r="H42" i="158" a="1"/>
  <c r="J5" i="162" a="1"/>
  <c r="M14" i="159" a="1"/>
  <c r="AO80" i="159" a="1"/>
  <c r="AQ136" i="142" a="1"/>
  <c r="H4" i="162" a="1"/>
  <c r="P7" i="160" a="1"/>
  <c r="G12" i="158" a="1"/>
  <c r="K45" i="163" a="1"/>
  <c r="I48" i="160" a="1"/>
  <c r="AQ72" i="160" a="1"/>
  <c r="G10" i="163" a="1"/>
  <c r="E10" i="163" a="1"/>
  <c r="AO77" i="163" a="1"/>
  <c r="K22" i="163" a="1"/>
  <c r="K32" i="159" a="1"/>
  <c r="E24" i="160" a="1"/>
  <c r="D30" i="142" a="1"/>
  <c r="J6" i="142" a="1"/>
  <c r="M17" i="163" a="1"/>
  <c r="N33" i="160" a="1"/>
  <c r="Q35" i="142" a="1"/>
  <c r="H15" i="163" a="1"/>
  <c r="N47" i="159" a="1"/>
  <c r="H38" i="160" a="1"/>
  <c r="AJ8" i="160" a="1"/>
  <c r="E4" i="158" a="1"/>
  <c r="L7" i="163" a="1"/>
  <c r="AO9" i="158" a="1"/>
  <c r="F45" i="161" a="1"/>
  <c r="AL78" i="162" a="1"/>
  <c r="E4" i="161" a="1"/>
  <c r="G31" i="142" a="1"/>
  <c r="AL81" i="158" a="1"/>
  <c r="AL201" i="159" a="1"/>
  <c r="AR73" i="158" a="1"/>
  <c r="AL135" i="159" a="1"/>
  <c r="I10" i="162" a="1"/>
  <c r="P18" i="162" a="1"/>
  <c r="F40" i="158" a="1"/>
  <c r="E22" i="142" a="1"/>
  <c r="K46" i="142" a="1"/>
  <c r="AO10" i="163" a="1"/>
  <c r="H47" i="163" a="1"/>
  <c r="AP16" i="159" a="1"/>
  <c r="Q47" i="161" a="1"/>
  <c r="P6" i="160" a="1"/>
  <c r="D36" i="142" a="1"/>
  <c r="I49" i="142" a="1"/>
  <c r="D33" i="161" a="1"/>
  <c r="L46" i="158" a="1"/>
  <c r="AJ77" i="159" a="1"/>
  <c r="N47" i="163" a="1"/>
  <c r="N2" i="160" a="1"/>
  <c r="G4" i="162" a="1"/>
  <c r="I25" i="159" a="1"/>
  <c r="AQ6" i="160" a="1"/>
  <c r="Q12" i="163" a="1"/>
  <c r="P28" i="162" a="1"/>
  <c r="N21" i="142" a="1"/>
  <c r="J51" i="162" a="1"/>
  <c r="E44" i="159" a="1"/>
  <c r="G24" i="159" a="1"/>
  <c r="H48" i="142" a="1"/>
  <c r="N28" i="160" a="1"/>
  <c r="M46" i="159" a="1"/>
  <c r="I2" i="158" a="1"/>
  <c r="D8" i="160" a="1"/>
  <c r="N20" i="163" a="1"/>
  <c r="J13" i="159" a="1"/>
  <c r="AO135" i="160" a="1"/>
  <c r="D12" i="160" a="1"/>
  <c r="AL6" i="162" a="1"/>
  <c r="L30" i="162" a="1"/>
  <c r="H10" i="160" a="1"/>
  <c r="F12" i="158" a="1"/>
  <c r="H49" i="142" a="1"/>
  <c r="P41" i="142" a="1"/>
  <c r="L24" i="160" a="1"/>
  <c r="N45" i="162" a="1"/>
  <c r="AJ5" i="163" a="1"/>
  <c r="AJ136" i="159" a="1"/>
  <c r="D12" i="162" a="1"/>
  <c r="G26" i="160" a="1"/>
  <c r="J48" i="159" a="1"/>
  <c r="AR70" i="158" a="1"/>
  <c r="AL76" i="142" a="1"/>
  <c r="P12" i="163" a="1"/>
  <c r="P47" i="162" a="1"/>
  <c r="AP9" i="160" a="1"/>
  <c r="J35" i="162" a="1"/>
  <c r="E31" i="161" a="1"/>
  <c r="AJ135" i="142" a="1"/>
  <c r="AR71" i="158" a="1"/>
  <c r="D50" i="142" a="1"/>
  <c r="M34" i="161" a="1"/>
  <c r="Q12" i="142" a="1"/>
  <c r="AO205" i="160" a="1"/>
  <c r="I15" i="161" a="1"/>
  <c r="D11" i="161" a="1"/>
  <c r="AP70" i="162" a="1"/>
  <c r="J11" i="161" a="1"/>
  <c r="H23" i="160" a="1"/>
  <c r="AQ75" i="163" a="1"/>
  <c r="G18" i="161" a="1"/>
  <c r="I50" i="142" a="1"/>
  <c r="C35" i="159" a="1"/>
  <c r="K22" i="158" a="1"/>
  <c r="AL5" i="159" a="1"/>
  <c r="Q37" i="158" a="1"/>
  <c r="K33" i="163" a="1"/>
  <c r="I3" i="159" a="1"/>
  <c r="G7" i="160" a="1"/>
  <c r="P3" i="163" a="1"/>
  <c r="J51" i="160" a="1"/>
  <c r="N11" i="159" a="1"/>
  <c r="F51" i="161" a="1"/>
  <c r="D28" i="162" a="1"/>
  <c r="K40" i="163" a="1"/>
  <c r="M37" i="162" a="1"/>
  <c r="AQ75" i="142" a="1"/>
  <c r="N23" i="162" a="1"/>
  <c r="J28" i="159" a="1"/>
  <c r="N14" i="142" a="1"/>
  <c r="E45" i="160" a="1"/>
  <c r="F4" i="158" a="1"/>
  <c r="M36" i="162" a="1"/>
  <c r="C51" i="160" a="1"/>
  <c r="L44" i="162" a="1"/>
  <c r="F10" i="163" a="1"/>
  <c r="I10" i="159" a="1"/>
  <c r="G3" i="158" a="1"/>
  <c r="E27" i="142" a="1"/>
  <c r="M22" i="158" a="1"/>
  <c r="K34" i="159" a="1"/>
  <c r="H39" i="142" a="1"/>
  <c r="D37" i="161" a="1"/>
  <c r="AQ71" i="162" a="1"/>
  <c r="K22" i="162" a="1"/>
  <c r="AQ139" i="159" a="1"/>
  <c r="E7" i="163" a="1"/>
  <c r="K50" i="163" a="1"/>
  <c r="D12" i="161" a="1"/>
  <c r="N4" i="158" a="1"/>
  <c r="Q14" i="161" a="1"/>
  <c r="F43" i="160" a="1"/>
  <c r="AP13" i="159" a="1"/>
  <c r="Q9" i="162" a="1"/>
  <c r="F8" i="142" a="1"/>
  <c r="C43" i="163" a="1"/>
  <c r="N51" i="161" a="1"/>
  <c r="J18" i="158" a="1"/>
  <c r="AR12" i="159" a="1"/>
  <c r="AJ77" i="158" a="1"/>
  <c r="M17" i="159" a="1"/>
  <c r="AQ73" i="158" a="1"/>
  <c r="AL75" i="158" a="1"/>
  <c r="AR78" i="162" a="1"/>
  <c r="N24" i="142" a="1"/>
  <c r="F45" i="160" a="1"/>
  <c r="C16" i="161" a="1"/>
  <c r="C10" i="163" a="1"/>
  <c r="D37" i="162" a="1"/>
  <c r="K35" i="163" a="1"/>
  <c r="AO79" i="159" a="1"/>
  <c r="D34" i="160" a="1"/>
  <c r="K49" i="158" a="1"/>
  <c r="G50" i="142" a="1"/>
  <c r="J26" i="161" a="1"/>
  <c r="L11" i="142" a="1"/>
  <c r="I21" i="158" a="1"/>
  <c r="N35" i="158" a="1"/>
  <c r="L41" i="159" a="1"/>
  <c r="K45" i="142" a="1"/>
  <c r="C13" i="162" a="1"/>
  <c r="H18" i="142" a="1"/>
  <c r="I23" i="159" a="1"/>
  <c r="AQ74" i="142" a="1"/>
  <c r="L20" i="161" a="1"/>
  <c r="P18" i="142" a="1"/>
  <c r="D38" i="161" a="1"/>
  <c r="E47" i="142" a="1"/>
  <c r="G11" i="142" a="1"/>
  <c r="I43" i="159" a="1"/>
  <c r="AL202" i="160" a="1"/>
  <c r="H42" i="162" a="1"/>
  <c r="J50" i="159" a="1"/>
  <c r="N34" i="162" a="1"/>
  <c r="AJ10" i="142" a="1"/>
  <c r="AR8" i="159" a="1"/>
  <c r="K45" i="162" a="1"/>
  <c r="C14" i="163" a="1"/>
  <c r="I18" i="161" a="1"/>
  <c r="L36" i="158" a="1"/>
  <c r="D25" i="158" a="1"/>
  <c r="L30" i="158" a="1"/>
  <c r="F42" i="162" a="1"/>
  <c r="J45" i="159" a="1"/>
  <c r="G22" i="142" a="1"/>
  <c r="K36" i="163" a="1"/>
  <c r="L9" i="163" a="1"/>
  <c r="P36" i="142" a="1"/>
  <c r="H17" i="163" a="1"/>
  <c r="I7" i="158" a="1"/>
  <c r="J38" i="161" a="1"/>
  <c r="K15" i="158" a="1"/>
  <c r="AL14" i="162" a="1"/>
  <c r="P44" i="142" a="1"/>
  <c r="F22" i="159" a="1"/>
  <c r="F3" i="161" a="1"/>
  <c r="G35" i="159" a="1"/>
  <c r="H39" i="163" a="1"/>
  <c r="H30" i="142" a="1"/>
  <c r="C27" i="158" a="1"/>
  <c r="P42" i="161" a="1"/>
  <c r="M47" i="160" a="1"/>
  <c r="AJ138" i="160" a="1"/>
  <c r="N7" i="163" a="1"/>
  <c r="AL6" i="159" a="1"/>
  <c r="Q5" i="158" a="1"/>
  <c r="H33" i="162" a="1"/>
  <c r="H7" i="162" a="1"/>
  <c r="I21" i="160" a="1"/>
  <c r="M30" i="161" a="1"/>
  <c r="L2" i="160" a="1"/>
  <c r="L49" i="161" a="1"/>
  <c r="H2" i="162" a="1"/>
  <c r="G40" i="162" a="1"/>
  <c r="D12" i="158" a="1"/>
  <c r="G49" i="160" a="1"/>
  <c r="AR137" i="160" a="1"/>
  <c r="M33" i="161" a="1"/>
  <c r="AJ81" i="159" a="1"/>
  <c r="J41" i="159" a="1"/>
  <c r="H32" i="158" a="1"/>
  <c r="E40" i="162" a="1"/>
  <c r="C46" i="162" a="1"/>
  <c r="K24" i="160" a="1"/>
  <c r="H11" i="158" a="1"/>
  <c r="I42" i="158" a="1"/>
  <c r="I49" i="160" a="1"/>
  <c r="H3" i="160" a="1"/>
  <c r="N19" i="159" a="1"/>
  <c r="L48" i="161" a="1"/>
  <c r="AO142" i="159" a="1"/>
  <c r="I45" i="142" a="1"/>
  <c r="H20" i="161" a="1"/>
  <c r="I7" i="162" a="1"/>
  <c r="H6" i="142" a="1"/>
  <c r="M2" i="158" a="1"/>
  <c r="J6" i="160" a="1"/>
  <c r="N10" i="142" a="1"/>
  <c r="AQ11" i="159" a="1"/>
  <c r="I11" i="158" a="1"/>
  <c r="Q23" i="159" a="1"/>
  <c r="C44" i="161" a="1"/>
  <c r="L26" i="158" a="1"/>
  <c r="H7" i="158" a="1"/>
  <c r="I44" i="161" a="1"/>
  <c r="H33" i="159" a="1"/>
  <c r="N12" i="158" a="1"/>
  <c r="K22" i="142" a="1"/>
  <c r="P46" i="160" a="1"/>
  <c r="E36" i="158" a="1"/>
  <c r="L43" i="159" a="1"/>
  <c r="M26" i="162" a="1"/>
  <c r="Q42" i="161" a="1"/>
  <c r="AQ76" i="142" a="1"/>
  <c r="AP139" i="159" a="1"/>
  <c r="P15" i="162" a="1"/>
  <c r="K7" i="163" a="1"/>
  <c r="AL6" i="163" a="1"/>
  <c r="K48" i="159" a="1"/>
  <c r="M26" i="161" a="1"/>
  <c r="D46" i="161" a="1"/>
  <c r="C7" i="142" a="1"/>
  <c r="P34" i="158" a="1"/>
  <c r="L12" i="160" a="1"/>
  <c r="Q5" i="162" a="1"/>
  <c r="AO10" i="142" a="1"/>
  <c r="E51" i="159" a="1"/>
  <c r="AR140" i="159" a="1"/>
  <c r="AJ11" i="158" a="1"/>
  <c r="K5" i="163" a="1"/>
  <c r="H30" i="163" a="1"/>
  <c r="H32" i="160" a="1"/>
  <c r="D49" i="163" a="1"/>
  <c r="K11" i="162" a="1"/>
  <c r="J4" i="160" a="1"/>
  <c r="N21" i="158" a="1"/>
  <c r="F4" i="160" a="1"/>
  <c r="D2" i="160" a="1"/>
  <c r="M45" i="163" a="1"/>
  <c r="D32" i="162" a="1"/>
  <c r="AJ74" i="159" a="1"/>
  <c r="AP142" i="159" a="1"/>
  <c r="E14" i="158" a="1"/>
  <c r="L11" i="161" a="1"/>
  <c r="J35" i="160" a="1"/>
  <c r="E26" i="142" a="1"/>
  <c r="P19" i="161" a="1"/>
  <c r="H18" i="161" a="1"/>
  <c r="L29" i="161" a="1"/>
  <c r="P20" i="158" a="1"/>
  <c r="H13" i="159" a="1"/>
  <c r="AO17" i="159" a="1"/>
  <c r="I26" i="161" a="1"/>
  <c r="N17" i="159" a="1"/>
  <c r="E34" i="163" a="1"/>
  <c r="Q27" i="161" a="1"/>
  <c r="L4" i="162" a="1"/>
  <c r="AJ9" i="160" a="1"/>
  <c r="D32" i="161" a="1"/>
  <c r="F19" i="162" a="1"/>
  <c r="AP80" i="158" a="1"/>
  <c r="E29" i="160" a="1"/>
  <c r="D42" i="159" a="1"/>
  <c r="L30" i="160" a="1"/>
  <c r="H6" i="163" a="1"/>
  <c r="G6" i="161" a="1"/>
  <c r="C23" i="158" a="1"/>
  <c r="P16" i="162" a="1"/>
  <c r="L46" i="161" a="1"/>
  <c r="Q49" i="142" a="1"/>
  <c r="D44" i="159" a="1"/>
  <c r="G20" i="163" a="1"/>
  <c r="H42" i="163" a="1"/>
  <c r="H43" i="162" a="1"/>
  <c r="E28" i="158" a="1"/>
  <c r="G24" i="160" a="1"/>
  <c r="J48" i="161" a="1"/>
  <c r="E34" i="160" a="1"/>
  <c r="Q29" i="162" a="1"/>
  <c r="AQ81" i="158" a="1"/>
  <c r="G35" i="163" a="1"/>
  <c r="AP81" i="158" a="1"/>
  <c r="P8" i="158" a="1"/>
  <c r="P49" i="160" a="1"/>
  <c r="G7" i="161" a="1"/>
  <c r="AO77" i="162" a="1"/>
  <c r="G23" i="162" a="1"/>
  <c r="Q14" i="162" a="1"/>
  <c r="L12" i="163" a="1"/>
  <c r="AP141" i="159" a="1"/>
  <c r="P5" i="142" a="1"/>
  <c r="G11" i="160" a="1"/>
  <c r="C50" i="142" a="1"/>
  <c r="E17" i="158" a="1"/>
  <c r="P19" i="158" a="1"/>
  <c r="AP71" i="162" a="1"/>
  <c r="D12" i="142" a="1"/>
  <c r="Q33" i="163" a="1"/>
  <c r="AQ135" i="160" a="1"/>
  <c r="C51" i="162" a="1"/>
  <c r="D4" i="158" a="1"/>
  <c r="AR11" i="160" a="1"/>
  <c r="J18" i="161" a="1"/>
  <c r="D35" i="158" a="1"/>
  <c r="AR8" i="158" a="1"/>
  <c r="J15" i="159" a="1"/>
  <c r="I39" i="142" a="1"/>
  <c r="Q14" i="159" a="1"/>
  <c r="F25" i="160" a="1"/>
  <c r="M10" i="159" a="1"/>
  <c r="D39" i="162" a="1"/>
  <c r="G3" i="160" a="1"/>
  <c r="N19" i="162" a="1"/>
  <c r="P40" i="159" a="1"/>
  <c r="C11" i="159" a="1"/>
  <c r="H50" i="160" a="1"/>
  <c r="F13" i="142" a="1"/>
  <c r="AP73" i="159" a="1"/>
  <c r="Q29" i="160" a="1"/>
  <c r="N43" i="163" a="1"/>
  <c r="M26" i="158" a="1"/>
  <c r="AR204" i="160" a="1"/>
  <c r="P26" i="159" a="1"/>
  <c r="M15" i="142" a="1"/>
  <c r="K28" i="142" a="1"/>
  <c r="I47" i="163" a="1"/>
  <c r="K34" i="163" a="1"/>
  <c r="K38" i="163" a="1"/>
  <c r="AO138" i="159" a="1"/>
  <c r="H4" i="142" a="1"/>
  <c r="M21" i="142" a="1"/>
  <c r="P30" i="160" a="1"/>
  <c r="G34" i="159" a="1"/>
  <c r="P27" i="142" a="1"/>
  <c r="K26" i="163" a="1"/>
  <c r="M51" i="163" a="1"/>
  <c r="H27" i="162" a="1"/>
  <c r="K32" i="162" a="1"/>
  <c r="H22" i="160" a="1"/>
  <c r="L49" i="162" a="1"/>
  <c r="Q27" i="142" a="1"/>
  <c r="AQ141" i="159" a="1"/>
  <c r="C29" i="163" a="1"/>
  <c r="G31" i="160" a="1"/>
  <c r="AP6" i="160" a="1"/>
  <c r="AL13" i="162" a="1"/>
  <c r="Q33" i="162" a="1"/>
  <c r="AL200" i="160" a="1"/>
  <c r="N7" i="158" a="1"/>
  <c r="I31" i="162" a="1"/>
  <c r="I6" i="160" a="1"/>
  <c r="H13" i="161" a="1"/>
  <c r="H2" i="163" a="1"/>
  <c r="AO8" i="159" a="1"/>
  <c r="P14" i="163" a="1"/>
  <c r="G50" i="160" a="1"/>
  <c r="F31" i="159" a="1"/>
  <c r="D45" i="159" a="1"/>
  <c r="C32" i="142" a="1"/>
  <c r="Q26" i="142" a="1"/>
  <c r="C19" i="161" a="1"/>
  <c r="C29" i="159" a="1"/>
  <c r="M10" i="158" a="1"/>
  <c r="AR81" i="159" a="1"/>
  <c r="D22" i="162" a="1"/>
  <c r="C25" i="142" a="1"/>
  <c r="D38" i="162" a="1"/>
  <c r="J41" i="161" a="1"/>
  <c r="K40" i="161" a="1"/>
  <c r="D15" i="160" a="1"/>
  <c r="AO5" i="159" a="1"/>
  <c r="G9" i="161" a="1"/>
  <c r="M50" i="142" a="1"/>
  <c r="P24" i="163" a="1"/>
  <c r="P38" i="158" a="1"/>
  <c r="P10" i="142" a="1"/>
  <c r="G21" i="158" a="1"/>
  <c r="E3" i="158" a="1"/>
  <c r="G42" i="161" a="1"/>
  <c r="Q14" i="160" a="1"/>
  <c r="E13" i="159" a="1"/>
  <c r="I36" i="161" a="1"/>
  <c r="J24" i="159" a="1"/>
  <c r="AO203" i="160" a="1"/>
  <c r="AP9" i="162" a="1"/>
  <c r="AJ72" i="142" a="1"/>
  <c r="P20" i="142" a="1"/>
  <c r="D34" i="158" a="1"/>
  <c r="L45" i="142" a="1"/>
  <c r="AO210" i="160" a="1"/>
  <c r="M48" i="158" a="1"/>
  <c r="N13" i="159" a="1"/>
  <c r="E45" i="163" a="1"/>
  <c r="N17" i="163" a="1"/>
  <c r="M39" i="161" a="1"/>
  <c r="K23" i="161" a="1"/>
  <c r="J46" i="163" a="1"/>
  <c r="AO5" i="161" a="1"/>
  <c r="C41" i="159" a="1"/>
  <c r="J16" i="163" a="1"/>
  <c r="G7" i="142" a="1"/>
  <c r="AR80" i="158" a="1"/>
  <c r="N6" i="158" a="1"/>
  <c r="G8" i="158" a="1"/>
  <c r="M40" i="162" a="1"/>
  <c r="AP78" i="159" a="1"/>
  <c r="E21" i="161" a="1"/>
  <c r="L5" i="161" a="1"/>
  <c r="P24" i="158" a="1"/>
  <c r="P19" i="163" a="1"/>
  <c r="D27" i="159" a="1"/>
  <c r="F19" i="161" a="1"/>
  <c r="AO5" i="162" a="1"/>
  <c r="AJ141" i="159" a="1"/>
  <c r="M43" i="162" a="1"/>
  <c r="M5" i="142" a="1"/>
  <c r="F2" i="162" a="1"/>
  <c r="C28" i="142" a="1"/>
  <c r="L31" i="160" a="1"/>
  <c r="H12" i="163" a="1"/>
  <c r="F19" i="158" a="1"/>
  <c r="M35" i="159" a="1"/>
  <c r="Q33" i="161" a="1"/>
  <c r="L27" i="161" a="1"/>
  <c r="Q30" i="163" a="1"/>
  <c r="G24" i="163" a="1"/>
  <c r="N10" i="162" a="1"/>
  <c r="F26" i="159" a="1"/>
  <c r="C50" i="163" a="1"/>
  <c r="Q33" i="142" a="1"/>
  <c r="AJ72" i="159" a="1"/>
  <c r="AJ76" i="158" a="1"/>
  <c r="AR137" i="159" a="1"/>
  <c r="K42" i="142" a="1"/>
  <c r="N34" i="160" a="1"/>
  <c r="L43" i="161" a="1"/>
  <c r="E13" i="161" a="1"/>
  <c r="Q32" i="142" a="1"/>
  <c r="AR5" i="142" a="1"/>
  <c r="G18" i="163" a="1"/>
  <c r="N11" i="158" a="1"/>
  <c r="C2" i="162" a="1"/>
  <c r="AO140" i="159" a="1"/>
  <c r="M36" i="159" a="1"/>
  <c r="F22" i="163" a="1"/>
  <c r="AR6" i="162" a="1"/>
  <c r="L4" i="161" a="1"/>
  <c r="AR6" i="159" a="1"/>
  <c r="AR200" i="160" a="1"/>
  <c r="D10" i="161" a="1"/>
  <c r="I41" i="160" a="1"/>
  <c r="D9" i="160" a="1"/>
  <c r="I40" i="158" a="1"/>
  <c r="L51" i="142" a="1"/>
  <c r="AQ7" i="160" a="1"/>
  <c r="J19" i="160" a="1"/>
  <c r="G13" i="163" a="1"/>
  <c r="E49" i="158" a="1"/>
  <c r="AP76" i="159" a="1"/>
  <c r="D21" i="142" a="1"/>
  <c r="L38" i="159" a="1"/>
  <c r="M40" i="158" a="1"/>
  <c r="H29" i="142" a="1"/>
  <c r="N20" i="142" a="1"/>
  <c r="K38" i="160" a="1"/>
  <c r="AL203" i="160" a="1"/>
  <c r="N16" i="159" a="1"/>
  <c r="M39" i="158" a="1"/>
  <c r="K9" i="162" a="1"/>
  <c r="Q41" i="163" a="1"/>
  <c r="AO77" i="160" a="1"/>
  <c r="J9" i="160" a="1"/>
  <c r="N23" i="158" a="1"/>
  <c r="AP5" i="161" a="1"/>
  <c r="C11" i="158" a="1"/>
  <c r="J21" i="160" a="1"/>
  <c r="F49" i="160" a="1"/>
  <c r="D20" i="162" a="1"/>
  <c r="P26" i="163" a="1"/>
  <c r="N4" i="161" a="1"/>
  <c r="M29" i="162" a="1"/>
  <c r="G39" i="159" a="1"/>
  <c r="Q12" i="160" a="1"/>
  <c r="Q46" i="142" a="1"/>
  <c r="H35" i="142" a="1"/>
  <c r="Q47" i="163" a="1"/>
  <c r="M18" i="160" a="1"/>
  <c r="N18" i="142" a="1"/>
  <c r="G45" i="142" a="1"/>
  <c r="G22" i="162" a="1"/>
  <c r="F12" i="163" a="1"/>
  <c r="N44" i="159" a="1"/>
  <c r="AR75" i="142" a="1"/>
  <c r="I22" i="162" a="1"/>
  <c r="D3" i="162" a="1"/>
  <c r="D4" i="142" a="1"/>
  <c r="N42" i="160" a="1"/>
  <c r="D40" i="142" a="1"/>
  <c r="C25" i="162" a="1"/>
  <c r="E12" i="160" a="1"/>
  <c r="M19" i="142" a="1"/>
  <c r="P19" i="142" a="1"/>
  <c r="D23" i="161" a="1"/>
  <c r="C20" i="158" a="1"/>
  <c r="D35" i="160" a="1"/>
  <c r="C30" i="159" a="1"/>
  <c r="Q22" i="159" a="1"/>
  <c r="I39" i="160" a="1"/>
  <c r="F3" i="163" a="1"/>
  <c r="K41" i="163" a="1"/>
  <c r="AR5" i="160" a="1"/>
  <c r="M21" i="159" a="1"/>
  <c r="AO10" i="162" a="1"/>
  <c r="N49" i="160" a="1"/>
  <c r="AR201" i="160" a="1"/>
  <c r="AL10" i="142" a="1"/>
  <c r="D16" i="162" a="1"/>
  <c r="D20" i="158" a="1"/>
  <c r="C4" i="159" a="1"/>
  <c r="E20" i="159" a="1"/>
  <c r="L7" i="160" a="1"/>
  <c r="P37" i="161" a="1"/>
  <c r="H14" i="163" a="1"/>
  <c r="AP17" i="159" a="1"/>
  <c r="L10" i="142" a="1"/>
  <c r="P17" i="163" a="1"/>
  <c r="L28" i="160" a="1"/>
  <c r="H43" i="160" a="1"/>
  <c r="L3" i="160" a="1"/>
  <c r="E17" i="160" a="1"/>
  <c r="P14" i="159" a="1"/>
  <c r="F38" i="159" a="1"/>
  <c r="AL79" i="158" a="1"/>
  <c r="D12" i="163" a="1"/>
  <c r="D9" i="159" a="1"/>
  <c r="K18" i="142" a="1"/>
  <c r="E28" i="162" a="1"/>
  <c r="Q2" i="163" a="1"/>
  <c r="F38" i="160" a="1"/>
  <c r="F40" i="142" a="1"/>
  <c r="F40" i="142" l="1"/>
  <c r="F38" i="160"/>
  <c r="Q2" i="163"/>
  <c r="E28" i="162"/>
  <c r="K18" i="142"/>
  <c r="D9" i="159"/>
  <c r="D12" i="163"/>
  <c r="AL79" i="158"/>
  <c r="AM79" i="158" s="1"/>
  <c r="F38" i="159"/>
  <c r="P14" i="159"/>
  <c r="E17" i="160"/>
  <c r="L3" i="160"/>
  <c r="H43" i="160"/>
  <c r="L28" i="160"/>
  <c r="P17" i="163"/>
  <c r="L10" i="142"/>
  <c r="AP17" i="159"/>
  <c r="H14" i="163"/>
  <c r="P37" i="161"/>
  <c r="L7" i="160"/>
  <c r="E20" i="159"/>
  <c r="C4" i="159"/>
  <c r="D20" i="158"/>
  <c r="D16" i="162"/>
  <c r="AL10" i="142"/>
  <c r="AM10" i="142" s="1"/>
  <c r="AR201" i="160"/>
  <c r="N49" i="160"/>
  <c r="AO10" i="162"/>
  <c r="M21" i="159"/>
  <c r="AR5" i="160"/>
  <c r="K41" i="163"/>
  <c r="F3" i="163"/>
  <c r="I39" i="160"/>
  <c r="Q22" i="159"/>
  <c r="C30" i="159"/>
  <c r="D35" i="160"/>
  <c r="C20" i="158"/>
  <c r="D23" i="161"/>
  <c r="P19" i="142"/>
  <c r="M19" i="142"/>
  <c r="E12" i="160"/>
  <c r="C25" i="162"/>
  <c r="D40" i="142"/>
  <c r="N42" i="160"/>
  <c r="D4" i="142"/>
  <c r="D3" i="162"/>
  <c r="I22" i="162"/>
  <c r="AR75" i="142"/>
  <c r="N44" i="159"/>
  <c r="F12" i="163"/>
  <c r="G22" i="162"/>
  <c r="G45" i="142"/>
  <c r="N18" i="142"/>
  <c r="M18" i="160"/>
  <c r="Q47" i="163"/>
  <c r="H35" i="142"/>
  <c r="Q46" i="142"/>
  <c r="Q12" i="160"/>
  <c r="G39" i="159"/>
  <c r="M29" i="162"/>
  <c r="N4" i="161"/>
  <c r="P26" i="163"/>
  <c r="D20" i="162"/>
  <c r="F49" i="160"/>
  <c r="J21" i="160"/>
  <c r="C11" i="158"/>
  <c r="AP5" i="161"/>
  <c r="N23" i="158"/>
  <c r="J9" i="160"/>
  <c r="AO77" i="160"/>
  <c r="Q41" i="163"/>
  <c r="K9" i="162"/>
  <c r="M39" i="158"/>
  <c r="N16" i="159"/>
  <c r="AL203" i="160"/>
  <c r="AM203" i="160" s="1"/>
  <c r="K38" i="160"/>
  <c r="N20" i="142"/>
  <c r="H29" i="142"/>
  <c r="M40" i="158"/>
  <c r="L38" i="159"/>
  <c r="D21" i="142"/>
  <c r="AP76" i="159"/>
  <c r="E49" i="158"/>
  <c r="G13" i="163"/>
  <c r="J19" i="160"/>
  <c r="AQ7" i="160"/>
  <c r="L51" i="142"/>
  <c r="I40" i="158"/>
  <c r="D9" i="160"/>
  <c r="I41" i="160"/>
  <c r="D10" i="161"/>
  <c r="AR200" i="160"/>
  <c r="AR6" i="159"/>
  <c r="L4" i="161"/>
  <c r="AR6" i="162"/>
  <c r="F22" i="163"/>
  <c r="M36" i="159"/>
  <c r="AO140" i="159"/>
  <c r="C2" i="162"/>
  <c r="N11" i="158"/>
  <c r="G18" i="163"/>
  <c r="AR5" i="142"/>
  <c r="Q32" i="142"/>
  <c r="E13" i="161"/>
  <c r="L43" i="161"/>
  <c r="N34" i="160"/>
  <c r="K42" i="142"/>
  <c r="AR137" i="159"/>
  <c r="AJ76" i="158"/>
  <c r="AK76" i="158" s="1"/>
  <c r="AJ72" i="159"/>
  <c r="AK72" i="159" s="1"/>
  <c r="Q33" i="142"/>
  <c r="C50" i="163"/>
  <c r="F26" i="159"/>
  <c r="N10" i="162"/>
  <c r="G24" i="163"/>
  <c r="Q30" i="163"/>
  <c r="L27" i="161"/>
  <c r="Q33" i="161"/>
  <c r="M35" i="159"/>
  <c r="F19" i="158"/>
  <c r="H12" i="163"/>
  <c r="L31" i="160"/>
  <c r="C28" i="142"/>
  <c r="F2" i="162"/>
  <c r="M5" i="142"/>
  <c r="M43" i="162"/>
  <c r="AJ141" i="159"/>
  <c r="AK141" i="159" s="1"/>
  <c r="AO5" i="162"/>
  <c r="F19" i="161"/>
  <c r="D27" i="159"/>
  <c r="P19" i="163"/>
  <c r="P24" i="158"/>
  <c r="L5" i="161"/>
  <c r="E21" i="161"/>
  <c r="AP78" i="159"/>
  <c r="M40" i="162"/>
  <c r="G8" i="158"/>
  <c r="N6" i="158"/>
  <c r="AR80" i="158"/>
  <c r="G7" i="142"/>
  <c r="J16" i="163"/>
  <c r="C41" i="159"/>
  <c r="AO5" i="161"/>
  <c r="J46" i="163"/>
  <c r="K23" i="161"/>
  <c r="M39" i="161"/>
  <c r="N17" i="163"/>
  <c r="E45" i="163"/>
  <c r="N13" i="159"/>
  <c r="M48" i="158"/>
  <c r="AO210" i="160"/>
  <c r="L45" i="142"/>
  <c r="D34" i="158"/>
  <c r="P20" i="142"/>
  <c r="AJ72" i="142"/>
  <c r="AK72" i="142" s="1"/>
  <c r="AP9" i="162"/>
  <c r="AO203" i="160"/>
  <c r="J24" i="159"/>
  <c r="I36" i="161"/>
  <c r="E13" i="159"/>
  <c r="Q14" i="160"/>
  <c r="G42" i="161"/>
  <c r="E3" i="158"/>
  <c r="G21" i="158"/>
  <c r="P10" i="142"/>
  <c r="P38" i="158"/>
  <c r="P24" i="163"/>
  <c r="M50" i="142"/>
  <c r="G9" i="161"/>
  <c r="AO5" i="159"/>
  <c r="D15" i="160"/>
  <c r="K40" i="161"/>
  <c r="J41" i="161"/>
  <c r="D38" i="162"/>
  <c r="C25" i="142"/>
  <c r="D22" i="162"/>
  <c r="AR81" i="159"/>
  <c r="M10" i="158"/>
  <c r="C29" i="159"/>
  <c r="C19" i="161"/>
  <c r="Q26" i="142"/>
  <c r="C32" i="142"/>
  <c r="D45" i="159"/>
  <c r="F31" i="159"/>
  <c r="G50" i="160"/>
  <c r="P14" i="163"/>
  <c r="AO8" i="159"/>
  <c r="H2" i="163"/>
  <c r="H13" i="161"/>
  <c r="I6" i="160"/>
  <c r="I31" i="162"/>
  <c r="N7" i="158"/>
  <c r="AL200" i="160"/>
  <c r="AM200" i="160" s="1"/>
  <c r="Q33" i="162"/>
  <c r="AL13" i="162"/>
  <c r="AM13" i="162" s="1"/>
  <c r="AP6" i="160"/>
  <c r="G31" i="160"/>
  <c r="C29" i="163"/>
  <c r="AQ141" i="159"/>
  <c r="Q27" i="142"/>
  <c r="L49" i="162"/>
  <c r="H22" i="160"/>
  <c r="K32" i="162"/>
  <c r="H27" i="162"/>
  <c r="M51" i="163"/>
  <c r="K26" i="163"/>
  <c r="P27" i="142"/>
  <c r="G34" i="159"/>
  <c r="P30" i="160"/>
  <c r="M21" i="142"/>
  <c r="H4" i="142"/>
  <c r="AO138" i="159"/>
  <c r="K38" i="163"/>
  <c r="K34" i="163"/>
  <c r="I47" i="163"/>
  <c r="K28" i="142"/>
  <c r="M15" i="142"/>
  <c r="P26" i="159"/>
  <c r="AR204" i="160"/>
  <c r="M26" i="158"/>
  <c r="N43" i="163"/>
  <c r="Q29" i="160"/>
  <c r="AP73" i="159"/>
  <c r="F13" i="142"/>
  <c r="H50" i="160"/>
  <c r="C11" i="159"/>
  <c r="P40" i="159"/>
  <c r="N19" i="162"/>
  <c r="G3" i="160"/>
  <c r="D39" i="162"/>
  <c r="M10" i="159"/>
  <c r="F25" i="160"/>
  <c r="Q14" i="159"/>
  <c r="I39" i="142"/>
  <c r="J15" i="159"/>
  <c r="AR8" i="158"/>
  <c r="D35" i="158"/>
  <c r="J18" i="161"/>
  <c r="AR11" i="160"/>
  <c r="D4" i="158"/>
  <c r="C51" i="162"/>
  <c r="AQ135" i="160"/>
  <c r="Q33" i="163"/>
  <c r="D12" i="142"/>
  <c r="AP71" i="162"/>
  <c r="P19" i="158"/>
  <c r="E17" i="158"/>
  <c r="C50" i="142"/>
  <c r="G11" i="160"/>
  <c r="P5" i="142"/>
  <c r="AP141" i="159"/>
  <c r="L12" i="163"/>
  <c r="Q14" i="162"/>
  <c r="G23" i="162"/>
  <c r="AO77" i="162"/>
  <c r="G7" i="161"/>
  <c r="P49" i="160"/>
  <c r="P8" i="158"/>
  <c r="AP81" i="158"/>
  <c r="G35" i="163"/>
  <c r="AQ81" i="158"/>
  <c r="Q29" i="162"/>
  <c r="E34" i="160"/>
  <c r="J48" i="161"/>
  <c r="G24" i="160"/>
  <c r="E28" i="158"/>
  <c r="H43" i="162"/>
  <c r="H42" i="163"/>
  <c r="G20" i="163"/>
  <c r="D44" i="159"/>
  <c r="Q49" i="142"/>
  <c r="L46" i="161"/>
  <c r="P16" i="162"/>
  <c r="C23" i="158"/>
  <c r="G6" i="161"/>
  <c r="H6" i="163"/>
  <c r="L30" i="160"/>
  <c r="D42" i="159"/>
  <c r="E29" i="160"/>
  <c r="AP80" i="158"/>
  <c r="F19" i="162"/>
  <c r="D32" i="161"/>
  <c r="AJ9" i="160"/>
  <c r="AK9" i="160" s="1"/>
  <c r="L4" i="162"/>
  <c r="Q27" i="161"/>
  <c r="E34" i="163"/>
  <c r="N17" i="159"/>
  <c r="I26" i="161"/>
  <c r="AO17" i="159"/>
  <c r="H13" i="159"/>
  <c r="P20" i="158"/>
  <c r="L29" i="161"/>
  <c r="H18" i="161"/>
  <c r="P19" i="161"/>
  <c r="E26" i="142"/>
  <c r="J35" i="160"/>
  <c r="L11" i="161"/>
  <c r="E14" i="158"/>
  <c r="AP142" i="159"/>
  <c r="AJ74" i="159"/>
  <c r="AK74" i="159" s="1"/>
  <c r="D32" i="162"/>
  <c r="M45" i="163"/>
  <c r="D2" i="160"/>
  <c r="F4" i="160"/>
  <c r="N21" i="158"/>
  <c r="J4" i="160"/>
  <c r="K11" i="162"/>
  <c r="D49" i="163"/>
  <c r="H32" i="160"/>
  <c r="H30" i="163"/>
  <c r="K5" i="163"/>
  <c r="AJ11" i="158"/>
  <c r="AK11" i="158" s="1"/>
  <c r="AR140" i="159"/>
  <c r="E51" i="159"/>
  <c r="AO10" i="142"/>
  <c r="Q5" i="162"/>
  <c r="L12" i="160"/>
  <c r="P34" i="158"/>
  <c r="C7" i="142"/>
  <c r="D46" i="161"/>
  <c r="M26" i="161"/>
  <c r="K48" i="159"/>
  <c r="AL6" i="163"/>
  <c r="AM6" i="163" s="1"/>
  <c r="K7" i="163"/>
  <c r="P15" i="162"/>
  <c r="AP139" i="159"/>
  <c r="AQ76" i="142"/>
  <c r="Q42" i="161"/>
  <c r="M26" i="162"/>
  <c r="L43" i="159"/>
  <c r="E36" i="158"/>
  <c r="P46" i="160"/>
  <c r="K22" i="142"/>
  <c r="N12" i="158"/>
  <c r="H33" i="159"/>
  <c r="I44" i="161"/>
  <c r="H7" i="158"/>
  <c r="L26" i="158"/>
  <c r="C44" i="161"/>
  <c r="Q23" i="159"/>
  <c r="I11" i="158"/>
  <c r="AQ11" i="159"/>
  <c r="N10" i="142"/>
  <c r="J6" i="160"/>
  <c r="M2" i="158"/>
  <c r="H6" i="142"/>
  <c r="I7" i="162"/>
  <c r="H20" i="161"/>
  <c r="I45" i="142"/>
  <c r="AO142" i="159"/>
  <c r="L48" i="161"/>
  <c r="N19" i="159"/>
  <c r="H3" i="160"/>
  <c r="I49" i="160"/>
  <c r="I42" i="158"/>
  <c r="H11" i="158"/>
  <c r="K24" i="160"/>
  <c r="C46" i="162"/>
  <c r="E40" i="162"/>
  <c r="H32" i="158"/>
  <c r="J41" i="159"/>
  <c r="AJ81" i="159"/>
  <c r="AK81" i="159" s="1"/>
  <c r="M33" i="161"/>
  <c r="AR137" i="160"/>
  <c r="G49" i="160"/>
  <c r="D12" i="158"/>
  <c r="G40" i="162"/>
  <c r="H2" i="162"/>
  <c r="L49" i="161"/>
  <c r="L2" i="160"/>
  <c r="M30" i="161"/>
  <c r="I21" i="160"/>
  <c r="H7" i="162"/>
  <c r="H33" i="162"/>
  <c r="Q5" i="158"/>
  <c r="AL6" i="159"/>
  <c r="AM6" i="159" s="1"/>
  <c r="N7" i="163"/>
  <c r="AJ138" i="160"/>
  <c r="AK138" i="160" s="1"/>
  <c r="M47" i="160"/>
  <c r="P42" i="161"/>
  <c r="C27" i="158"/>
  <c r="H30" i="142"/>
  <c r="H39" i="163"/>
  <c r="G35" i="159"/>
  <c r="F3" i="161"/>
  <c r="F22" i="159"/>
  <c r="P44" i="142"/>
  <c r="AL14" i="162"/>
  <c r="AM14" i="162" s="1"/>
  <c r="K15" i="158"/>
  <c r="J38" i="161"/>
  <c r="I7" i="158"/>
  <c r="H17" i="163"/>
  <c r="P36" i="142"/>
  <c r="L9" i="163"/>
  <c r="K36" i="163"/>
  <c r="G22" i="142"/>
  <c r="J45" i="159"/>
  <c r="F42" i="162"/>
  <c r="L30" i="158"/>
  <c r="D25" i="158"/>
  <c r="L36" i="158"/>
  <c r="I18" i="161"/>
  <c r="C14" i="163"/>
  <c r="K45" i="162"/>
  <c r="AR8" i="159"/>
  <c r="AJ10" i="142"/>
  <c r="AK10" i="142" s="1"/>
  <c r="N34" i="162"/>
  <c r="J50" i="159"/>
  <c r="H42" i="162"/>
  <c r="AL202" i="160"/>
  <c r="AM202" i="160" s="1"/>
  <c r="I43" i="159"/>
  <c r="G11" i="142"/>
  <c r="E47" i="142"/>
  <c r="D38" i="161"/>
  <c r="P18" i="142"/>
  <c r="L20" i="161"/>
  <c r="AQ74" i="142"/>
  <c r="I23" i="159"/>
  <c r="H18" i="142"/>
  <c r="C13" i="162"/>
  <c r="K45" i="142"/>
  <c r="L41" i="159"/>
  <c r="N35" i="158"/>
  <c r="I21" i="158"/>
  <c r="L11" i="142"/>
  <c r="J26" i="161"/>
  <c r="G50" i="142"/>
  <c r="K49" i="158"/>
  <c r="D34" i="160"/>
  <c r="AO79" i="159"/>
  <c r="K35" i="163"/>
  <c r="D37" i="162"/>
  <c r="C10" i="163"/>
  <c r="C16" i="161"/>
  <c r="F45" i="160"/>
  <c r="N24" i="142"/>
  <c r="AR78" i="162"/>
  <c r="AL75" i="158"/>
  <c r="AM75" i="158" s="1"/>
  <c r="AQ73" i="158"/>
  <c r="M17" i="159"/>
  <c r="AJ77" i="158"/>
  <c r="AK77" i="158" s="1"/>
  <c r="AR12" i="159"/>
  <c r="J18" i="158"/>
  <c r="N51" i="161"/>
  <c r="C43" i="163"/>
  <c r="F8" i="142"/>
  <c r="Q9" i="162"/>
  <c r="AP13" i="159"/>
  <c r="F43" i="160"/>
  <c r="Q14" i="161"/>
  <c r="N4" i="158"/>
  <c r="D12" i="161"/>
  <c r="K50" i="163"/>
  <c r="E7" i="163"/>
  <c r="AQ139" i="159"/>
  <c r="K22" i="162"/>
  <c r="AQ71" i="162"/>
  <c r="D37" i="161"/>
  <c r="H39" i="142"/>
  <c r="K34" i="159"/>
  <c r="M22" i="158"/>
  <c r="E27" i="142"/>
  <c r="G3" i="158"/>
  <c r="I10" i="159"/>
  <c r="F10" i="163"/>
  <c r="L44" i="162"/>
  <c r="C51" i="160"/>
  <c r="M36" i="162"/>
  <c r="F4" i="158"/>
  <c r="E45" i="160"/>
  <c r="N14" i="142"/>
  <c r="J28" i="159"/>
  <c r="N23" i="162"/>
  <c r="AQ75" i="142"/>
  <c r="M37" i="162"/>
  <c r="K40" i="163"/>
  <c r="D28" i="162"/>
  <c r="F51" i="161"/>
  <c r="N11" i="159"/>
  <c r="J51" i="160"/>
  <c r="P3" i="163"/>
  <c r="G7" i="160"/>
  <c r="I3" i="159"/>
  <c r="K33" i="163"/>
  <c r="Q37" i="158"/>
  <c r="AL5" i="159"/>
  <c r="AM5" i="159" s="1"/>
  <c r="K22" i="158"/>
  <c r="C35" i="159"/>
  <c r="I50" i="142"/>
  <c r="G18" i="161"/>
  <c r="AQ75" i="163"/>
  <c r="H23" i="160"/>
  <c r="J11" i="161"/>
  <c r="AP70" i="162"/>
  <c r="D11" i="161"/>
  <c r="I15" i="161"/>
  <c r="AO205" i="160"/>
  <c r="Q12" i="142"/>
  <c r="M34" i="161"/>
  <c r="D50" i="142"/>
  <c r="AR71" i="158"/>
  <c r="AJ135" i="142"/>
  <c r="AK135" i="142" s="1"/>
  <c r="E31" i="161"/>
  <c r="J35" i="162"/>
  <c r="AP9" i="160"/>
  <c r="P47" i="162"/>
  <c r="P12" i="163"/>
  <c r="AL76" i="142"/>
  <c r="AM76" i="142" s="1"/>
  <c r="AR70" i="158"/>
  <c r="J48" i="159"/>
  <c r="G26" i="160"/>
  <c r="D12" i="162"/>
  <c r="AJ136" i="159"/>
  <c r="AK136" i="159" s="1"/>
  <c r="AJ5" i="163"/>
  <c r="AK5" i="163" s="1"/>
  <c r="N45" i="162"/>
  <c r="L24" i="160"/>
  <c r="P41" i="142"/>
  <c r="H49" i="142"/>
  <c r="F12" i="158"/>
  <c r="H10" i="160"/>
  <c r="L30" i="162"/>
  <c r="AL6" i="162"/>
  <c r="AM6" i="162" s="1"/>
  <c r="D12" i="160"/>
  <c r="AO135" i="160"/>
  <c r="J13" i="159"/>
  <c r="N20" i="163"/>
  <c r="D8" i="160"/>
  <c r="I2" i="158"/>
  <c r="M46" i="159"/>
  <c r="N28" i="160"/>
  <c r="H48" i="142"/>
  <c r="G24" i="159"/>
  <c r="E44" i="159"/>
  <c r="J51" i="162"/>
  <c r="N21" i="142"/>
  <c r="P28" i="162"/>
  <c r="Q12" i="163"/>
  <c r="AQ6" i="160"/>
  <c r="I25" i="159"/>
  <c r="G4" i="162"/>
  <c r="N2" i="160"/>
  <c r="N47" i="163"/>
  <c r="AJ77" i="159"/>
  <c r="AK77" i="159" s="1"/>
  <c r="L46" i="158"/>
  <c r="D33" i="161"/>
  <c r="I49" i="142"/>
  <c r="D36" i="142"/>
  <c r="P6" i="160"/>
  <c r="Q47" i="161"/>
  <c r="AP16" i="159"/>
  <c r="H47" i="163"/>
  <c r="AO10" i="163"/>
  <c r="K46" i="142"/>
  <c r="E22" i="142"/>
  <c r="F40" i="158"/>
  <c r="P18" i="162"/>
  <c r="I10" i="162"/>
  <c r="AL135" i="159"/>
  <c r="AM135" i="159" s="1"/>
  <c r="AR73" i="158"/>
  <c r="AL201" i="159"/>
  <c r="AM201" i="159" s="1"/>
  <c r="AL81" i="158"/>
  <c r="AM81" i="158" s="1"/>
  <c r="G31" i="142"/>
  <c r="E4" i="161"/>
  <c r="AL78" i="162"/>
  <c r="AM78" i="162" s="1"/>
  <c r="F45" i="161"/>
  <c r="AO9" i="158"/>
  <c r="L7" i="163"/>
  <c r="E4" i="158"/>
  <c r="AJ8" i="160"/>
  <c r="AK8" i="160" s="1"/>
  <c r="H38" i="160"/>
  <c r="N47" i="159"/>
  <c r="H15" i="163"/>
  <c r="Q35" i="142"/>
  <c r="N33" i="160"/>
  <c r="M17" i="163"/>
  <c r="J6" i="142"/>
  <c r="D30" i="142"/>
  <c r="E24" i="160"/>
  <c r="K32" i="159"/>
  <c r="K22" i="163"/>
  <c r="AO77" i="163"/>
  <c r="E10" i="163"/>
  <c r="G10" i="163"/>
  <c r="AQ72" i="160"/>
  <c r="I48" i="160"/>
  <c r="K45" i="163"/>
  <c r="G12" i="158"/>
  <c r="P7" i="160"/>
  <c r="H4" i="162"/>
  <c r="AQ136" i="142"/>
  <c r="AO80" i="159"/>
  <c r="M14" i="159"/>
  <c r="J5" i="162"/>
  <c r="H42" i="158"/>
  <c r="Q42" i="142"/>
  <c r="Q36" i="161"/>
  <c r="P31" i="142"/>
  <c r="M18" i="159"/>
  <c r="P35" i="163"/>
  <c r="J16" i="162"/>
  <c r="J18" i="163"/>
  <c r="AO75" i="163"/>
  <c r="G51" i="159"/>
  <c r="J9" i="142"/>
  <c r="F50" i="163"/>
  <c r="N23" i="142"/>
  <c r="N4" i="162"/>
  <c r="I14" i="160"/>
  <c r="C33" i="163"/>
  <c r="J34" i="160"/>
  <c r="P24" i="142"/>
  <c r="AP7" i="160"/>
  <c r="AL79" i="159"/>
  <c r="AM79" i="159" s="1"/>
  <c r="Q51" i="159"/>
  <c r="AL73" i="159"/>
  <c r="AM73" i="159" s="1"/>
  <c r="P22" i="162"/>
  <c r="D31" i="163"/>
  <c r="E6" i="160"/>
  <c r="I29" i="163"/>
  <c r="I45" i="159"/>
  <c r="J12" i="162"/>
  <c r="G49" i="142"/>
  <c r="H42" i="160"/>
  <c r="AP138" i="142"/>
  <c r="P42" i="162"/>
  <c r="E16" i="161"/>
  <c r="L4" i="142"/>
  <c r="E42" i="160"/>
  <c r="N30" i="161"/>
  <c r="AJ5" i="158"/>
  <c r="AK5" i="158" s="1"/>
  <c r="Q44" i="158"/>
  <c r="I27" i="161"/>
  <c r="D9" i="161"/>
  <c r="J38" i="162"/>
  <c r="AJ203" i="160"/>
  <c r="AK203" i="160" s="1"/>
  <c r="AP140" i="159"/>
  <c r="C37" i="162"/>
  <c r="P4" i="158"/>
  <c r="G41" i="142"/>
  <c r="AJ6" i="160"/>
  <c r="AK6" i="160" s="1"/>
  <c r="H41" i="163"/>
  <c r="C23" i="162"/>
  <c r="J27" i="163"/>
  <c r="P14" i="161"/>
  <c r="Q47" i="158"/>
  <c r="L40" i="158"/>
  <c r="AR9" i="162"/>
  <c r="J3" i="159"/>
  <c r="H49" i="158"/>
  <c r="E10" i="162"/>
  <c r="F49" i="159"/>
  <c r="C12" i="162"/>
  <c r="Q6" i="162"/>
  <c r="F5" i="163"/>
  <c r="N48" i="159"/>
  <c r="K21" i="162"/>
  <c r="H36" i="159"/>
  <c r="AL139" i="142"/>
  <c r="AM139" i="142" s="1"/>
  <c r="L51" i="162"/>
  <c r="N44" i="163"/>
  <c r="D47" i="159"/>
  <c r="G51" i="158"/>
  <c r="H38" i="161"/>
  <c r="N50" i="163"/>
  <c r="Q51" i="162"/>
  <c r="G38" i="163"/>
  <c r="K34" i="160"/>
  <c r="D30" i="161"/>
  <c r="H28" i="158"/>
  <c r="I48" i="159"/>
  <c r="P15" i="158"/>
  <c r="AQ14" i="162"/>
  <c r="D29" i="161"/>
  <c r="D3" i="142"/>
  <c r="L2" i="158"/>
  <c r="E30" i="162"/>
  <c r="L48" i="163"/>
  <c r="G11" i="162"/>
  <c r="AL75" i="142"/>
  <c r="AM75" i="142" s="1"/>
  <c r="G30" i="158"/>
  <c r="J27" i="162"/>
  <c r="P32" i="163"/>
  <c r="C36" i="160"/>
  <c r="J17" i="161"/>
  <c r="AQ81" i="159"/>
  <c r="N24" i="162"/>
  <c r="C14" i="160"/>
  <c r="F22" i="158"/>
  <c r="Q36" i="159"/>
  <c r="J42" i="159"/>
  <c r="J49" i="163"/>
  <c r="L39" i="162"/>
  <c r="G25" i="161"/>
  <c r="D27" i="142"/>
  <c r="E19" i="160"/>
  <c r="I8" i="160"/>
  <c r="AR72" i="162"/>
  <c r="D22" i="158"/>
  <c r="F29" i="160"/>
  <c r="E40" i="142"/>
  <c r="AO12" i="162"/>
  <c r="E7" i="159"/>
  <c r="K18" i="159"/>
  <c r="Q34" i="161"/>
  <c r="AL78" i="158"/>
  <c r="AM78" i="158" s="1"/>
  <c r="E14" i="159"/>
  <c r="J48" i="162"/>
  <c r="AR6" i="163"/>
  <c r="C18" i="158"/>
  <c r="I25" i="158"/>
  <c r="AR5" i="163"/>
  <c r="D23" i="162"/>
  <c r="Q28" i="158"/>
  <c r="AP75" i="159"/>
  <c r="AL9" i="159"/>
  <c r="AM9" i="159" s="1"/>
  <c r="AL12" i="159"/>
  <c r="AM12" i="159" s="1"/>
  <c r="L18" i="159"/>
  <c r="J32" i="163"/>
  <c r="D13" i="142"/>
  <c r="E38" i="162"/>
  <c r="AQ74" i="160"/>
  <c r="L29" i="162"/>
  <c r="I31" i="161"/>
  <c r="AR10" i="158"/>
  <c r="AR11" i="159"/>
  <c r="C7" i="163"/>
  <c r="E11" i="142"/>
  <c r="D39" i="163"/>
  <c r="I42" i="162"/>
  <c r="M33" i="159"/>
  <c r="H12" i="160"/>
  <c r="AQ7" i="163"/>
  <c r="M43" i="142"/>
  <c r="C31" i="162"/>
  <c r="J49" i="158"/>
  <c r="I22" i="161"/>
  <c r="L8" i="163"/>
  <c r="AL202" i="159"/>
  <c r="AM202" i="159" s="1"/>
  <c r="C50" i="159"/>
  <c r="F42" i="160"/>
  <c r="Q29" i="158"/>
  <c r="J25" i="159"/>
  <c r="K17" i="161"/>
  <c r="H50" i="162"/>
  <c r="Q24" i="142"/>
  <c r="C22" i="142"/>
  <c r="P33" i="159"/>
  <c r="I26" i="142"/>
  <c r="AL15" i="159"/>
  <c r="AM15" i="159" s="1"/>
  <c r="F36" i="158"/>
  <c r="E31" i="142"/>
  <c r="P40" i="160"/>
  <c r="H4" i="163"/>
  <c r="E29" i="163"/>
  <c r="Q49" i="161"/>
  <c r="L19" i="163"/>
  <c r="C27" i="159"/>
  <c r="AQ5" i="159"/>
  <c r="D36" i="163"/>
  <c r="Q50" i="162"/>
  <c r="C34" i="160"/>
  <c r="C46" i="158"/>
  <c r="F7" i="142"/>
  <c r="AO9" i="142"/>
  <c r="K6" i="161"/>
  <c r="M2" i="159"/>
  <c r="M51" i="159"/>
  <c r="H16" i="160"/>
  <c r="I37" i="160"/>
  <c r="AL140" i="159"/>
  <c r="AM140" i="159" s="1"/>
  <c r="AL135" i="160"/>
  <c r="AM135" i="160" s="1"/>
  <c r="AL82" i="159"/>
  <c r="AM82" i="159" s="1"/>
  <c r="J27" i="158"/>
  <c r="L24" i="163"/>
  <c r="H50" i="161"/>
  <c r="C45" i="158"/>
  <c r="P3" i="161"/>
  <c r="AQ5" i="163"/>
  <c r="E39" i="159"/>
  <c r="I42" i="161"/>
  <c r="J14" i="163"/>
  <c r="M21" i="158"/>
  <c r="AJ73" i="162"/>
  <c r="AK73" i="162" s="1"/>
  <c r="H13" i="142"/>
  <c r="I40" i="160"/>
  <c r="M29" i="160"/>
  <c r="J13" i="160"/>
  <c r="L32" i="162"/>
  <c r="M24" i="159"/>
  <c r="AQ136" i="159"/>
  <c r="F39" i="159"/>
  <c r="N35" i="159"/>
  <c r="D6" i="162"/>
  <c r="J40" i="160"/>
  <c r="AQ141" i="142"/>
  <c r="E13" i="162"/>
  <c r="H23" i="158"/>
  <c r="N29" i="162"/>
  <c r="L39" i="160"/>
  <c r="D6" i="160"/>
  <c r="N36" i="159"/>
  <c r="P29" i="159"/>
  <c r="AP13" i="162"/>
  <c r="Q43" i="159"/>
  <c r="P50" i="161"/>
  <c r="M3" i="161"/>
  <c r="J19" i="158"/>
  <c r="AO74" i="162"/>
  <c r="F17" i="163"/>
  <c r="E22" i="158"/>
  <c r="G36" i="161"/>
  <c r="H16" i="161"/>
  <c r="E46" i="161"/>
  <c r="H51" i="159"/>
  <c r="N25" i="159"/>
  <c r="J41" i="163"/>
  <c r="N32" i="160"/>
  <c r="J34" i="159"/>
  <c r="J44" i="163"/>
  <c r="P22" i="159"/>
  <c r="F43" i="161"/>
  <c r="I48" i="158"/>
  <c r="D13" i="161"/>
  <c r="K39" i="162"/>
  <c r="F49" i="142"/>
  <c r="E23" i="161"/>
  <c r="N38" i="158"/>
  <c r="AQ12" i="160"/>
  <c r="C32" i="159"/>
  <c r="P16" i="159"/>
  <c r="G23" i="161"/>
  <c r="AR5" i="159"/>
  <c r="P17" i="159"/>
  <c r="AL137" i="142"/>
  <c r="AM137" i="142" s="1"/>
  <c r="H14" i="159"/>
  <c r="D22" i="142"/>
  <c r="Q43" i="162"/>
  <c r="E38" i="161"/>
  <c r="P9" i="158"/>
  <c r="Q10" i="158"/>
  <c r="Q28" i="160"/>
  <c r="D43" i="160"/>
  <c r="F13" i="159"/>
  <c r="F33" i="161"/>
  <c r="K42" i="158"/>
  <c r="E45" i="158"/>
  <c r="F15" i="161"/>
  <c r="H6" i="161"/>
  <c r="I5" i="160"/>
  <c r="K15" i="161"/>
  <c r="AJ5" i="161"/>
  <c r="AK5" i="161" s="1"/>
  <c r="N51" i="160"/>
  <c r="AL74" i="142"/>
  <c r="AM74" i="142" s="1"/>
  <c r="Q19" i="163"/>
  <c r="AL77" i="159"/>
  <c r="AM77" i="159" s="1"/>
  <c r="K12" i="163"/>
  <c r="Q19" i="159"/>
  <c r="D33" i="142"/>
  <c r="AR10" i="142"/>
  <c r="AJ11" i="159"/>
  <c r="AK11" i="159" s="1"/>
  <c r="AJ137" i="142"/>
  <c r="AK137" i="142" s="1"/>
  <c r="E23" i="163"/>
  <c r="AQ12" i="159"/>
  <c r="Q41" i="160"/>
  <c r="AP138" i="160"/>
  <c r="H5" i="161"/>
  <c r="P15" i="161"/>
  <c r="P48" i="160"/>
  <c r="M47" i="163"/>
  <c r="H44" i="158"/>
  <c r="F6" i="142"/>
  <c r="E46" i="159"/>
  <c r="AR72" i="158"/>
  <c r="J23" i="159"/>
  <c r="N38" i="159"/>
  <c r="G18" i="142"/>
  <c r="L51" i="163"/>
  <c r="C49" i="163"/>
  <c r="M46" i="142"/>
  <c r="L15" i="161"/>
  <c r="K26" i="162"/>
  <c r="Q48" i="142"/>
  <c r="L43" i="163"/>
  <c r="C17" i="158"/>
  <c r="M38" i="159"/>
  <c r="AQ5" i="161"/>
  <c r="I8" i="159"/>
  <c r="C9" i="162"/>
  <c r="C8" i="159"/>
  <c r="C41" i="163"/>
  <c r="AR83" i="159"/>
  <c r="E45" i="159"/>
  <c r="I42" i="160"/>
  <c r="AR72" i="142"/>
  <c r="AL205" i="160"/>
  <c r="AM205" i="160" s="1"/>
  <c r="D18" i="162"/>
  <c r="H17" i="161"/>
  <c r="K6" i="142"/>
  <c r="L50" i="142"/>
  <c r="M33" i="163"/>
  <c r="C22" i="158"/>
  <c r="Q50" i="142"/>
  <c r="AJ74" i="160"/>
  <c r="AK74" i="160" s="1"/>
  <c r="H30" i="160"/>
  <c r="N44" i="162"/>
  <c r="Q18" i="159"/>
  <c r="E37" i="142"/>
  <c r="G42" i="158"/>
  <c r="AJ141" i="142"/>
  <c r="AK141" i="142" s="1"/>
  <c r="P33" i="158"/>
  <c r="H16" i="163"/>
  <c r="H22" i="159"/>
  <c r="N46" i="161"/>
  <c r="AR136" i="160"/>
  <c r="P16" i="163"/>
  <c r="AO77" i="158"/>
  <c r="AP77" i="159"/>
  <c r="I2" i="162"/>
  <c r="H42" i="142"/>
  <c r="P32" i="142"/>
  <c r="AJ202" i="160"/>
  <c r="AK202" i="160" s="1"/>
  <c r="J9" i="162"/>
  <c r="D49" i="158"/>
  <c r="C14" i="142"/>
  <c r="P24" i="161"/>
  <c r="F26" i="162"/>
  <c r="L7" i="159"/>
  <c r="C18" i="163"/>
  <c r="K51" i="142"/>
  <c r="H27" i="160"/>
  <c r="P21" i="160"/>
  <c r="Q48" i="160"/>
  <c r="C41" i="160"/>
  <c r="L35" i="158"/>
  <c r="H30" i="158"/>
  <c r="K28" i="163"/>
  <c r="M7" i="158"/>
  <c r="L6" i="163"/>
  <c r="C22" i="159"/>
  <c r="M48" i="142"/>
  <c r="C6" i="160"/>
  <c r="AL72" i="159"/>
  <c r="AM72" i="159" s="1"/>
  <c r="L5" i="142"/>
  <c r="G5" i="161"/>
  <c r="AQ71" i="159"/>
  <c r="L11" i="162"/>
  <c r="AO75" i="158"/>
  <c r="AJ75" i="160"/>
  <c r="AK75" i="160" s="1"/>
  <c r="C3" i="163"/>
  <c r="AL12" i="160"/>
  <c r="AM12" i="160" s="1"/>
  <c r="AQ72" i="142"/>
  <c r="I41" i="162"/>
  <c r="C7" i="161"/>
  <c r="G11" i="161"/>
  <c r="K13" i="161"/>
  <c r="H27" i="163"/>
  <c r="N45" i="159"/>
  <c r="H12" i="159"/>
  <c r="H27" i="161"/>
  <c r="AJ78" i="159"/>
  <c r="AK78" i="159" s="1"/>
  <c r="I30" i="159"/>
  <c r="K43" i="161"/>
  <c r="J5" i="163"/>
  <c r="L25" i="163"/>
  <c r="M12" i="142"/>
  <c r="G13" i="159"/>
  <c r="K17" i="159"/>
  <c r="P4" i="161"/>
  <c r="AO72" i="162"/>
  <c r="P41" i="159"/>
  <c r="C16" i="162"/>
  <c r="J43" i="142"/>
  <c r="K26" i="158"/>
  <c r="Q25" i="159"/>
  <c r="G26" i="163"/>
  <c r="L17" i="142"/>
  <c r="M35" i="160"/>
  <c r="N3" i="159"/>
  <c r="AO8" i="142"/>
  <c r="P6" i="142"/>
  <c r="E7" i="161"/>
  <c r="AR10" i="159"/>
  <c r="J51" i="161"/>
  <c r="Q47" i="160"/>
  <c r="C35" i="160"/>
  <c r="L12" i="162"/>
  <c r="N7" i="159"/>
  <c r="K36" i="142"/>
  <c r="F9" i="158"/>
  <c r="G35" i="161"/>
  <c r="H13" i="162"/>
  <c r="P37" i="142"/>
  <c r="K23" i="162"/>
  <c r="H44" i="159"/>
  <c r="P51" i="142"/>
  <c r="M29" i="158"/>
  <c r="Q26" i="159"/>
  <c r="AP70" i="158"/>
  <c r="AL8" i="162"/>
  <c r="AM8" i="162" s="1"/>
  <c r="C41" i="142"/>
  <c r="F36" i="162"/>
  <c r="K47" i="142"/>
  <c r="AJ70" i="162"/>
  <c r="AK70" i="162" s="1"/>
  <c r="G29" i="160"/>
  <c r="K27" i="159"/>
  <c r="G47" i="158"/>
  <c r="M40" i="142"/>
  <c r="AR71" i="142"/>
  <c r="E13" i="158"/>
  <c r="J46" i="159"/>
  <c r="D44" i="160"/>
  <c r="AP10" i="158"/>
  <c r="L49" i="163"/>
  <c r="H41" i="159"/>
  <c r="K10" i="160"/>
  <c r="E37" i="162"/>
  <c r="P39" i="160"/>
  <c r="K26" i="160"/>
  <c r="G23" i="159"/>
  <c r="L14" i="163"/>
  <c r="M49" i="163"/>
  <c r="F28" i="160"/>
  <c r="E49" i="160"/>
  <c r="AR71" i="163"/>
  <c r="I17" i="158"/>
  <c r="P29" i="161"/>
  <c r="I50" i="158"/>
  <c r="AR135" i="142"/>
  <c r="N11" i="161"/>
  <c r="C25" i="160"/>
  <c r="C40" i="142"/>
  <c r="AO74" i="160"/>
  <c r="D8" i="158"/>
  <c r="AJ71" i="160"/>
  <c r="AK71" i="160" s="1"/>
  <c r="M37" i="161"/>
  <c r="F40" i="161"/>
  <c r="G11" i="158"/>
  <c r="H4" i="161"/>
  <c r="P32" i="161"/>
  <c r="F48" i="163"/>
  <c r="H31" i="163"/>
  <c r="M42" i="142"/>
  <c r="C40" i="163"/>
  <c r="C19" i="160"/>
  <c r="C40" i="161"/>
  <c r="AJ137" i="160"/>
  <c r="AK137" i="160" s="1"/>
  <c r="G14" i="163"/>
  <c r="P37" i="158"/>
  <c r="N25" i="158"/>
  <c r="G39" i="158"/>
  <c r="C39" i="160"/>
  <c r="AR205" i="160"/>
  <c r="Q31" i="163"/>
  <c r="I16" i="158"/>
  <c r="H34" i="158"/>
  <c r="AQ140" i="159"/>
  <c r="I32" i="162"/>
  <c r="N11" i="163"/>
  <c r="N45" i="160"/>
  <c r="F12" i="162"/>
  <c r="E14" i="161"/>
  <c r="J2" i="142"/>
  <c r="L12" i="159"/>
  <c r="F5" i="160"/>
  <c r="G24" i="158"/>
  <c r="P33" i="162"/>
  <c r="AP72" i="163"/>
  <c r="F17" i="159"/>
  <c r="AJ201" i="160"/>
  <c r="AK201" i="160" s="1"/>
  <c r="M8" i="142"/>
  <c r="AQ75" i="159"/>
  <c r="AO12" i="159"/>
  <c r="F37" i="161"/>
  <c r="J31" i="142"/>
  <c r="P13" i="163"/>
  <c r="E36" i="159"/>
  <c r="N46" i="158"/>
  <c r="E32" i="163"/>
  <c r="F15" i="162"/>
  <c r="J32" i="161"/>
  <c r="E30" i="159"/>
  <c r="I49" i="159"/>
  <c r="C47" i="158"/>
  <c r="P37" i="159"/>
  <c r="J37" i="159"/>
  <c r="M38" i="161"/>
  <c r="L9" i="159"/>
  <c r="D7" i="162"/>
  <c r="M24" i="163"/>
  <c r="H31" i="160"/>
  <c r="E2" i="158"/>
  <c r="D35" i="142"/>
  <c r="J11" i="160"/>
  <c r="D25" i="161"/>
  <c r="G31" i="163"/>
  <c r="G47" i="160"/>
  <c r="J39" i="162"/>
  <c r="P10" i="162"/>
  <c r="G24" i="162"/>
  <c r="L9" i="142"/>
  <c r="K23" i="163"/>
  <c r="Q48" i="162"/>
  <c r="P45" i="159"/>
  <c r="P48" i="163"/>
  <c r="I43" i="158"/>
  <c r="C35" i="162"/>
  <c r="E9" i="162"/>
  <c r="AR11" i="162"/>
  <c r="E2" i="161"/>
  <c r="M14" i="161"/>
  <c r="AJ71" i="159"/>
  <c r="AK71" i="159" s="1"/>
  <c r="G34" i="161"/>
  <c r="AL6" i="160"/>
  <c r="AM6" i="160" s="1"/>
  <c r="K3" i="161"/>
  <c r="N44" i="158"/>
  <c r="E26" i="158"/>
  <c r="P15" i="142"/>
  <c r="P3" i="162"/>
  <c r="M38" i="162"/>
  <c r="F50" i="161"/>
  <c r="I32" i="160"/>
  <c r="N13" i="163"/>
  <c r="L14" i="142"/>
  <c r="M22" i="163"/>
  <c r="F36" i="163"/>
  <c r="D34" i="161"/>
  <c r="P40" i="142"/>
  <c r="G51" i="160"/>
  <c r="J43" i="161"/>
  <c r="AP77" i="142"/>
  <c r="Q5" i="163"/>
  <c r="AP5" i="142"/>
  <c r="AR75" i="160"/>
  <c r="G17" i="163"/>
  <c r="J36" i="158"/>
  <c r="M48" i="163"/>
  <c r="L16" i="142"/>
  <c r="F30" i="162"/>
  <c r="M4" i="158"/>
  <c r="AQ70" i="163"/>
  <c r="AL75" i="159"/>
  <c r="AM75" i="159" s="1"/>
  <c r="I37" i="159"/>
  <c r="N12" i="159"/>
  <c r="P45" i="158"/>
  <c r="M43" i="158"/>
  <c r="N47" i="142"/>
  <c r="J28" i="160"/>
  <c r="K5" i="159"/>
  <c r="E44" i="158"/>
  <c r="M41" i="160"/>
  <c r="D41" i="158"/>
  <c r="I2" i="160"/>
  <c r="Q20" i="160"/>
  <c r="I14" i="142"/>
  <c r="E47" i="162"/>
  <c r="I8" i="163"/>
  <c r="C21" i="160"/>
  <c r="N24" i="158"/>
  <c r="AR74" i="158"/>
  <c r="L8" i="161"/>
  <c r="H32" i="162"/>
  <c r="P28" i="161"/>
  <c r="M43" i="160"/>
  <c r="C28" i="160"/>
  <c r="F43" i="162"/>
  <c r="L18" i="142"/>
  <c r="I14" i="163"/>
  <c r="AR203" i="160"/>
  <c r="E6" i="159"/>
  <c r="H31" i="162"/>
  <c r="P2" i="142"/>
  <c r="AO79" i="158"/>
  <c r="N32" i="158"/>
  <c r="AQ71" i="163"/>
  <c r="K20" i="163"/>
  <c r="I48" i="161"/>
  <c r="L8" i="162"/>
  <c r="M27" i="142"/>
  <c r="H29" i="162"/>
  <c r="J10" i="161"/>
  <c r="F46" i="142"/>
  <c r="AJ210" i="160"/>
  <c r="AK210" i="160" s="1"/>
  <c r="D10" i="160"/>
  <c r="H2" i="161"/>
  <c r="AJ9" i="163"/>
  <c r="AK9" i="163" s="1"/>
  <c r="G17" i="162"/>
  <c r="K32" i="163"/>
  <c r="N48" i="163"/>
  <c r="J12" i="158"/>
  <c r="D26" i="163"/>
  <c r="L39" i="161"/>
  <c r="AR143" i="159"/>
  <c r="AR13" i="162"/>
  <c r="AR74" i="160"/>
  <c r="E50" i="142"/>
  <c r="D14" i="163"/>
  <c r="L21" i="160"/>
  <c r="N26" i="158"/>
  <c r="J8" i="159"/>
  <c r="K27" i="160"/>
  <c r="L20" i="163"/>
  <c r="D42" i="162"/>
  <c r="J43" i="158"/>
  <c r="C21" i="158"/>
  <c r="E43" i="158"/>
  <c r="P35" i="142"/>
  <c r="J40" i="162"/>
  <c r="I8" i="142"/>
  <c r="H31" i="158"/>
  <c r="K50" i="161"/>
  <c r="E33" i="161"/>
  <c r="H34" i="163"/>
  <c r="E31" i="158"/>
  <c r="J45" i="163"/>
  <c r="N40" i="163"/>
  <c r="E26" i="161"/>
  <c r="K16" i="161"/>
  <c r="Q40" i="159"/>
  <c r="J11" i="142"/>
  <c r="E42" i="161"/>
  <c r="C4" i="142"/>
  <c r="G27" i="142"/>
  <c r="D32" i="158"/>
  <c r="F51" i="159"/>
  <c r="K34" i="161"/>
  <c r="AO9" i="159"/>
  <c r="F43" i="163"/>
  <c r="J14" i="160"/>
  <c r="H43" i="163"/>
  <c r="F24" i="160"/>
  <c r="AJ8" i="142"/>
  <c r="AK8" i="142" s="1"/>
  <c r="AR74" i="142"/>
  <c r="H47" i="142"/>
  <c r="AO9" i="162"/>
  <c r="AR138" i="160"/>
  <c r="F29" i="142"/>
  <c r="M11" i="163"/>
  <c r="L13" i="142"/>
  <c r="N18" i="158"/>
  <c r="L48" i="142"/>
  <c r="E37" i="160"/>
  <c r="M41" i="158"/>
  <c r="K46" i="158"/>
  <c r="M6" i="158"/>
  <c r="P35" i="161"/>
  <c r="P8" i="159"/>
  <c r="L14" i="161"/>
  <c r="N25" i="161"/>
  <c r="P39" i="162"/>
  <c r="K7" i="142"/>
  <c r="K30" i="160"/>
  <c r="F17" i="160"/>
  <c r="H18" i="159"/>
  <c r="H50" i="158"/>
  <c r="AJ6" i="162"/>
  <c r="AK6" i="162" s="1"/>
  <c r="C46" i="161"/>
  <c r="G21" i="161"/>
  <c r="L19" i="161"/>
  <c r="L33" i="163"/>
  <c r="G17" i="158"/>
  <c r="D34" i="163"/>
  <c r="G28" i="162"/>
  <c r="G34" i="163"/>
  <c r="P4" i="162"/>
  <c r="N8" i="161"/>
  <c r="F21" i="161"/>
  <c r="P27" i="159"/>
  <c r="P36" i="159"/>
  <c r="I28" i="160"/>
  <c r="AL142" i="159"/>
  <c r="AM142" i="159" s="1"/>
  <c r="AP5" i="163"/>
  <c r="C42" i="159"/>
  <c r="AJ11" i="160"/>
  <c r="AK11" i="160" s="1"/>
  <c r="P7" i="159"/>
  <c r="M20" i="160"/>
  <c r="J30" i="160"/>
  <c r="I7" i="159"/>
  <c r="P30" i="161"/>
  <c r="H19" i="159"/>
  <c r="C41" i="158"/>
  <c r="AP74" i="159"/>
  <c r="J48" i="160"/>
  <c r="P48" i="159"/>
  <c r="Q48" i="163"/>
  <c r="M30" i="159"/>
  <c r="M29" i="163"/>
  <c r="H48" i="158"/>
  <c r="L38" i="161"/>
  <c r="C24" i="158"/>
  <c r="D46" i="163"/>
  <c r="K30" i="162"/>
  <c r="J48" i="158"/>
  <c r="H38" i="142"/>
  <c r="K12" i="160"/>
  <c r="P28" i="159"/>
  <c r="H26" i="162"/>
  <c r="I21" i="142"/>
  <c r="K51" i="163"/>
  <c r="K23" i="160"/>
  <c r="I19" i="161"/>
  <c r="AO78" i="162"/>
  <c r="L19" i="159"/>
  <c r="E16" i="163"/>
  <c r="M35" i="158"/>
  <c r="L41" i="142"/>
  <c r="AP7" i="162"/>
  <c r="AO135" i="142"/>
  <c r="F30" i="160"/>
  <c r="C18" i="160"/>
  <c r="F39" i="161"/>
  <c r="H35" i="159"/>
  <c r="J33" i="158"/>
  <c r="M11" i="142"/>
  <c r="F39" i="162"/>
  <c r="E48" i="161"/>
  <c r="F44" i="159"/>
  <c r="G38" i="142"/>
  <c r="L33" i="158"/>
  <c r="I3" i="161"/>
  <c r="F8" i="160"/>
  <c r="E16" i="160"/>
  <c r="F38" i="142"/>
  <c r="Q42" i="159"/>
  <c r="J2" i="162"/>
  <c r="F29" i="161"/>
  <c r="D8" i="162"/>
  <c r="Q40" i="162"/>
  <c r="G28" i="160"/>
  <c r="K15" i="160"/>
  <c r="L2" i="163"/>
  <c r="E4" i="163"/>
  <c r="N13" i="162"/>
  <c r="P22" i="161"/>
  <c r="H11" i="163"/>
  <c r="M29" i="142"/>
  <c r="I4" i="158"/>
  <c r="AL81" i="159"/>
  <c r="AM81" i="159" s="1"/>
  <c r="C18" i="142"/>
  <c r="AL7" i="142"/>
  <c r="AM7" i="142" s="1"/>
  <c r="Q43" i="163"/>
  <c r="I26" i="159"/>
  <c r="L27" i="163"/>
  <c r="AO18" i="159"/>
  <c r="K45" i="161"/>
  <c r="AJ76" i="160"/>
  <c r="AK76" i="160" s="1"/>
  <c r="M13" i="159"/>
  <c r="I24" i="142"/>
  <c r="J12" i="142"/>
  <c r="H3" i="159"/>
  <c r="F9" i="159"/>
  <c r="F38" i="158"/>
  <c r="N15" i="162"/>
  <c r="K44" i="161"/>
  <c r="K3" i="160"/>
  <c r="AP139" i="142"/>
  <c r="J37" i="163"/>
  <c r="F49" i="161"/>
  <c r="AP6" i="142"/>
  <c r="N5" i="160"/>
  <c r="C26" i="163"/>
  <c r="K41" i="162"/>
  <c r="C36" i="161"/>
  <c r="AJ74" i="163"/>
  <c r="AK74" i="163" s="1"/>
  <c r="J33" i="163"/>
  <c r="I9" i="158"/>
  <c r="N12" i="160"/>
  <c r="D23" i="160"/>
  <c r="D16" i="158"/>
  <c r="G6" i="158"/>
  <c r="AO70" i="160"/>
  <c r="I13" i="158"/>
  <c r="Q6" i="159"/>
  <c r="F12" i="159"/>
  <c r="K17" i="162"/>
  <c r="J45" i="160"/>
  <c r="I41" i="142"/>
  <c r="F18" i="162"/>
  <c r="C3" i="161"/>
  <c r="F41" i="161"/>
  <c r="Q7" i="163"/>
  <c r="C12" i="158"/>
  <c r="C50" i="160"/>
  <c r="E48" i="142"/>
  <c r="G33" i="162"/>
  <c r="Q46" i="159"/>
  <c r="N34" i="161"/>
  <c r="G7" i="159"/>
  <c r="F6" i="158"/>
  <c r="G8" i="163"/>
  <c r="H31" i="159"/>
  <c r="P11" i="162"/>
  <c r="H45" i="160"/>
  <c r="H36" i="163"/>
  <c r="K18" i="162"/>
  <c r="F12" i="161"/>
  <c r="Q11" i="159"/>
  <c r="AP201" i="160"/>
  <c r="J51" i="163"/>
  <c r="C32" i="160"/>
  <c r="N21" i="160"/>
  <c r="G19" i="163"/>
  <c r="F17" i="142"/>
  <c r="Q39" i="162"/>
  <c r="N6" i="160"/>
  <c r="P24" i="159"/>
  <c r="M21" i="161"/>
  <c r="AP70" i="159"/>
  <c r="E8" i="160"/>
  <c r="AL206" i="160"/>
  <c r="AM206" i="160" s="1"/>
  <c r="G42" i="163"/>
  <c r="AJ7" i="158"/>
  <c r="AK7" i="158" s="1"/>
  <c r="K16" i="142"/>
  <c r="M46" i="162"/>
  <c r="P47" i="161"/>
  <c r="K11" i="161"/>
  <c r="P29" i="163"/>
  <c r="M28" i="160"/>
  <c r="M4" i="160"/>
  <c r="M45" i="160"/>
  <c r="F51" i="160"/>
  <c r="AJ73" i="163"/>
  <c r="AK73" i="163" s="1"/>
  <c r="K11" i="160"/>
  <c r="H33" i="142"/>
  <c r="J47" i="142"/>
  <c r="E26" i="162"/>
  <c r="G31" i="158"/>
  <c r="K27" i="158"/>
  <c r="D30" i="163"/>
  <c r="AL74" i="162"/>
  <c r="AM74" i="162" s="1"/>
  <c r="N18" i="160"/>
  <c r="I48" i="142"/>
  <c r="H36" i="160"/>
  <c r="J43" i="163"/>
  <c r="L33" i="142"/>
  <c r="H51" i="162"/>
  <c r="L28" i="158"/>
  <c r="AL10" i="158"/>
  <c r="AM10" i="158" s="1"/>
  <c r="N29" i="161"/>
  <c r="D20" i="142"/>
  <c r="AP72" i="160"/>
  <c r="L51" i="160"/>
  <c r="AL70" i="142"/>
  <c r="AM70" i="142" s="1"/>
  <c r="H15" i="158"/>
  <c r="H38" i="162"/>
  <c r="E34" i="161"/>
  <c r="AP71" i="159"/>
  <c r="E17" i="142"/>
  <c r="J27" i="142"/>
  <c r="Q14" i="163"/>
  <c r="F27" i="162"/>
  <c r="E35" i="158"/>
  <c r="H24" i="161"/>
  <c r="F46" i="160"/>
  <c r="F46" i="161"/>
  <c r="J47" i="163"/>
  <c r="AQ70" i="162"/>
  <c r="H21" i="142"/>
  <c r="H46" i="158"/>
  <c r="AR10" i="162"/>
  <c r="L44" i="163"/>
  <c r="D10" i="162"/>
  <c r="K38" i="158"/>
  <c r="C34" i="142"/>
  <c r="F32" i="160"/>
  <c r="E29" i="161"/>
  <c r="AJ9" i="142"/>
  <c r="AK9" i="142" s="1"/>
  <c r="E19" i="161"/>
  <c r="K6" i="160"/>
  <c r="C49" i="142"/>
  <c r="N25" i="163"/>
  <c r="C27" i="161"/>
  <c r="N37" i="159"/>
  <c r="L46" i="159"/>
  <c r="G18" i="160"/>
  <c r="I20" i="162"/>
  <c r="F30" i="142"/>
  <c r="F30" i="161"/>
  <c r="N5" i="158"/>
  <c r="E47" i="161"/>
  <c r="H51" i="160"/>
  <c r="E32" i="158"/>
  <c r="F37" i="159"/>
  <c r="L44" i="160"/>
  <c r="AR139" i="142"/>
  <c r="J18" i="160"/>
  <c r="F39" i="142"/>
  <c r="E23" i="159"/>
  <c r="H26" i="158"/>
  <c r="AP8" i="160"/>
  <c r="F50" i="159"/>
  <c r="F39" i="163"/>
  <c r="AJ78" i="162"/>
  <c r="AK78" i="162" s="1"/>
  <c r="N30" i="163"/>
  <c r="E20" i="163"/>
  <c r="M34" i="163"/>
  <c r="G40" i="160"/>
  <c r="G5" i="158"/>
  <c r="Q11" i="160"/>
  <c r="N49" i="159"/>
  <c r="K50" i="142"/>
  <c r="G26" i="158"/>
  <c r="AR141" i="142"/>
  <c r="M37" i="160"/>
  <c r="L35" i="159"/>
  <c r="N29" i="158"/>
  <c r="I22" i="142"/>
  <c r="AO74" i="142"/>
  <c r="J38" i="163"/>
  <c r="AO82" i="159"/>
  <c r="Q43" i="142"/>
  <c r="M20" i="159"/>
  <c r="M13" i="162"/>
  <c r="F6" i="163"/>
  <c r="F20" i="163"/>
  <c r="C45" i="142"/>
  <c r="D41" i="142"/>
  <c r="L2" i="162"/>
  <c r="J5" i="158"/>
  <c r="I13" i="142"/>
  <c r="G4" i="159"/>
  <c r="N19" i="142"/>
  <c r="J15" i="142"/>
  <c r="K37" i="161"/>
  <c r="J14" i="158"/>
  <c r="C13" i="163"/>
  <c r="P6" i="162"/>
  <c r="F28" i="158"/>
  <c r="AR80" i="159"/>
  <c r="E37" i="159"/>
  <c r="J40" i="163"/>
  <c r="N7" i="162"/>
  <c r="I49" i="158"/>
  <c r="M27" i="160"/>
  <c r="C45" i="163"/>
  <c r="AR72" i="159"/>
  <c r="I29" i="161"/>
  <c r="H29" i="158"/>
  <c r="AR78" i="159"/>
  <c r="N22" i="161"/>
  <c r="E39" i="163"/>
  <c r="P5" i="159"/>
  <c r="Q28" i="159"/>
  <c r="D27" i="160"/>
  <c r="AJ79" i="158"/>
  <c r="AK79" i="158" s="1"/>
  <c r="H9" i="159"/>
  <c r="AO76" i="159"/>
  <c r="L21" i="158"/>
  <c r="J5" i="160"/>
  <c r="L49" i="142"/>
  <c r="H11" i="159"/>
  <c r="L27" i="158"/>
  <c r="K11" i="163"/>
  <c r="Q50" i="163"/>
  <c r="L42" i="142"/>
  <c r="H25" i="142"/>
  <c r="Q45" i="160"/>
  <c r="C51" i="161"/>
  <c r="F3" i="142"/>
  <c r="D41" i="163"/>
  <c r="G12" i="163"/>
  <c r="K8" i="162"/>
  <c r="J35" i="158"/>
  <c r="K41" i="142"/>
  <c r="M45" i="161"/>
  <c r="J11" i="159"/>
  <c r="G41" i="159"/>
  <c r="E33" i="162"/>
  <c r="AQ10" i="162"/>
  <c r="C15" i="162"/>
  <c r="K15" i="163"/>
  <c r="K44" i="142"/>
  <c r="Q3" i="160"/>
  <c r="J24" i="158"/>
  <c r="D34" i="162"/>
  <c r="AQ8" i="163"/>
  <c r="E39" i="142"/>
  <c r="P43" i="158"/>
  <c r="AJ10" i="160"/>
  <c r="AK10" i="160" s="1"/>
  <c r="C51" i="142"/>
  <c r="D24" i="163"/>
  <c r="K2" i="159"/>
  <c r="Q9" i="163"/>
  <c r="H6" i="162"/>
  <c r="L47" i="163"/>
  <c r="J22" i="159"/>
  <c r="H17" i="158"/>
  <c r="K16" i="160"/>
  <c r="K5" i="158"/>
  <c r="G14" i="159"/>
  <c r="C21" i="162"/>
  <c r="AL76" i="163"/>
  <c r="AM76" i="163" s="1"/>
  <c r="F23" i="162"/>
  <c r="H43" i="142"/>
  <c r="M9" i="142"/>
  <c r="C49" i="159"/>
  <c r="AL11" i="160"/>
  <c r="AM11" i="160" s="1"/>
  <c r="K15" i="162"/>
  <c r="L22" i="161"/>
  <c r="D46" i="142"/>
  <c r="I39" i="163"/>
  <c r="H40" i="161"/>
  <c r="AJ207" i="160"/>
  <c r="AK207" i="160" s="1"/>
  <c r="P13" i="160"/>
  <c r="H37" i="159"/>
  <c r="C2" i="142"/>
  <c r="D31" i="160"/>
  <c r="M8" i="161"/>
  <c r="AL70" i="159"/>
  <c r="AM70" i="159" s="1"/>
  <c r="H15" i="160"/>
  <c r="C9" i="158"/>
  <c r="J46" i="161"/>
  <c r="AL75" i="162"/>
  <c r="AM75" i="162" s="1"/>
  <c r="F49" i="162"/>
  <c r="L36" i="163"/>
  <c r="D11" i="142"/>
  <c r="L39" i="158"/>
  <c r="M33" i="158"/>
  <c r="P39" i="142"/>
  <c r="AL72" i="163"/>
  <c r="AM72" i="163" s="1"/>
  <c r="AO5" i="142"/>
  <c r="F35" i="162"/>
  <c r="G13" i="162"/>
  <c r="N31" i="163"/>
  <c r="M8" i="159"/>
  <c r="AQ209" i="160"/>
  <c r="N8" i="163"/>
  <c r="G27" i="161"/>
  <c r="I45" i="158"/>
  <c r="AJ74" i="162"/>
  <c r="AK74" i="162" s="1"/>
  <c r="N41" i="159"/>
  <c r="P44" i="160"/>
  <c r="E9" i="160"/>
  <c r="K9" i="142"/>
  <c r="P35" i="158"/>
  <c r="J30" i="162"/>
  <c r="I34" i="163"/>
  <c r="I26" i="162"/>
  <c r="N6" i="163"/>
  <c r="AQ70" i="142"/>
  <c r="L5" i="163"/>
  <c r="G36" i="163"/>
  <c r="D13" i="163"/>
  <c r="D18" i="142"/>
  <c r="L10" i="159"/>
  <c r="H28" i="161"/>
  <c r="F11" i="159"/>
  <c r="M38" i="163"/>
  <c r="AR71" i="159"/>
  <c r="H28" i="163"/>
  <c r="N43" i="159"/>
  <c r="Q18" i="160"/>
  <c r="L43" i="160"/>
  <c r="J35" i="142"/>
  <c r="L26" i="161"/>
  <c r="AP9" i="159"/>
  <c r="I41" i="163"/>
  <c r="P28" i="163"/>
  <c r="AO78" i="163"/>
  <c r="C44" i="162"/>
  <c r="J26" i="162"/>
  <c r="D18" i="160"/>
  <c r="E23" i="142"/>
  <c r="M28" i="142"/>
  <c r="M49" i="160"/>
  <c r="D15" i="161"/>
  <c r="Q42" i="162"/>
  <c r="I44" i="158"/>
  <c r="H18" i="162"/>
  <c r="AQ70" i="158"/>
  <c r="H18" i="163"/>
  <c r="AJ7" i="160"/>
  <c r="AK7" i="160" s="1"/>
  <c r="J5" i="161"/>
  <c r="H33" i="163"/>
  <c r="H10" i="163"/>
  <c r="E44" i="162"/>
  <c r="N33" i="159"/>
  <c r="I37" i="162"/>
  <c r="H40" i="160"/>
  <c r="D24" i="159"/>
  <c r="AO202" i="160"/>
  <c r="AL208" i="160"/>
  <c r="AM208" i="160" s="1"/>
  <c r="H46" i="162"/>
  <c r="F5" i="159"/>
  <c r="M17" i="142"/>
  <c r="C15" i="161"/>
  <c r="G50" i="159"/>
  <c r="G29" i="163"/>
  <c r="E38" i="158"/>
  <c r="P30" i="142"/>
  <c r="H36" i="162"/>
  <c r="I11" i="162"/>
  <c r="P31" i="159"/>
  <c r="J20" i="163"/>
  <c r="F14" i="160"/>
  <c r="L12" i="158"/>
  <c r="H32" i="161"/>
  <c r="G32" i="158"/>
  <c r="H13" i="163"/>
  <c r="G17" i="142"/>
  <c r="G5" i="163"/>
  <c r="AJ77" i="162"/>
  <c r="AK77" i="162" s="1"/>
  <c r="M24" i="160"/>
  <c r="Q20" i="158"/>
  <c r="J36" i="162"/>
  <c r="C34" i="159"/>
  <c r="J46" i="162"/>
  <c r="L32" i="161"/>
  <c r="Q46" i="160"/>
  <c r="I20" i="161"/>
  <c r="E14" i="163"/>
  <c r="AR6" i="160"/>
  <c r="D7" i="163"/>
  <c r="H41" i="142"/>
  <c r="AO74" i="158"/>
  <c r="F44" i="162"/>
  <c r="M39" i="163"/>
  <c r="F8" i="158"/>
  <c r="N21" i="159"/>
  <c r="Q25" i="160"/>
  <c r="F3" i="162"/>
  <c r="E38" i="163"/>
  <c r="G48" i="161"/>
  <c r="D24" i="162"/>
  <c r="Q32" i="163"/>
  <c r="J46" i="160"/>
  <c r="L35" i="161"/>
  <c r="N27" i="160"/>
  <c r="L4" i="160"/>
  <c r="AQ72" i="158"/>
  <c r="N24" i="163"/>
  <c r="G46" i="161"/>
  <c r="K43" i="142"/>
  <c r="I19" i="142"/>
  <c r="K28" i="161"/>
  <c r="AL9" i="160"/>
  <c r="AM9" i="160" s="1"/>
  <c r="K24" i="142"/>
  <c r="AL8" i="159"/>
  <c r="AM8" i="159" s="1"/>
  <c r="K35" i="162"/>
  <c r="AL71" i="158"/>
  <c r="AM71" i="158" s="1"/>
  <c r="M21" i="163"/>
  <c r="AJ139" i="142"/>
  <c r="AK139" i="142" s="1"/>
  <c r="P25" i="162"/>
  <c r="I18" i="163"/>
  <c r="AQ137" i="159"/>
  <c r="M31" i="142"/>
  <c r="L2" i="159"/>
  <c r="K20" i="159"/>
  <c r="AL9" i="162"/>
  <c r="AM9" i="162" s="1"/>
  <c r="K19" i="142"/>
  <c r="G28" i="163"/>
  <c r="AJ135" i="159"/>
  <c r="AK135" i="159" s="1"/>
  <c r="M47" i="158"/>
  <c r="E32" i="159"/>
  <c r="M41" i="161"/>
  <c r="J4" i="163"/>
  <c r="G38" i="159"/>
  <c r="I51" i="158"/>
  <c r="Q50" i="159"/>
  <c r="C43" i="160"/>
  <c r="H44" i="142"/>
  <c r="E17" i="161"/>
  <c r="M25" i="142"/>
  <c r="L21" i="163"/>
  <c r="F7" i="158"/>
  <c r="D25" i="162"/>
  <c r="D5" i="158"/>
  <c r="J7" i="159"/>
  <c r="K3" i="158"/>
  <c r="P6" i="161"/>
  <c r="P2" i="161"/>
  <c r="N24" i="160"/>
  <c r="I33" i="159"/>
  <c r="H28" i="159"/>
  <c r="P11" i="163"/>
  <c r="L6" i="161"/>
  <c r="N13" i="161"/>
  <c r="M45" i="159"/>
  <c r="H7" i="163"/>
  <c r="G37" i="142"/>
  <c r="D24" i="161"/>
  <c r="G13" i="160"/>
  <c r="G32" i="160"/>
  <c r="Q7" i="158"/>
  <c r="C41" i="162"/>
  <c r="AJ8" i="159"/>
  <c r="AK8" i="159" s="1"/>
  <c r="K44" i="158"/>
  <c r="K13" i="163"/>
  <c r="H12" i="161"/>
  <c r="N40" i="162"/>
  <c r="C23" i="163"/>
  <c r="P43" i="162"/>
  <c r="C40" i="162"/>
  <c r="L39" i="159"/>
  <c r="J5" i="142"/>
  <c r="I8" i="158"/>
  <c r="F27" i="158"/>
  <c r="J30" i="158"/>
  <c r="Q26" i="161"/>
  <c r="AQ9" i="159"/>
  <c r="AP5" i="159"/>
  <c r="P15" i="163"/>
  <c r="K49" i="142"/>
  <c r="G30" i="160"/>
  <c r="Q12" i="161"/>
  <c r="I2" i="159"/>
  <c r="E41" i="159"/>
  <c r="G35" i="142"/>
  <c r="J19" i="161"/>
  <c r="M45" i="158"/>
  <c r="L34" i="158"/>
  <c r="AP71" i="163"/>
  <c r="P5" i="163"/>
  <c r="Q24" i="158"/>
  <c r="E35" i="160"/>
  <c r="G6" i="163"/>
  <c r="AQ70" i="160"/>
  <c r="L51" i="161"/>
  <c r="C38" i="163"/>
  <c r="AP140" i="142"/>
  <c r="C47" i="161"/>
  <c r="C35" i="142"/>
  <c r="J42" i="158"/>
  <c r="F25" i="163"/>
  <c r="J25" i="162"/>
  <c r="F17" i="162"/>
  <c r="AP75" i="163"/>
  <c r="Q22" i="160"/>
  <c r="D47" i="160"/>
  <c r="AL8" i="163"/>
  <c r="AM8" i="163" s="1"/>
  <c r="H17" i="159"/>
  <c r="Q32" i="158"/>
  <c r="D14" i="162"/>
  <c r="L19" i="162"/>
  <c r="L34" i="162"/>
  <c r="L50" i="158"/>
  <c r="F5" i="162"/>
  <c r="P43" i="159"/>
  <c r="G45" i="161"/>
  <c r="E49" i="163"/>
  <c r="AR77" i="163"/>
  <c r="P20" i="163"/>
  <c r="F29" i="159"/>
  <c r="D47" i="161"/>
  <c r="M18" i="163"/>
  <c r="H10" i="162"/>
  <c r="H8" i="159"/>
  <c r="L21" i="162"/>
  <c r="P42" i="158"/>
  <c r="P17" i="158"/>
  <c r="Q24" i="161"/>
  <c r="H25" i="158"/>
  <c r="E8" i="158"/>
  <c r="J39" i="160"/>
  <c r="AP72" i="158"/>
  <c r="G21" i="162"/>
  <c r="E28" i="142"/>
  <c r="F26" i="161"/>
  <c r="M22" i="159"/>
  <c r="C34" i="163"/>
  <c r="L20" i="160"/>
  <c r="P51" i="160"/>
  <c r="L8" i="159"/>
  <c r="M20" i="158"/>
  <c r="L34" i="160"/>
  <c r="M32" i="159"/>
  <c r="G48" i="158"/>
  <c r="P38" i="159"/>
  <c r="P2" i="158"/>
  <c r="C38" i="161"/>
  <c r="E19" i="158"/>
  <c r="P17" i="142"/>
  <c r="G22" i="163"/>
  <c r="F33" i="163"/>
  <c r="M24" i="162"/>
  <c r="E13" i="142"/>
  <c r="P20" i="162"/>
  <c r="M5" i="163"/>
  <c r="G44" i="158"/>
  <c r="P35" i="159"/>
  <c r="E8" i="163"/>
  <c r="AP6" i="162"/>
  <c r="L34" i="163"/>
  <c r="F2" i="159"/>
  <c r="N47" i="160"/>
  <c r="I38" i="162"/>
  <c r="M28" i="162"/>
  <c r="E47" i="163"/>
  <c r="Q43" i="161"/>
  <c r="Q2" i="161"/>
  <c r="F11" i="163"/>
  <c r="AQ78" i="162"/>
  <c r="M33" i="142"/>
  <c r="C30" i="163"/>
  <c r="E6" i="162"/>
  <c r="AQ203" i="160"/>
  <c r="M9" i="160"/>
  <c r="D11" i="160"/>
  <c r="H36" i="161"/>
  <c r="AP70" i="142"/>
  <c r="L17" i="161"/>
  <c r="AJ139" i="159"/>
  <c r="AK139" i="159" s="1"/>
  <c r="I15" i="163"/>
  <c r="D50" i="163"/>
  <c r="D21" i="158"/>
  <c r="Q50" i="158"/>
  <c r="C30" i="161"/>
  <c r="N38" i="160"/>
  <c r="G12" i="161"/>
  <c r="D33" i="162"/>
  <c r="M2" i="161"/>
  <c r="Q6" i="142"/>
  <c r="F7" i="161"/>
  <c r="G8" i="160"/>
  <c r="D35" i="162"/>
  <c r="M8" i="162"/>
  <c r="Q10" i="162"/>
  <c r="D44" i="161"/>
  <c r="G30" i="161"/>
  <c r="I8" i="162"/>
  <c r="M28" i="161"/>
  <c r="D47" i="158"/>
  <c r="F24" i="162"/>
  <c r="E27" i="158"/>
  <c r="I48" i="162"/>
  <c r="K39" i="163"/>
  <c r="C15" i="160"/>
  <c r="F43" i="142"/>
  <c r="D30" i="160"/>
  <c r="C2" i="163"/>
  <c r="D15" i="158"/>
  <c r="M4" i="162"/>
  <c r="P10" i="163"/>
  <c r="D39" i="160"/>
  <c r="D35" i="161"/>
  <c r="AR76" i="158"/>
  <c r="J29" i="161"/>
  <c r="AO79" i="162"/>
  <c r="K13" i="158"/>
  <c r="E27" i="159"/>
  <c r="N41" i="142"/>
  <c r="D44" i="142"/>
  <c r="Q3" i="163"/>
  <c r="AJ8" i="162"/>
  <c r="AK8" i="162" s="1"/>
  <c r="H47" i="158"/>
  <c r="P45" i="162"/>
  <c r="J8" i="162"/>
  <c r="L12" i="161"/>
  <c r="AP71" i="160"/>
  <c r="F44" i="142"/>
  <c r="L36" i="159"/>
  <c r="F3" i="160"/>
  <c r="C29" i="158"/>
  <c r="M50" i="158"/>
  <c r="AJ72" i="163"/>
  <c r="AK72" i="163" s="1"/>
  <c r="K7" i="158"/>
  <c r="J26" i="160"/>
  <c r="K29" i="161"/>
  <c r="L42" i="163"/>
  <c r="M4" i="159"/>
  <c r="N46" i="159"/>
  <c r="I50" i="162"/>
  <c r="E15" i="162"/>
  <c r="J4" i="158"/>
  <c r="F20" i="160"/>
  <c r="J3" i="162"/>
  <c r="AQ9" i="163"/>
  <c r="M12" i="162"/>
  <c r="C34" i="158"/>
  <c r="N26" i="162"/>
  <c r="E9" i="163"/>
  <c r="I46" i="142"/>
  <c r="Q11" i="162"/>
  <c r="N25" i="142"/>
  <c r="M4" i="161"/>
  <c r="AJ204" i="160"/>
  <c r="AK204" i="160" s="1"/>
  <c r="I12" i="159"/>
  <c r="K22" i="159"/>
  <c r="K46" i="162"/>
  <c r="N48" i="142"/>
  <c r="Q31" i="159"/>
  <c r="D19" i="162"/>
  <c r="AO76" i="163"/>
  <c r="K15" i="142"/>
  <c r="L14" i="159"/>
  <c r="C37" i="161"/>
  <c r="G43" i="159"/>
  <c r="AR70" i="142"/>
  <c r="C35" i="158"/>
  <c r="F24" i="159"/>
  <c r="Q38" i="161"/>
  <c r="AQ73" i="160"/>
  <c r="AJ75" i="159"/>
  <c r="AK75" i="159" s="1"/>
  <c r="E27" i="162"/>
  <c r="N49" i="162"/>
  <c r="AP5" i="158"/>
  <c r="N32" i="162"/>
  <c r="F22" i="142"/>
  <c r="K7" i="162"/>
  <c r="F27" i="163"/>
  <c r="AO12" i="163"/>
  <c r="AL8" i="142"/>
  <c r="AM8" i="142" s="1"/>
  <c r="P38" i="160"/>
  <c r="E30" i="163"/>
  <c r="F40" i="163"/>
  <c r="M36" i="161"/>
  <c r="AJ8" i="163"/>
  <c r="AK8" i="163" s="1"/>
  <c r="K20" i="160"/>
  <c r="H29" i="163"/>
  <c r="D15" i="163"/>
  <c r="L15" i="162"/>
  <c r="D18" i="161"/>
  <c r="P7" i="163"/>
  <c r="AP13" i="163"/>
  <c r="H47" i="162"/>
  <c r="AP70" i="160"/>
  <c r="P19" i="159"/>
  <c r="F30" i="163"/>
  <c r="E34" i="142"/>
  <c r="F46" i="158"/>
  <c r="L47" i="160"/>
  <c r="F9" i="160"/>
  <c r="N50" i="142"/>
  <c r="P27" i="161"/>
  <c r="D33" i="159"/>
  <c r="H51" i="163"/>
  <c r="K50" i="162"/>
  <c r="E11" i="161"/>
  <c r="L7" i="161"/>
  <c r="K4" i="163"/>
  <c r="K41" i="158"/>
  <c r="M10" i="142"/>
  <c r="AP73" i="160"/>
  <c r="AP210" i="160"/>
  <c r="K47" i="163"/>
  <c r="M50" i="161"/>
  <c r="AJ138" i="159"/>
  <c r="AK138" i="159" s="1"/>
  <c r="I50" i="161"/>
  <c r="N38" i="142"/>
  <c r="D25" i="163"/>
  <c r="G37" i="160"/>
  <c r="L20" i="142"/>
  <c r="M2" i="142"/>
  <c r="E16" i="158"/>
  <c r="AJ7" i="142"/>
  <c r="AK7" i="142" s="1"/>
  <c r="L32" i="142"/>
  <c r="AP77" i="162"/>
  <c r="M34" i="160"/>
  <c r="C28" i="162"/>
  <c r="Q51" i="158"/>
  <c r="C17" i="142"/>
  <c r="N32" i="161"/>
  <c r="P32" i="158"/>
  <c r="E17" i="159"/>
  <c r="F18" i="158"/>
  <c r="Q8" i="160"/>
  <c r="M36" i="160"/>
  <c r="N30" i="142"/>
  <c r="G45" i="159"/>
  <c r="K44" i="162"/>
  <c r="K25" i="161"/>
  <c r="C47" i="160"/>
  <c r="L15" i="158"/>
  <c r="D11" i="162"/>
  <c r="J13" i="162"/>
  <c r="L24" i="158"/>
  <c r="Q28" i="161"/>
  <c r="AL139" i="159"/>
  <c r="AM139" i="159" s="1"/>
  <c r="P50" i="158"/>
  <c r="M4" i="142"/>
  <c r="AL74" i="160"/>
  <c r="AM74" i="160" s="1"/>
  <c r="D22" i="160"/>
  <c r="J45" i="161"/>
  <c r="AJ75" i="162"/>
  <c r="AK75" i="162" s="1"/>
  <c r="AL17" i="159"/>
  <c r="AM17" i="159" s="1"/>
  <c r="D32" i="160"/>
  <c r="AR73" i="162"/>
  <c r="F22" i="162"/>
  <c r="C33" i="161"/>
  <c r="F35" i="158"/>
  <c r="L3" i="159"/>
  <c r="Q33" i="160"/>
  <c r="C4" i="161"/>
  <c r="K19" i="160"/>
  <c r="K31" i="158"/>
  <c r="G4" i="158"/>
  <c r="K17" i="160"/>
  <c r="L40" i="161"/>
  <c r="I5" i="159"/>
  <c r="G6" i="160"/>
  <c r="M2" i="163"/>
  <c r="E9" i="159"/>
  <c r="K29" i="142"/>
  <c r="D14" i="160"/>
  <c r="N11" i="142"/>
  <c r="P30" i="162"/>
  <c r="G13" i="161"/>
  <c r="AJ12" i="160"/>
  <c r="AK12" i="160" s="1"/>
  <c r="AP83" i="159"/>
  <c r="K8" i="159"/>
  <c r="F51" i="142"/>
  <c r="K23" i="142"/>
  <c r="K38" i="142"/>
  <c r="F32" i="161"/>
  <c r="AL5" i="158"/>
  <c r="AM5" i="158" s="1"/>
  <c r="L14" i="162"/>
  <c r="K48" i="158"/>
  <c r="AP18" i="159"/>
  <c r="AQ12" i="162"/>
  <c r="C32" i="161"/>
  <c r="AL72" i="158"/>
  <c r="AM72" i="158" s="1"/>
  <c r="L9" i="160"/>
  <c r="P34" i="142"/>
  <c r="M24" i="142"/>
  <c r="P28" i="142"/>
  <c r="I23" i="142"/>
  <c r="P23" i="163"/>
  <c r="M14" i="160"/>
  <c r="F3" i="159"/>
  <c r="J22" i="161"/>
  <c r="AQ72" i="159"/>
  <c r="Q34" i="162"/>
  <c r="J48" i="142"/>
  <c r="J34" i="158"/>
  <c r="E7" i="158"/>
  <c r="AO72" i="142"/>
  <c r="N44" i="160"/>
  <c r="D36" i="162"/>
  <c r="C18" i="159"/>
  <c r="M16" i="160"/>
  <c r="J18" i="159"/>
  <c r="E35" i="159"/>
  <c r="J13" i="158"/>
  <c r="J21" i="159"/>
  <c r="AO11" i="158"/>
  <c r="G22" i="160"/>
  <c r="J3" i="161"/>
  <c r="P20" i="160"/>
  <c r="L43" i="142"/>
  <c r="N51" i="158"/>
  <c r="F27" i="142"/>
  <c r="P17" i="161"/>
  <c r="N29" i="163"/>
  <c r="F4" i="163"/>
  <c r="C33" i="159"/>
  <c r="C16" i="160"/>
  <c r="G2" i="160"/>
  <c r="F23" i="161"/>
  <c r="Q13" i="163"/>
  <c r="I30" i="142"/>
  <c r="E8" i="142"/>
  <c r="J4" i="161"/>
  <c r="L34" i="161"/>
  <c r="F10" i="161"/>
  <c r="I37" i="161"/>
  <c r="J44" i="161"/>
  <c r="AO141" i="159"/>
  <c r="AQ7" i="162"/>
  <c r="C16" i="163"/>
  <c r="AR7" i="142"/>
  <c r="AJ76" i="142"/>
  <c r="AK76" i="142" s="1"/>
  <c r="C45" i="159"/>
  <c r="H18" i="160"/>
  <c r="F6" i="160"/>
  <c r="AP79" i="159"/>
  <c r="K32" i="160"/>
  <c r="Q22" i="161"/>
  <c r="AO206" i="160"/>
  <c r="P43" i="142"/>
  <c r="AL136" i="160"/>
  <c r="AM136" i="160" s="1"/>
  <c r="N9" i="160"/>
  <c r="C42" i="161"/>
  <c r="Q17" i="162"/>
  <c r="AP135" i="142"/>
  <c r="AQ6" i="142"/>
  <c r="P8" i="142"/>
  <c r="K8" i="158"/>
  <c r="C30" i="160"/>
  <c r="I26" i="163"/>
  <c r="E18" i="163"/>
  <c r="N39" i="159"/>
  <c r="AP73" i="158"/>
  <c r="P30" i="158"/>
  <c r="K37" i="158"/>
  <c r="J29" i="142"/>
  <c r="Q45" i="162"/>
  <c r="E49" i="159"/>
  <c r="AO14" i="162"/>
  <c r="E49" i="162"/>
  <c r="J36" i="142"/>
  <c r="L13" i="162"/>
  <c r="AR73" i="163"/>
  <c r="M31" i="163"/>
  <c r="E47" i="160"/>
  <c r="AJ70" i="142"/>
  <c r="AK70" i="142" s="1"/>
  <c r="K28" i="160"/>
  <c r="F29" i="158"/>
  <c r="E15" i="142"/>
  <c r="AJ73" i="160"/>
  <c r="AK73" i="160" s="1"/>
  <c r="F35" i="163"/>
  <c r="G48" i="160"/>
  <c r="K42" i="160"/>
  <c r="J30" i="163"/>
  <c r="M26" i="163"/>
  <c r="P27" i="162"/>
  <c r="E11" i="160"/>
  <c r="AP135" i="159"/>
  <c r="P33" i="163"/>
  <c r="H51" i="158"/>
  <c r="J22" i="163"/>
  <c r="M42" i="163"/>
  <c r="D16" i="161"/>
  <c r="L22" i="159"/>
  <c r="AR210" i="160"/>
  <c r="H17" i="160"/>
  <c r="K47" i="162"/>
  <c r="M16" i="159"/>
  <c r="AO16" i="159"/>
  <c r="H9" i="162"/>
  <c r="K14" i="142"/>
  <c r="M32" i="142"/>
  <c r="N20" i="162"/>
  <c r="AL73" i="158"/>
  <c r="AM73" i="158" s="1"/>
  <c r="I20" i="160"/>
  <c r="J37" i="158"/>
  <c r="Q44" i="160"/>
  <c r="AL76" i="159"/>
  <c r="AM76" i="159" s="1"/>
  <c r="L35" i="160"/>
  <c r="Q8" i="162"/>
  <c r="L9" i="161"/>
  <c r="AJ70" i="158"/>
  <c r="AK70" i="158" s="1"/>
  <c r="M6" i="162"/>
  <c r="I35" i="161"/>
  <c r="J11" i="162"/>
  <c r="J34" i="161"/>
  <c r="K40" i="159"/>
  <c r="H16" i="158"/>
  <c r="P12" i="161"/>
  <c r="I28" i="159"/>
  <c r="I40" i="142"/>
  <c r="G47" i="142"/>
  <c r="J28" i="142"/>
  <c r="L16" i="163"/>
  <c r="L5" i="159"/>
  <c r="H45" i="162"/>
  <c r="L36" i="160"/>
  <c r="AR76" i="162"/>
  <c r="L3" i="142"/>
  <c r="J39" i="142"/>
  <c r="K50" i="158"/>
  <c r="J36" i="161"/>
  <c r="G40" i="158"/>
  <c r="E27" i="161"/>
  <c r="N8" i="160"/>
  <c r="Q30" i="158"/>
  <c r="E45" i="162"/>
  <c r="M41" i="162"/>
  <c r="J32" i="160"/>
  <c r="D2" i="158"/>
  <c r="J15" i="162"/>
  <c r="C46" i="142"/>
  <c r="N33" i="163"/>
  <c r="K33" i="158"/>
  <c r="E29" i="158"/>
  <c r="N26" i="163"/>
  <c r="AL77" i="158"/>
  <c r="AM77" i="158" s="1"/>
  <c r="N36" i="162"/>
  <c r="AL141" i="159"/>
  <c r="AM141" i="159" s="1"/>
  <c r="Q25" i="163"/>
  <c r="N14" i="161"/>
  <c r="Q49" i="162"/>
  <c r="H24" i="158"/>
  <c r="C16" i="158"/>
  <c r="L38" i="163"/>
  <c r="C12" i="159"/>
  <c r="H13" i="158"/>
  <c r="AQ10" i="142"/>
  <c r="J50" i="161"/>
  <c r="D18" i="158"/>
  <c r="N27" i="163"/>
  <c r="E36" i="142"/>
  <c r="Q23" i="158"/>
  <c r="C51" i="158"/>
  <c r="Q38" i="142"/>
  <c r="C25" i="159"/>
  <c r="H10" i="161"/>
  <c r="AO72" i="158"/>
  <c r="E20" i="161"/>
  <c r="P22" i="160"/>
  <c r="I45" i="163"/>
  <c r="AQ200" i="160"/>
  <c r="P28" i="160"/>
  <c r="C16" i="142"/>
  <c r="L16" i="159"/>
  <c r="H27" i="158"/>
  <c r="D7" i="159"/>
  <c r="E36" i="161"/>
  <c r="F47" i="142"/>
  <c r="H23" i="163"/>
  <c r="D21" i="161"/>
  <c r="L22" i="163"/>
  <c r="Q8" i="142"/>
  <c r="L3" i="158"/>
  <c r="Q35" i="163"/>
  <c r="H41" i="160"/>
  <c r="D40" i="161"/>
  <c r="AL5" i="162"/>
  <c r="AM5" i="162" s="1"/>
  <c r="E35" i="163"/>
  <c r="AP6" i="159"/>
  <c r="I40" i="159"/>
  <c r="P14" i="160"/>
  <c r="I14" i="162"/>
  <c r="G16" i="159"/>
  <c r="H45" i="161"/>
  <c r="N20" i="158"/>
  <c r="Q39" i="163"/>
  <c r="G17" i="159"/>
  <c r="E25" i="160"/>
  <c r="M16" i="163"/>
  <c r="J29" i="159"/>
  <c r="AR137" i="142"/>
  <c r="L8" i="158"/>
  <c r="H21" i="163"/>
  <c r="L44" i="159"/>
  <c r="I11" i="159"/>
  <c r="D5" i="161"/>
  <c r="C3" i="142"/>
  <c r="E40" i="159"/>
  <c r="K41" i="161"/>
  <c r="Q14" i="158"/>
  <c r="E32" i="142"/>
  <c r="D24" i="160"/>
  <c r="H29" i="160"/>
  <c r="F10" i="142"/>
  <c r="H37" i="158"/>
  <c r="H7" i="159"/>
  <c r="J49" i="160"/>
  <c r="H10" i="159"/>
  <c r="AL7" i="162"/>
  <c r="AM7" i="162" s="1"/>
  <c r="D33" i="158"/>
  <c r="AR71" i="162"/>
  <c r="Q44" i="159"/>
  <c r="D17" i="158"/>
  <c r="AQ202" i="160"/>
  <c r="AJ72" i="162"/>
  <c r="AK72" i="162" s="1"/>
  <c r="M40" i="163"/>
  <c r="G12" i="142"/>
  <c r="J28" i="162"/>
  <c r="P23" i="142"/>
  <c r="E16" i="159"/>
  <c r="G37" i="163"/>
  <c r="F14" i="158"/>
  <c r="N11" i="160"/>
  <c r="L11" i="160"/>
  <c r="N48" i="158"/>
  <c r="F19" i="160"/>
  <c r="M11" i="158"/>
  <c r="K46" i="161"/>
  <c r="F34" i="163"/>
  <c r="C5" i="159"/>
  <c r="N46" i="160"/>
  <c r="N42" i="158"/>
  <c r="G36" i="160"/>
  <c r="J10" i="158"/>
  <c r="M49" i="158"/>
  <c r="Q15" i="161"/>
  <c r="M44" i="160"/>
  <c r="AP5" i="162"/>
  <c r="AL137" i="159"/>
  <c r="AM137" i="159" s="1"/>
  <c r="K30" i="163"/>
  <c r="D42" i="142"/>
  <c r="P12" i="162"/>
  <c r="L31" i="158"/>
  <c r="F20" i="159"/>
  <c r="D19" i="163"/>
  <c r="Q33" i="159"/>
  <c r="C31" i="158"/>
  <c r="M17" i="160"/>
  <c r="P32" i="162"/>
  <c r="N38" i="163"/>
  <c r="N48" i="162"/>
  <c r="AQ80" i="158"/>
  <c r="D40" i="163"/>
  <c r="N41" i="163"/>
  <c r="K6" i="162"/>
  <c r="L18" i="163"/>
  <c r="P14" i="162"/>
  <c r="AL10" i="163"/>
  <c r="AM10" i="163" s="1"/>
  <c r="AP14" i="159"/>
  <c r="P3" i="158"/>
  <c r="J25" i="160"/>
  <c r="E21" i="142"/>
  <c r="F38" i="162"/>
  <c r="AL77" i="162"/>
  <c r="AM77" i="162" s="1"/>
  <c r="D20" i="159"/>
  <c r="Q38" i="162"/>
  <c r="AP205" i="160"/>
  <c r="I13" i="160"/>
  <c r="Q36" i="163"/>
  <c r="AQ77" i="163"/>
  <c r="Q22" i="163"/>
  <c r="C44" i="158"/>
  <c r="N23" i="161"/>
  <c r="H49" i="163"/>
  <c r="H39" i="158"/>
  <c r="I23" i="162"/>
  <c r="C3" i="160"/>
  <c r="J31" i="159"/>
  <c r="H29" i="161"/>
  <c r="E23" i="162"/>
  <c r="D48" i="142"/>
  <c r="C38" i="159"/>
  <c r="K16" i="159"/>
  <c r="J25" i="142"/>
  <c r="P13" i="159"/>
  <c r="N43" i="142"/>
  <c r="D42" i="158"/>
  <c r="E38" i="159"/>
  <c r="G9" i="158"/>
  <c r="C29" i="162"/>
  <c r="D2" i="163"/>
  <c r="I34" i="158"/>
  <c r="N12" i="142"/>
  <c r="K19" i="161"/>
  <c r="AQ142" i="159"/>
  <c r="AJ80" i="158"/>
  <c r="AK80" i="158" s="1"/>
  <c r="G23" i="142"/>
  <c r="E20" i="158"/>
  <c r="C14" i="161"/>
  <c r="M9" i="161"/>
  <c r="N26" i="160"/>
  <c r="M31" i="158"/>
  <c r="C8" i="161"/>
  <c r="L17" i="163"/>
  <c r="N3" i="162"/>
  <c r="E26" i="160"/>
  <c r="E10" i="158"/>
  <c r="Q34" i="159"/>
  <c r="P32" i="160"/>
  <c r="P49" i="161"/>
  <c r="E2" i="163"/>
  <c r="M5" i="159"/>
  <c r="I21" i="162"/>
  <c r="AR8" i="160"/>
  <c r="AQ5" i="160"/>
  <c r="J23" i="160"/>
  <c r="AO13" i="162"/>
  <c r="Q45" i="161"/>
  <c r="M29" i="161"/>
  <c r="I9" i="163"/>
  <c r="Q23" i="163"/>
  <c r="G48" i="159"/>
  <c r="H21" i="158"/>
  <c r="I5" i="162"/>
  <c r="Q13" i="162"/>
  <c r="F36" i="161"/>
  <c r="Q27" i="162"/>
  <c r="I16" i="163"/>
  <c r="L15" i="142"/>
  <c r="Q30" i="161"/>
  <c r="I6" i="161"/>
  <c r="AP74" i="142"/>
  <c r="L31" i="161"/>
  <c r="H7" i="142"/>
  <c r="Q36" i="162"/>
  <c r="Q21" i="158"/>
  <c r="P18" i="158"/>
  <c r="G46" i="160"/>
  <c r="J25" i="158"/>
  <c r="K51" i="158"/>
  <c r="K4" i="160"/>
  <c r="L42" i="159"/>
  <c r="N43" i="161"/>
  <c r="P21" i="159"/>
  <c r="H3" i="142"/>
  <c r="I33" i="162"/>
  <c r="M45" i="142"/>
  <c r="E5" i="163"/>
  <c r="M43" i="163"/>
  <c r="K9" i="163"/>
  <c r="E12" i="159"/>
  <c r="C34" i="162"/>
  <c r="F16" i="160"/>
  <c r="L10" i="163"/>
  <c r="E36" i="160"/>
  <c r="E26" i="159"/>
  <c r="Q25" i="162"/>
  <c r="F42" i="142"/>
  <c r="J22" i="142"/>
  <c r="N46" i="163"/>
  <c r="M25" i="163"/>
  <c r="D5" i="163"/>
  <c r="P22" i="163"/>
  <c r="J16" i="161"/>
  <c r="L3" i="163"/>
  <c r="K9" i="160"/>
  <c r="C42" i="160"/>
  <c r="C43" i="162"/>
  <c r="N10" i="159"/>
  <c r="AR135" i="159"/>
  <c r="AO76" i="158"/>
  <c r="E28" i="160"/>
  <c r="AQ73" i="159"/>
  <c r="J13" i="163"/>
  <c r="AL204" i="160"/>
  <c r="AM204" i="160" s="1"/>
  <c r="AR7" i="160"/>
  <c r="P20" i="161"/>
  <c r="P11" i="142"/>
  <c r="J47" i="161"/>
  <c r="N32" i="159"/>
  <c r="P13" i="142"/>
  <c r="K13" i="142"/>
  <c r="E51" i="142"/>
  <c r="F18" i="159"/>
  <c r="D36" i="161"/>
  <c r="Q8" i="161"/>
  <c r="M34" i="158"/>
  <c r="D4" i="160"/>
  <c r="K14" i="162"/>
  <c r="AR71" i="160"/>
  <c r="L30" i="161"/>
  <c r="K5" i="160"/>
  <c r="E5" i="158"/>
  <c r="M25" i="162"/>
  <c r="G50" i="161"/>
  <c r="AL80" i="159"/>
  <c r="AM80" i="159" s="1"/>
  <c r="D46" i="160"/>
  <c r="M11" i="160"/>
  <c r="P11" i="160"/>
  <c r="E17" i="163"/>
  <c r="I38" i="158"/>
  <c r="L30" i="142"/>
  <c r="F33" i="160"/>
  <c r="I20" i="163"/>
  <c r="K27" i="142"/>
  <c r="J29" i="160"/>
  <c r="C11" i="160"/>
  <c r="J47" i="160"/>
  <c r="G9" i="162"/>
  <c r="K9" i="159"/>
  <c r="E43" i="142"/>
  <c r="AJ6" i="142"/>
  <c r="AK6" i="142" s="1"/>
  <c r="M10" i="161"/>
  <c r="AO72" i="159"/>
  <c r="E11" i="158"/>
  <c r="N21" i="161"/>
  <c r="P34" i="162"/>
  <c r="P27" i="158"/>
  <c r="AQ9" i="142"/>
  <c r="AO7" i="158"/>
  <c r="M23" i="163"/>
  <c r="I19" i="159"/>
  <c r="J46" i="142"/>
  <c r="I25" i="142"/>
  <c r="I17" i="142"/>
  <c r="Q23" i="142"/>
  <c r="AO70" i="158"/>
  <c r="K37" i="142"/>
  <c r="F20" i="162"/>
  <c r="P44" i="162"/>
  <c r="G16" i="163"/>
  <c r="F6" i="159"/>
  <c r="Q50" i="161"/>
  <c r="AR12" i="163"/>
  <c r="AJ73" i="159"/>
  <c r="AK73" i="159" s="1"/>
  <c r="P31" i="162"/>
  <c r="Q41" i="161"/>
  <c r="K19" i="162"/>
  <c r="L37" i="159"/>
  <c r="Q3" i="161"/>
  <c r="J14" i="161"/>
  <c r="H47" i="159"/>
  <c r="K21" i="161"/>
  <c r="K48" i="163"/>
  <c r="P8" i="161"/>
  <c r="I39" i="159"/>
  <c r="C16" i="159"/>
  <c r="AR5" i="162"/>
  <c r="Q25" i="161"/>
  <c r="P10" i="160"/>
  <c r="J13" i="161"/>
  <c r="C25" i="163"/>
  <c r="Q28" i="142"/>
  <c r="N40" i="160"/>
  <c r="N30" i="160"/>
  <c r="N15" i="159"/>
  <c r="H4" i="160"/>
  <c r="H44" i="161"/>
  <c r="Q29" i="163"/>
  <c r="P49" i="158"/>
  <c r="AL79" i="162"/>
  <c r="AM79" i="162" s="1"/>
  <c r="AJ138" i="142"/>
  <c r="AK138" i="142" s="1"/>
  <c r="F12" i="142"/>
  <c r="G27" i="162"/>
  <c r="E24" i="163"/>
  <c r="AL73" i="160"/>
  <c r="AM73" i="160" s="1"/>
  <c r="M38" i="158"/>
  <c r="AJ75" i="142"/>
  <c r="AK75" i="142" s="1"/>
  <c r="E12" i="161"/>
  <c r="G24" i="161"/>
  <c r="H33" i="158"/>
  <c r="H24" i="163"/>
  <c r="AJ142" i="159"/>
  <c r="AK142" i="159" s="1"/>
  <c r="Q29" i="142"/>
  <c r="AP82" i="159"/>
  <c r="Q45" i="142"/>
  <c r="AL8" i="158"/>
  <c r="AM8" i="158" s="1"/>
  <c r="AP75" i="158"/>
  <c r="N9" i="163"/>
  <c r="C36" i="163"/>
  <c r="AJ206" i="160"/>
  <c r="AK206" i="160" s="1"/>
  <c r="L7" i="142"/>
  <c r="F11" i="142"/>
  <c r="C36" i="158"/>
  <c r="G3" i="163"/>
  <c r="M51" i="142"/>
  <c r="K30" i="161"/>
  <c r="H26" i="142"/>
  <c r="D26" i="159"/>
  <c r="G5" i="162"/>
  <c r="G44" i="159"/>
  <c r="M33" i="162"/>
  <c r="J26" i="163"/>
  <c r="E6" i="161"/>
  <c r="I50" i="159"/>
  <c r="H25" i="161"/>
  <c r="D19" i="161"/>
  <c r="L37" i="142"/>
  <c r="P32" i="159"/>
  <c r="N33" i="142"/>
  <c r="AP79" i="158"/>
  <c r="C6" i="159"/>
  <c r="C22" i="163"/>
  <c r="G22" i="161"/>
  <c r="D48" i="161"/>
  <c r="G16" i="142"/>
  <c r="Q15" i="162"/>
  <c r="K16" i="163"/>
  <c r="E8" i="159"/>
  <c r="J25" i="161"/>
  <c r="AQ77" i="162"/>
  <c r="I16" i="159"/>
  <c r="J47" i="159"/>
  <c r="AL74" i="159"/>
  <c r="AM74" i="159" s="1"/>
  <c r="H13" i="160"/>
  <c r="G36" i="159"/>
  <c r="AJ9" i="159"/>
  <c r="AK9" i="159" s="1"/>
  <c r="G38" i="158"/>
  <c r="G41" i="158"/>
  <c r="AQ7" i="158"/>
  <c r="F25" i="162"/>
  <c r="G43" i="158"/>
  <c r="C5" i="162"/>
  <c r="H21" i="160"/>
  <c r="G2" i="161"/>
  <c r="E3" i="159"/>
  <c r="L37" i="158"/>
  <c r="P31" i="163"/>
  <c r="I39" i="158"/>
  <c r="D31" i="161"/>
  <c r="C8" i="158"/>
  <c r="P36" i="161"/>
  <c r="I27" i="163"/>
  <c r="L29" i="142"/>
  <c r="P48" i="142"/>
  <c r="L18" i="160"/>
  <c r="J33" i="142"/>
  <c r="H23" i="159"/>
  <c r="AJ13" i="162"/>
  <c r="AK13" i="162" s="1"/>
  <c r="Q12" i="159"/>
  <c r="K39" i="142"/>
  <c r="G40" i="163"/>
  <c r="E7" i="142"/>
  <c r="M51" i="161"/>
  <c r="P5" i="162"/>
  <c r="D40" i="162"/>
  <c r="F23" i="142"/>
  <c r="E9" i="142"/>
  <c r="P46" i="162"/>
  <c r="I24" i="162"/>
  <c r="F31" i="142"/>
  <c r="J28" i="161"/>
  <c r="E42" i="162"/>
  <c r="K45" i="158"/>
  <c r="F24" i="161"/>
  <c r="Q40" i="158"/>
  <c r="M44" i="162"/>
  <c r="G36" i="142"/>
  <c r="AP5" i="160"/>
  <c r="C40" i="159"/>
  <c r="D3" i="160"/>
  <c r="I12" i="163"/>
  <c r="D28" i="159"/>
  <c r="P42" i="142"/>
  <c r="F24" i="163"/>
  <c r="D8" i="159"/>
  <c r="M36" i="142"/>
  <c r="Q30" i="142"/>
  <c r="I17" i="160"/>
  <c r="C6" i="161"/>
  <c r="L29" i="160"/>
  <c r="P43" i="161"/>
  <c r="M44" i="163"/>
  <c r="J3" i="158"/>
  <c r="H46" i="161"/>
  <c r="N48" i="161"/>
  <c r="AR5" i="158"/>
  <c r="C50" i="161"/>
  <c r="M6" i="159"/>
  <c r="AQ76" i="158"/>
  <c r="L19" i="158"/>
  <c r="D14" i="159"/>
  <c r="AP141" i="142"/>
  <c r="D28" i="163"/>
  <c r="M41" i="142"/>
  <c r="AL207" i="159"/>
  <c r="AM207" i="159" s="1"/>
  <c r="I7" i="163"/>
  <c r="Q51" i="163"/>
  <c r="J34" i="142"/>
  <c r="Q40" i="142"/>
  <c r="C12" i="142"/>
  <c r="D41" i="162"/>
  <c r="L46" i="162"/>
  <c r="H17" i="162"/>
  <c r="G9" i="142"/>
  <c r="F33" i="158"/>
  <c r="G20" i="162"/>
  <c r="L21" i="159"/>
  <c r="N2" i="163"/>
  <c r="AJ5" i="159"/>
  <c r="AK5" i="159" s="1"/>
  <c r="P46" i="161"/>
  <c r="AJ208" i="160"/>
  <c r="AK208" i="160" s="1"/>
  <c r="H43" i="158"/>
  <c r="AP75" i="142"/>
  <c r="F51" i="162"/>
  <c r="K51" i="159"/>
  <c r="L28" i="162"/>
  <c r="I46" i="162"/>
  <c r="M32" i="163"/>
  <c r="E37" i="158"/>
  <c r="G24" i="142"/>
  <c r="Q39" i="159"/>
  <c r="AJ81" i="158"/>
  <c r="AK81" i="158" s="1"/>
  <c r="E15" i="158"/>
  <c r="F36" i="142"/>
  <c r="K34" i="162"/>
  <c r="AO207" i="160"/>
  <c r="K50" i="159"/>
  <c r="AR140" i="142"/>
  <c r="AO70" i="162"/>
  <c r="H39" i="160"/>
  <c r="D22" i="163"/>
  <c r="J51" i="158"/>
  <c r="AJ76" i="163"/>
  <c r="AK76" i="163" s="1"/>
  <c r="K20" i="142"/>
  <c r="L29" i="158"/>
  <c r="D51" i="158"/>
  <c r="P36" i="160"/>
  <c r="C34" i="161"/>
  <c r="P5" i="160"/>
  <c r="AQ75" i="162"/>
  <c r="E18" i="160"/>
  <c r="K30" i="158"/>
  <c r="AL10" i="162"/>
  <c r="AM10" i="162" s="1"/>
  <c r="D37" i="163"/>
  <c r="N12" i="163"/>
  <c r="AJ6" i="159"/>
  <c r="AK6" i="159" s="1"/>
  <c r="Q34" i="142"/>
  <c r="K17" i="142"/>
  <c r="G4" i="160"/>
  <c r="Q30" i="159"/>
  <c r="M31" i="160"/>
  <c r="J6" i="159"/>
  <c r="E39" i="161"/>
  <c r="G2" i="163"/>
  <c r="J3" i="160"/>
  <c r="N3" i="160"/>
  <c r="N45" i="163"/>
  <c r="AP72" i="162"/>
  <c r="F41" i="158"/>
  <c r="C38" i="160"/>
  <c r="L41" i="158"/>
  <c r="L15" i="160"/>
  <c r="G30" i="159"/>
  <c r="C46" i="163"/>
  <c r="AJ83" i="159"/>
  <c r="AK83" i="159" s="1"/>
  <c r="F4" i="162"/>
  <c r="C10" i="162"/>
  <c r="N33" i="158"/>
  <c r="C20" i="142"/>
  <c r="D25" i="159"/>
  <c r="H33" i="160"/>
  <c r="G20" i="161"/>
  <c r="D5" i="160"/>
  <c r="P46" i="159"/>
  <c r="E42" i="159"/>
  <c r="N40" i="158"/>
  <c r="N16" i="142"/>
  <c r="L22" i="162"/>
  <c r="E38" i="160"/>
  <c r="Q32" i="159"/>
  <c r="M26" i="159"/>
  <c r="J26" i="159"/>
  <c r="G39" i="162"/>
  <c r="D18" i="163"/>
  <c r="N5" i="162"/>
  <c r="H41" i="158"/>
  <c r="AO78" i="159"/>
  <c r="F19" i="163"/>
  <c r="K5" i="162"/>
  <c r="I43" i="160"/>
  <c r="AO72" i="160"/>
  <c r="AQ206" i="160"/>
  <c r="E6" i="142"/>
  <c r="AO70" i="163"/>
  <c r="E18" i="158"/>
  <c r="F11" i="161"/>
  <c r="H44" i="162"/>
  <c r="E27" i="160"/>
  <c r="I33" i="142"/>
  <c r="L11" i="163"/>
  <c r="AL71" i="163"/>
  <c r="AM71" i="163" s="1"/>
  <c r="M17" i="161"/>
  <c r="D43" i="142"/>
  <c r="L4" i="163"/>
  <c r="E21" i="160"/>
  <c r="F22" i="161"/>
  <c r="P21" i="162"/>
  <c r="AP9" i="142"/>
  <c r="I26" i="160"/>
  <c r="G7" i="163"/>
  <c r="L45" i="163"/>
  <c r="K5" i="142"/>
  <c r="G14" i="160"/>
  <c r="D13" i="159"/>
  <c r="K11" i="159"/>
  <c r="D43" i="163"/>
  <c r="M17" i="162"/>
  <c r="K40" i="158"/>
  <c r="D45" i="162"/>
  <c r="Q3" i="142"/>
  <c r="P37" i="163"/>
  <c r="G3" i="162"/>
  <c r="N32" i="142"/>
  <c r="I19" i="163"/>
  <c r="P34" i="160"/>
  <c r="N28" i="163"/>
  <c r="F13" i="160"/>
  <c r="D21" i="160"/>
  <c r="G43" i="160"/>
  <c r="F15" i="158"/>
  <c r="G32" i="162"/>
  <c r="E15" i="163"/>
  <c r="L45" i="161"/>
  <c r="M20" i="163"/>
  <c r="D46" i="158"/>
  <c r="AP8" i="142"/>
  <c r="H23" i="161"/>
  <c r="F27" i="160"/>
  <c r="AJ10" i="162"/>
  <c r="AK10" i="162" s="1"/>
  <c r="D22" i="161"/>
  <c r="E19" i="163"/>
  <c r="J39" i="163"/>
  <c r="C47" i="159"/>
  <c r="G22" i="158"/>
  <c r="J4" i="142"/>
  <c r="L47" i="142"/>
  <c r="AL138" i="142"/>
  <c r="AM138" i="142" s="1"/>
  <c r="C22" i="160"/>
  <c r="C19" i="162"/>
  <c r="D26" i="158"/>
  <c r="AL201" i="160"/>
  <c r="AM201" i="160" s="1"/>
  <c r="Q11" i="142"/>
  <c r="P35" i="160"/>
  <c r="N22" i="163"/>
  <c r="K35" i="161"/>
  <c r="Q44" i="142"/>
  <c r="AP143" i="159"/>
  <c r="I43" i="162"/>
  <c r="AO10" i="158"/>
  <c r="G34" i="158"/>
  <c r="AO73" i="163"/>
  <c r="N31" i="142"/>
  <c r="J30" i="161"/>
  <c r="H51" i="161"/>
  <c r="I5" i="142"/>
  <c r="F23" i="163"/>
  <c r="H21" i="161"/>
  <c r="K2" i="158"/>
  <c r="C25" i="158"/>
  <c r="G35" i="158"/>
  <c r="G3" i="159"/>
  <c r="L39" i="163"/>
  <c r="I34" i="159"/>
  <c r="AP9" i="158"/>
  <c r="H11" i="160"/>
  <c r="N9" i="158"/>
  <c r="C9" i="159"/>
  <c r="H49" i="159"/>
  <c r="N5" i="163"/>
  <c r="K25" i="159"/>
  <c r="C29" i="161"/>
  <c r="F50" i="142"/>
  <c r="D31" i="142"/>
  <c r="H38" i="158"/>
  <c r="C10" i="158"/>
  <c r="AQ73" i="163"/>
  <c r="AJ6" i="163"/>
  <c r="AK6" i="163" s="1"/>
  <c r="E41" i="162"/>
  <c r="H32" i="142"/>
  <c r="N40" i="161"/>
  <c r="J4" i="159"/>
  <c r="Q11" i="163"/>
  <c r="L9" i="158"/>
  <c r="I33" i="158"/>
  <c r="I32" i="161"/>
  <c r="AR6" i="158"/>
  <c r="Q24" i="163"/>
  <c r="Q16" i="160"/>
  <c r="E44" i="163"/>
  <c r="E22" i="161"/>
  <c r="M19" i="163"/>
  <c r="P44" i="161"/>
  <c r="J7" i="158"/>
  <c r="AQ75" i="160"/>
  <c r="Q46" i="163"/>
  <c r="AQ143" i="159"/>
  <c r="M27" i="162"/>
  <c r="D47" i="142"/>
  <c r="K49" i="162"/>
  <c r="Q2" i="142"/>
  <c r="J23" i="161"/>
  <c r="F27" i="161"/>
  <c r="G26" i="159"/>
  <c r="G44" i="163"/>
  <c r="G21" i="142"/>
  <c r="AR75" i="162"/>
  <c r="K13" i="160"/>
  <c r="K47" i="159"/>
  <c r="H22" i="161"/>
  <c r="F21" i="142"/>
  <c r="AR14" i="159"/>
  <c r="M12" i="161"/>
  <c r="J17" i="142"/>
  <c r="H12" i="142"/>
  <c r="C26" i="161"/>
  <c r="H16" i="159"/>
  <c r="K18" i="163"/>
  <c r="I35" i="158"/>
  <c r="AR136" i="142"/>
  <c r="E25" i="161"/>
  <c r="P14" i="158"/>
  <c r="D49" i="142"/>
  <c r="Q17" i="158"/>
  <c r="AP12" i="162"/>
  <c r="F37" i="158"/>
  <c r="C11" i="163"/>
  <c r="E31" i="160"/>
  <c r="E14" i="142"/>
  <c r="Q38" i="160"/>
  <c r="H8" i="162"/>
  <c r="E3" i="142"/>
  <c r="F24" i="158"/>
  <c r="AR8" i="162"/>
  <c r="Q16" i="161"/>
  <c r="Q37" i="162"/>
  <c r="I19" i="160"/>
  <c r="K25" i="160"/>
  <c r="F45" i="159"/>
  <c r="AJ76" i="159"/>
  <c r="AK76" i="159" s="1"/>
  <c r="H50" i="163"/>
  <c r="P29" i="160"/>
  <c r="G50" i="162"/>
  <c r="E49" i="161"/>
  <c r="C33" i="160"/>
  <c r="Q41" i="162"/>
  <c r="E19" i="142"/>
  <c r="L9" i="162"/>
  <c r="J2" i="163"/>
  <c r="Q39" i="142"/>
  <c r="N10" i="161"/>
  <c r="K35" i="160"/>
  <c r="N42" i="142"/>
  <c r="G15" i="158"/>
  <c r="F36" i="160"/>
  <c r="F5" i="158"/>
  <c r="I11" i="142"/>
  <c r="I5" i="158"/>
  <c r="F2" i="158"/>
  <c r="K19" i="163"/>
  <c r="J50" i="160"/>
  <c r="D45" i="163"/>
  <c r="Q31" i="160"/>
  <c r="K40" i="142"/>
  <c r="AL77" i="160"/>
  <c r="AM77" i="160" s="1"/>
  <c r="K2" i="162"/>
  <c r="AP12" i="160"/>
  <c r="AO71" i="158"/>
  <c r="I10" i="158"/>
  <c r="K44" i="160"/>
  <c r="K33" i="162"/>
  <c r="C44" i="159"/>
  <c r="E14" i="162"/>
  <c r="N37" i="142"/>
  <c r="D2" i="159"/>
  <c r="AO76" i="160"/>
  <c r="D3" i="159"/>
  <c r="C32" i="158"/>
  <c r="G10" i="142"/>
  <c r="N10" i="163"/>
  <c r="AP78" i="158"/>
  <c r="G10" i="160"/>
  <c r="AP207" i="160"/>
  <c r="I6" i="163"/>
  <c r="L17" i="159"/>
  <c r="E24" i="159"/>
  <c r="F31" i="160"/>
  <c r="C26" i="158"/>
  <c r="F2" i="160"/>
  <c r="J7" i="160"/>
  <c r="D6" i="161"/>
  <c r="AQ71" i="158"/>
  <c r="N49" i="158"/>
  <c r="K21" i="159"/>
  <c r="I50" i="160"/>
  <c r="G45" i="162"/>
  <c r="AQ17" i="159"/>
  <c r="J35" i="159"/>
  <c r="M18" i="158"/>
  <c r="N3" i="158"/>
  <c r="H3" i="161"/>
  <c r="L39" i="142"/>
  <c r="K11" i="142"/>
  <c r="E33" i="158"/>
  <c r="E42" i="142"/>
  <c r="N17" i="160"/>
  <c r="E12" i="142"/>
  <c r="H40" i="163"/>
  <c r="L46" i="142"/>
  <c r="AO14" i="159"/>
  <c r="I47" i="161"/>
  <c r="N32" i="163"/>
  <c r="G17" i="160"/>
  <c r="N9" i="142"/>
  <c r="P26" i="158"/>
  <c r="K50" i="160"/>
  <c r="H30" i="162"/>
  <c r="L48" i="162"/>
  <c r="G41" i="163"/>
  <c r="N37" i="162"/>
  <c r="J9" i="163"/>
  <c r="I12" i="160"/>
  <c r="M35" i="142"/>
  <c r="D47" i="163"/>
  <c r="G50" i="158"/>
  <c r="AL80" i="158"/>
  <c r="AM80" i="158" s="1"/>
  <c r="G12" i="159"/>
  <c r="C20" i="161"/>
  <c r="C39" i="158"/>
  <c r="AO70" i="142"/>
  <c r="E33" i="142"/>
  <c r="N29" i="160"/>
  <c r="G26" i="162"/>
  <c r="I7" i="160"/>
  <c r="F51" i="158"/>
  <c r="Q27" i="159"/>
  <c r="G4" i="163"/>
  <c r="AR209" i="160"/>
  <c r="E44" i="160"/>
  <c r="D44" i="158"/>
  <c r="AL76" i="158"/>
  <c r="AM76" i="158" s="1"/>
  <c r="Q16" i="159"/>
  <c r="M16" i="158"/>
  <c r="F48" i="161"/>
  <c r="AR15" i="159"/>
  <c r="P50" i="162"/>
  <c r="C50" i="162"/>
  <c r="J8" i="160"/>
  <c r="N20" i="159"/>
  <c r="H22" i="142"/>
  <c r="AR7" i="162"/>
  <c r="D34" i="142"/>
  <c r="G29" i="158"/>
  <c r="H5" i="162"/>
  <c r="I44" i="160"/>
  <c r="F28" i="163"/>
  <c r="H9" i="142"/>
  <c r="L23" i="163"/>
  <c r="H34" i="160"/>
  <c r="K13" i="159"/>
  <c r="M30" i="162"/>
  <c r="I26" i="158"/>
  <c r="Q28" i="163"/>
  <c r="AP75" i="160"/>
  <c r="P13" i="158"/>
  <c r="AJ10" i="158"/>
  <c r="AK10" i="158" s="1"/>
  <c r="L16" i="161"/>
  <c r="H30" i="159"/>
  <c r="L47" i="158"/>
  <c r="I34" i="162"/>
  <c r="AL73" i="163"/>
  <c r="AM73" i="163" s="1"/>
  <c r="M31" i="161"/>
  <c r="N7" i="161"/>
  <c r="G19" i="160"/>
  <c r="M7" i="163"/>
  <c r="I42" i="159"/>
  <c r="F16" i="162"/>
  <c r="AQ10" i="158"/>
  <c r="N16" i="160"/>
  <c r="E5" i="142"/>
  <c r="E6" i="158"/>
  <c r="J10" i="142"/>
  <c r="J32" i="142"/>
  <c r="C47" i="142"/>
  <c r="AL71" i="162"/>
  <c r="AM71" i="162" s="1"/>
  <c r="J10" i="159"/>
  <c r="E34" i="159"/>
  <c r="K29" i="159"/>
  <c r="D39" i="159"/>
  <c r="C15" i="158"/>
  <c r="K40" i="162"/>
  <c r="F37" i="160"/>
  <c r="M12" i="163"/>
  <c r="F35" i="159"/>
  <c r="D37" i="142"/>
  <c r="P47" i="163"/>
  <c r="D29" i="158"/>
  <c r="D49" i="162"/>
  <c r="AJ77" i="142"/>
  <c r="AK77" i="142" s="1"/>
  <c r="K28" i="159"/>
  <c r="F26" i="158"/>
  <c r="D13" i="158"/>
  <c r="H9" i="161"/>
  <c r="AJ74" i="142"/>
  <c r="AK74" i="142" s="1"/>
  <c r="AO73" i="158"/>
  <c r="D32" i="163"/>
  <c r="G50" i="163"/>
  <c r="AQ78" i="159"/>
  <c r="AR76" i="159"/>
  <c r="P26" i="142"/>
  <c r="N9" i="159"/>
  <c r="F23" i="158"/>
  <c r="C45" i="160"/>
  <c r="AJ73" i="142"/>
  <c r="AK73" i="142" s="1"/>
  <c r="AQ13" i="159"/>
  <c r="C35" i="163"/>
  <c r="E3" i="162"/>
  <c r="K21" i="160"/>
  <c r="AR76" i="160"/>
  <c r="K10" i="163"/>
  <c r="E43" i="161"/>
  <c r="I16" i="160"/>
  <c r="H15" i="162"/>
  <c r="AR70" i="163"/>
  <c r="I29" i="142"/>
  <c r="J11" i="158"/>
  <c r="AR77" i="160"/>
  <c r="M14" i="142"/>
  <c r="K21" i="158"/>
  <c r="M30" i="160"/>
  <c r="I20" i="142"/>
  <c r="C49" i="160"/>
  <c r="C10" i="142"/>
  <c r="F35" i="161"/>
  <c r="AO77" i="159"/>
  <c r="G11" i="159"/>
  <c r="I20" i="159"/>
  <c r="M41" i="159"/>
  <c r="K24" i="158"/>
  <c r="F15" i="142"/>
  <c r="AL70" i="162"/>
  <c r="AM70" i="162" s="1"/>
  <c r="F31" i="163"/>
  <c r="P16" i="160"/>
  <c r="H46" i="142"/>
  <c r="I30" i="161"/>
  <c r="M28" i="159"/>
  <c r="AL8" i="160"/>
  <c r="AM8" i="160" s="1"/>
  <c r="E8" i="161"/>
  <c r="Q21" i="159"/>
  <c r="L3" i="162"/>
  <c r="M50" i="160"/>
  <c r="Q9" i="161"/>
  <c r="L41" i="163"/>
  <c r="N27" i="158"/>
  <c r="P17" i="162"/>
  <c r="C3" i="159"/>
  <c r="I23" i="161"/>
  <c r="K36" i="159"/>
  <c r="I37" i="163"/>
  <c r="M8" i="163"/>
  <c r="F46" i="163"/>
  <c r="I22" i="158"/>
  <c r="M26" i="160"/>
  <c r="C33" i="162"/>
  <c r="G49" i="163"/>
  <c r="M28" i="158"/>
  <c r="K12" i="159"/>
  <c r="C29" i="142"/>
  <c r="E46" i="162"/>
  <c r="I47" i="162"/>
  <c r="G14" i="142"/>
  <c r="H39" i="161"/>
  <c r="F34" i="142"/>
  <c r="L33" i="160"/>
  <c r="P22" i="142"/>
  <c r="H31" i="161"/>
  <c r="E50" i="163"/>
  <c r="F21" i="163"/>
  <c r="M27" i="163"/>
  <c r="P23" i="161"/>
  <c r="K3" i="159"/>
  <c r="P9" i="142"/>
  <c r="AP12" i="163"/>
  <c r="F45" i="142"/>
  <c r="F48" i="162"/>
  <c r="AO71" i="160"/>
  <c r="J39" i="161"/>
  <c r="C40" i="160"/>
  <c r="I44" i="142"/>
  <c r="H5" i="142"/>
  <c r="I8" i="161"/>
  <c r="Q21" i="142"/>
  <c r="C47" i="162"/>
  <c r="AR18" i="159"/>
  <c r="J15" i="163"/>
  <c r="J20" i="159"/>
  <c r="N39" i="162"/>
  <c r="P4" i="163"/>
  <c r="N19" i="161"/>
  <c r="I30" i="163"/>
  <c r="C31" i="161"/>
  <c r="AR75" i="159"/>
  <c r="G7" i="162"/>
  <c r="AR76" i="163"/>
  <c r="AR141" i="159"/>
  <c r="Q18" i="163"/>
  <c r="H9" i="160"/>
  <c r="L29" i="163"/>
  <c r="C15" i="159"/>
  <c r="M28" i="163"/>
  <c r="N45" i="142"/>
  <c r="AJ71" i="163"/>
  <c r="AK71" i="163" s="1"/>
  <c r="G15" i="163"/>
  <c r="I3" i="142"/>
  <c r="J33" i="160"/>
  <c r="Q17" i="161"/>
  <c r="E13" i="160"/>
  <c r="D17" i="142"/>
  <c r="C13" i="160"/>
  <c r="K25" i="163"/>
  <c r="M47" i="159"/>
  <c r="M29" i="159"/>
  <c r="G19" i="159"/>
  <c r="I44" i="163"/>
  <c r="J33" i="161"/>
  <c r="H22" i="163"/>
  <c r="G40" i="161"/>
  <c r="E9" i="158"/>
  <c r="D45" i="142"/>
  <c r="G39" i="163"/>
  <c r="C29" i="160"/>
  <c r="M5" i="162"/>
  <c r="L14" i="160"/>
  <c r="H8" i="142"/>
  <c r="N19" i="160"/>
  <c r="E20" i="160"/>
  <c r="E31" i="159"/>
  <c r="N24" i="161"/>
  <c r="AL210" i="159"/>
  <c r="AM210" i="159" s="1"/>
  <c r="D16" i="142"/>
  <c r="M7" i="159"/>
  <c r="AL78" i="163"/>
  <c r="AM78" i="163" s="1"/>
  <c r="H3" i="162"/>
  <c r="H35" i="161"/>
  <c r="C38" i="142"/>
  <c r="C17" i="163"/>
  <c r="Q24" i="160"/>
  <c r="D36" i="159"/>
  <c r="J12" i="159"/>
  <c r="I18" i="142"/>
  <c r="N41" i="161"/>
  <c r="F14" i="161"/>
  <c r="AP71" i="158"/>
  <c r="C28" i="159"/>
  <c r="P29" i="162"/>
  <c r="E2" i="162"/>
  <c r="E3" i="163"/>
  <c r="AL11" i="162"/>
  <c r="AM11" i="162" s="1"/>
  <c r="F21" i="159"/>
  <c r="K29" i="162"/>
  <c r="Q18" i="158"/>
  <c r="AP11" i="160"/>
  <c r="AJ12" i="163"/>
  <c r="AK12" i="163" s="1"/>
  <c r="N10" i="158"/>
  <c r="AJ71" i="158"/>
  <c r="AK71" i="158" s="1"/>
  <c r="D49" i="159"/>
  <c r="AR77" i="158"/>
  <c r="K47" i="160"/>
  <c r="M20" i="162"/>
  <c r="D51" i="142"/>
  <c r="J30" i="142"/>
  <c r="I21" i="161"/>
  <c r="N2" i="159"/>
  <c r="AQ13" i="163"/>
  <c r="P23" i="162"/>
  <c r="Q36" i="142"/>
  <c r="M39" i="160"/>
  <c r="D19" i="158"/>
  <c r="AO6" i="163"/>
  <c r="L11" i="159"/>
  <c r="Q21" i="160"/>
  <c r="C3" i="158"/>
  <c r="N27" i="142"/>
  <c r="C28" i="158"/>
  <c r="G16" i="160"/>
  <c r="F2" i="163"/>
  <c r="P4" i="160"/>
  <c r="J25" i="163"/>
  <c r="F6" i="162"/>
  <c r="F44" i="161"/>
  <c r="AQ74" i="158"/>
  <c r="L22" i="158"/>
  <c r="N6" i="161"/>
  <c r="C10" i="160"/>
  <c r="E3" i="160"/>
  <c r="N18" i="162"/>
  <c r="L34" i="159"/>
  <c r="AJ71" i="162"/>
  <c r="AK71" i="162" s="1"/>
  <c r="Q16" i="162"/>
  <c r="P50" i="159"/>
  <c r="E44" i="142"/>
  <c r="Q46" i="162"/>
  <c r="J15" i="161"/>
  <c r="M34" i="142"/>
  <c r="Q51" i="161"/>
  <c r="F37" i="162"/>
  <c r="N2" i="161"/>
  <c r="N42" i="159"/>
  <c r="I35" i="163"/>
  <c r="N4" i="142"/>
  <c r="L46" i="160"/>
  <c r="G48" i="163"/>
  <c r="E13" i="163"/>
  <c r="K25" i="162"/>
  <c r="K36" i="158"/>
  <c r="L46" i="163"/>
  <c r="J37" i="160"/>
  <c r="N30" i="162"/>
  <c r="C36" i="142"/>
  <c r="J42" i="163"/>
  <c r="D43" i="162"/>
  <c r="K14" i="161"/>
  <c r="H9" i="163"/>
  <c r="G35" i="160"/>
  <c r="D28" i="160"/>
  <c r="N35" i="162"/>
  <c r="AO74" i="159"/>
  <c r="E25" i="158"/>
  <c r="Q6" i="160"/>
  <c r="I22" i="160"/>
  <c r="F31" i="158"/>
  <c r="C2" i="159"/>
  <c r="AJ15" i="159"/>
  <c r="AK15" i="159" s="1"/>
  <c r="D3" i="161"/>
  <c r="H15" i="159"/>
  <c r="K25" i="142"/>
  <c r="AL210" i="160"/>
  <c r="AM210" i="160" s="1"/>
  <c r="AL204" i="159"/>
  <c r="AM204" i="159" s="1"/>
  <c r="L28" i="142"/>
  <c r="J51" i="159"/>
  <c r="I38" i="159"/>
  <c r="I4" i="159"/>
  <c r="H23" i="162"/>
  <c r="M11" i="161"/>
  <c r="H41" i="161"/>
  <c r="E22" i="160"/>
  <c r="AO136" i="160"/>
  <c r="AJ74" i="158"/>
  <c r="AK74" i="158" s="1"/>
  <c r="AP73" i="142"/>
  <c r="E34" i="162"/>
  <c r="E25" i="163"/>
  <c r="L38" i="142"/>
  <c r="K17" i="163"/>
  <c r="D21" i="162"/>
  <c r="AJ136" i="142"/>
  <c r="AK136" i="142" s="1"/>
  <c r="I22" i="159"/>
  <c r="G51" i="142"/>
  <c r="K22" i="161"/>
  <c r="H17" i="142"/>
  <c r="F16" i="142"/>
  <c r="AO74" i="163"/>
  <c r="F18" i="142"/>
  <c r="M44" i="142"/>
  <c r="D32" i="142"/>
  <c r="D8" i="142"/>
  <c r="I25" i="160"/>
  <c r="AR11" i="158"/>
  <c r="P41" i="160"/>
  <c r="J27" i="160"/>
  <c r="N51" i="159"/>
  <c r="D37" i="158"/>
  <c r="AO143" i="159"/>
  <c r="M19" i="161"/>
  <c r="N51" i="162"/>
  <c r="E7" i="162"/>
  <c r="I34" i="142"/>
  <c r="AQ78" i="163"/>
  <c r="H24" i="142"/>
  <c r="L8" i="142"/>
  <c r="L3" i="161"/>
  <c r="D38" i="159"/>
  <c r="AJ11" i="162"/>
  <c r="AK11" i="162" s="1"/>
  <c r="Q20" i="161"/>
  <c r="F39" i="160"/>
  <c r="F7" i="160"/>
  <c r="M23" i="158"/>
  <c r="M3" i="160"/>
  <c r="P21" i="142"/>
  <c r="AQ73" i="142"/>
  <c r="E18" i="162"/>
  <c r="H32" i="163"/>
  <c r="Q5" i="161"/>
  <c r="AQ5" i="158"/>
  <c r="N14" i="163"/>
  <c r="N17" i="161"/>
  <c r="G42" i="162"/>
  <c r="AR13" i="159"/>
  <c r="M40" i="160"/>
  <c r="D30" i="159"/>
  <c r="G11" i="163"/>
  <c r="G42" i="142"/>
  <c r="G49" i="158"/>
  <c r="K43" i="163"/>
  <c r="P45" i="161"/>
  <c r="I48" i="163"/>
  <c r="K4" i="159"/>
  <c r="F16" i="158"/>
  <c r="K12" i="161"/>
  <c r="M9" i="158"/>
  <c r="F19" i="142"/>
  <c r="J10" i="160"/>
  <c r="C9" i="142"/>
  <c r="I9" i="161"/>
  <c r="AR11" i="163"/>
  <c r="D5" i="142"/>
  <c r="AO7" i="160"/>
  <c r="AR77" i="159"/>
  <c r="I13" i="163"/>
  <c r="L35" i="162"/>
  <c r="D14" i="158"/>
  <c r="Q21" i="163"/>
  <c r="D4" i="161"/>
  <c r="J8" i="161"/>
  <c r="D20" i="160"/>
  <c r="L38" i="160"/>
  <c r="AJ75" i="158"/>
  <c r="AK75" i="158" s="1"/>
  <c r="G44" i="160"/>
  <c r="AL137" i="160"/>
  <c r="AM137" i="160" s="1"/>
  <c r="J29" i="158"/>
  <c r="C26" i="160"/>
  <c r="AJ79" i="162"/>
  <c r="AK79" i="162" s="1"/>
  <c r="L19" i="160"/>
  <c r="K14" i="159"/>
  <c r="C41" i="161"/>
  <c r="L22" i="142"/>
  <c r="P4" i="142"/>
  <c r="D9" i="162"/>
  <c r="N50" i="158"/>
  <c r="G14" i="158"/>
  <c r="M7" i="162"/>
  <c r="AJ5" i="162"/>
  <c r="AK5" i="162" s="1"/>
  <c r="K42" i="161"/>
  <c r="J7" i="161"/>
  <c r="L26" i="162"/>
  <c r="P26" i="160"/>
  <c r="C9" i="163"/>
  <c r="P36" i="158"/>
  <c r="E24" i="158"/>
  <c r="J42" i="162"/>
  <c r="Q7" i="159"/>
  <c r="AJ143" i="159"/>
  <c r="AK143" i="159" s="1"/>
  <c r="F9" i="163"/>
  <c r="F13" i="162"/>
  <c r="Q35" i="160"/>
  <c r="H29" i="159"/>
  <c r="M7" i="142"/>
  <c r="D15" i="142"/>
  <c r="I27" i="160"/>
  <c r="H49" i="160"/>
  <c r="N36" i="160"/>
  <c r="D50" i="159"/>
  <c r="AQ74" i="163"/>
  <c r="AJ13" i="163"/>
  <c r="AK13" i="163" s="1"/>
  <c r="AR9" i="160"/>
  <c r="P12" i="160"/>
  <c r="N35" i="142"/>
  <c r="AQ11" i="162"/>
  <c r="AL5" i="160"/>
  <c r="AM5" i="160" s="1"/>
  <c r="L4" i="159"/>
  <c r="N13" i="158"/>
  <c r="N2" i="162"/>
  <c r="K33" i="142"/>
  <c r="J50" i="163"/>
  <c r="J28" i="158"/>
  <c r="E24" i="162"/>
  <c r="E37" i="161"/>
  <c r="E51" i="158"/>
  <c r="H12" i="162"/>
  <c r="Q13" i="158"/>
  <c r="F9" i="142"/>
  <c r="N21" i="162"/>
  <c r="AO140" i="142"/>
  <c r="H14" i="142"/>
  <c r="C19" i="158"/>
  <c r="AO81" i="158"/>
  <c r="K7" i="159"/>
  <c r="H14" i="158"/>
  <c r="G5" i="159"/>
  <c r="E2" i="142"/>
  <c r="M48" i="162"/>
  <c r="AR73" i="159"/>
  <c r="L44" i="142"/>
  <c r="AO139" i="142"/>
  <c r="L40" i="162"/>
  <c r="AR77" i="162"/>
  <c r="N16" i="158"/>
  <c r="L50" i="162"/>
  <c r="AJ14" i="159"/>
  <c r="AK14" i="159" s="1"/>
  <c r="H4" i="159"/>
  <c r="Q31" i="162"/>
  <c r="P8" i="160"/>
  <c r="M32" i="161"/>
  <c r="J13" i="142"/>
  <c r="I25" i="162"/>
  <c r="I51" i="159"/>
  <c r="E23" i="158"/>
  <c r="P2" i="159"/>
  <c r="C23" i="159"/>
  <c r="K20" i="158"/>
  <c r="F7" i="162"/>
  <c r="L10" i="161"/>
  <c r="F16" i="159"/>
  <c r="H34" i="159"/>
  <c r="AL140" i="142"/>
  <c r="AM140" i="142" s="1"/>
  <c r="AP75" i="162"/>
  <c r="F42" i="163"/>
  <c r="J19" i="142"/>
  <c r="F10" i="159"/>
  <c r="N19" i="163"/>
  <c r="I13" i="162"/>
  <c r="N9" i="161"/>
  <c r="AL77" i="142"/>
  <c r="AM77" i="142" s="1"/>
  <c r="Q46" i="158"/>
  <c r="J9" i="159"/>
  <c r="E46" i="158"/>
  <c r="AQ78" i="158"/>
  <c r="E19" i="159"/>
  <c r="H14" i="160"/>
  <c r="K4" i="162"/>
  <c r="AJ6" i="158"/>
  <c r="AK6" i="158" s="1"/>
  <c r="AL76" i="162"/>
  <c r="AM76" i="162" s="1"/>
  <c r="L20" i="159"/>
  <c r="AP10" i="160"/>
  <c r="K24" i="161"/>
  <c r="M9" i="163"/>
  <c r="L36" i="162"/>
  <c r="AJ7" i="162"/>
  <c r="AK7" i="162" s="1"/>
  <c r="C38" i="162"/>
  <c r="J32" i="159"/>
  <c r="E28" i="161"/>
  <c r="G18" i="159"/>
  <c r="J48" i="163"/>
  <c r="Q39" i="160"/>
  <c r="I28" i="163"/>
  <c r="I23" i="158"/>
  <c r="AO5" i="163"/>
  <c r="K38" i="162"/>
  <c r="G46" i="158"/>
  <c r="P27" i="160"/>
  <c r="Q9" i="142"/>
  <c r="H37" i="160"/>
  <c r="G29" i="159"/>
  <c r="C6" i="163"/>
  <c r="AJ70" i="160"/>
  <c r="AK70" i="160" s="1"/>
  <c r="M25" i="159"/>
  <c r="AP200" i="160"/>
  <c r="D23" i="158"/>
  <c r="C12" i="161"/>
  <c r="N13" i="142"/>
  <c r="N35" i="163"/>
  <c r="M49" i="142"/>
  <c r="AP7" i="159"/>
  <c r="D36" i="158"/>
  <c r="AR142" i="159"/>
  <c r="E43" i="163"/>
  <c r="D50" i="160"/>
  <c r="M48" i="160"/>
  <c r="K24" i="159"/>
  <c r="M50" i="163"/>
  <c r="M50" i="162"/>
  <c r="K39" i="160"/>
  <c r="K21" i="163"/>
  <c r="AP136" i="142"/>
  <c r="F45" i="162"/>
  <c r="Q12" i="162"/>
  <c r="AO141" i="142"/>
  <c r="Q15" i="159"/>
  <c r="J39" i="158"/>
  <c r="C30" i="142"/>
  <c r="AO6" i="159"/>
  <c r="D51" i="161"/>
  <c r="H46" i="160"/>
  <c r="AP138" i="159"/>
  <c r="H25" i="160"/>
  <c r="M6" i="142"/>
  <c r="N46" i="162"/>
  <c r="Q31" i="161"/>
  <c r="N45" i="158"/>
  <c r="Q32" i="162"/>
  <c r="N7" i="142"/>
  <c r="M40" i="159"/>
  <c r="E50" i="160"/>
  <c r="AQ137" i="142"/>
  <c r="I24" i="159"/>
  <c r="J16" i="159"/>
  <c r="J37" i="161"/>
  <c r="N37" i="163"/>
  <c r="E29" i="162"/>
  <c r="H19" i="163"/>
  <c r="J17" i="159"/>
  <c r="E29" i="142"/>
  <c r="AP77" i="158"/>
  <c r="K10" i="161"/>
  <c r="D17" i="161"/>
  <c r="E33" i="159"/>
  <c r="D25" i="142"/>
  <c r="I22" i="163"/>
  <c r="C43" i="158"/>
  <c r="G51" i="162"/>
  <c r="K11" i="158"/>
  <c r="L10" i="162"/>
  <c r="D8" i="161"/>
  <c r="L35" i="163"/>
  <c r="K45" i="160"/>
  <c r="J36" i="159"/>
  <c r="F42" i="158"/>
  <c r="G4" i="142"/>
  <c r="E33" i="163"/>
  <c r="K49" i="161"/>
  <c r="M42" i="161"/>
  <c r="AQ8" i="159"/>
  <c r="AO11" i="160"/>
  <c r="N34" i="163"/>
  <c r="L33" i="161"/>
  <c r="Q12" i="158"/>
  <c r="G43" i="163"/>
  <c r="G49" i="162"/>
  <c r="AO5" i="158"/>
  <c r="G42" i="160"/>
  <c r="F50" i="160"/>
  <c r="K4" i="161"/>
  <c r="D13" i="162"/>
  <c r="Q4" i="163"/>
  <c r="K22" i="160"/>
  <c r="G23" i="158"/>
  <c r="I29" i="160"/>
  <c r="I45" i="162"/>
  <c r="L26" i="142"/>
  <c r="D41" i="160"/>
  <c r="J17" i="160"/>
  <c r="D27" i="161"/>
  <c r="Q47" i="142"/>
  <c r="P34" i="159"/>
  <c r="H6" i="158"/>
  <c r="AQ6" i="159"/>
  <c r="F31" i="162"/>
  <c r="AO76" i="162"/>
  <c r="I4" i="163"/>
  <c r="D9" i="163"/>
  <c r="Q19" i="142"/>
  <c r="N46" i="142"/>
  <c r="D47" i="162"/>
  <c r="Q40" i="163"/>
  <c r="AL143" i="159"/>
  <c r="AM143" i="159" s="1"/>
  <c r="Q26" i="160"/>
  <c r="AL72" i="142"/>
  <c r="AM72" i="142" s="1"/>
  <c r="I47" i="142"/>
  <c r="AP11" i="158"/>
  <c r="AL14" i="159"/>
  <c r="AM14" i="159" s="1"/>
  <c r="I36" i="158"/>
  <c r="D50" i="161"/>
  <c r="AQ9" i="162"/>
  <c r="D10" i="158"/>
  <c r="D20" i="163"/>
  <c r="C40" i="158"/>
  <c r="E27" i="163"/>
  <c r="K8" i="161"/>
  <c r="I46" i="163"/>
  <c r="L2" i="142"/>
  <c r="Q16" i="142"/>
  <c r="F44" i="158"/>
  <c r="AR136" i="159"/>
  <c r="D38" i="158"/>
  <c r="H22" i="162"/>
  <c r="AP9" i="163"/>
  <c r="AO83" i="159"/>
  <c r="P41" i="158"/>
  <c r="Q45" i="158"/>
  <c r="AJ136" i="160"/>
  <c r="AK136" i="160" s="1"/>
  <c r="F10" i="160"/>
  <c r="M40" i="161"/>
  <c r="AL16" i="159"/>
  <c r="AM16" i="159" s="1"/>
  <c r="H19" i="161"/>
  <c r="I46" i="161"/>
  <c r="J29" i="162"/>
  <c r="J8" i="163"/>
  <c r="H6" i="159"/>
  <c r="P24" i="162"/>
  <c r="AJ8" i="158"/>
  <c r="AK8" i="158" s="1"/>
  <c r="E48" i="163"/>
  <c r="P33" i="161"/>
  <c r="L32" i="158"/>
  <c r="AR206" i="160"/>
  <c r="D26" i="161"/>
  <c r="AQ10" i="163"/>
  <c r="J7" i="163"/>
  <c r="L19" i="142"/>
  <c r="J23" i="162"/>
  <c r="G38" i="161"/>
  <c r="AO71" i="163"/>
  <c r="D5" i="162"/>
  <c r="F26" i="163"/>
  <c r="H5" i="160"/>
  <c r="L28" i="163"/>
  <c r="G32" i="159"/>
  <c r="J49" i="159"/>
  <c r="D26" i="160"/>
  <c r="K47" i="158"/>
  <c r="AL74" i="163"/>
  <c r="AM74" i="163" s="1"/>
  <c r="H27" i="142"/>
  <c r="I45" i="161"/>
  <c r="I33" i="160"/>
  <c r="AQ82" i="159"/>
  <c r="D28" i="161"/>
  <c r="E22" i="163"/>
  <c r="E8" i="162"/>
  <c r="N18" i="159"/>
  <c r="D48" i="163"/>
  <c r="AJ205" i="160"/>
  <c r="AK205" i="160" s="1"/>
  <c r="G2" i="142"/>
  <c r="C17" i="159"/>
  <c r="N8" i="142"/>
  <c r="F36" i="159"/>
  <c r="P17" i="160"/>
  <c r="P11" i="159"/>
  <c r="AR135" i="160"/>
  <c r="AQ207" i="160"/>
  <c r="P18" i="163"/>
  <c r="E12" i="163"/>
  <c r="AL212" i="159"/>
  <c r="AM212" i="159" s="1"/>
  <c r="I4" i="160"/>
  <c r="F50" i="158"/>
  <c r="E35" i="142"/>
  <c r="L13" i="161"/>
  <c r="P47" i="160"/>
  <c r="D51" i="163"/>
  <c r="AJ16" i="159"/>
  <c r="AK16" i="159" s="1"/>
  <c r="E51" i="163"/>
  <c r="C38" i="158"/>
  <c r="Q34" i="163"/>
  <c r="K31" i="142"/>
  <c r="K35" i="142"/>
  <c r="F34" i="161"/>
  <c r="H14" i="162"/>
  <c r="AQ14" i="159"/>
  <c r="P34" i="163"/>
  <c r="AL13" i="163"/>
  <c r="AM13" i="163" s="1"/>
  <c r="K20" i="161"/>
  <c r="AL76" i="160"/>
  <c r="AM76" i="160" s="1"/>
  <c r="M43" i="161"/>
  <c r="P50" i="160"/>
  <c r="K7" i="161"/>
  <c r="G31" i="162"/>
  <c r="J15" i="160"/>
  <c r="C18" i="162"/>
  <c r="E10" i="142"/>
  <c r="H34" i="161"/>
  <c r="C47" i="163"/>
  <c r="H44" i="163"/>
  <c r="F18" i="160"/>
  <c r="E45" i="142"/>
  <c r="P4" i="159"/>
  <c r="D16" i="160"/>
  <c r="D33" i="163"/>
  <c r="AO6" i="158"/>
  <c r="K38" i="161"/>
  <c r="K31" i="163"/>
  <c r="I5" i="163"/>
  <c r="G26" i="142"/>
  <c r="AP14" i="162"/>
  <c r="F4" i="161"/>
  <c r="C23" i="160"/>
  <c r="Q17" i="160"/>
  <c r="AR82" i="159"/>
  <c r="G2" i="158"/>
  <c r="J21" i="163"/>
  <c r="G16" i="162"/>
  <c r="Q45" i="159"/>
  <c r="AJ209" i="160"/>
  <c r="AK209" i="160" s="1"/>
  <c r="I47" i="160"/>
  <c r="C27" i="163"/>
  <c r="C2" i="158"/>
  <c r="Q44" i="162"/>
  <c r="D27" i="158"/>
  <c r="D39" i="161"/>
  <c r="H51" i="142"/>
  <c r="K6" i="159"/>
  <c r="Q2" i="158"/>
  <c r="L36" i="161"/>
  <c r="L6" i="142"/>
  <c r="I15" i="158"/>
  <c r="AQ6" i="163"/>
  <c r="M14" i="163"/>
  <c r="D36" i="160"/>
  <c r="Q8" i="163"/>
  <c r="H20" i="160"/>
  <c r="G46" i="162"/>
  <c r="G19" i="161"/>
  <c r="F33" i="142"/>
  <c r="E24" i="142"/>
  <c r="C24" i="162"/>
  <c r="AJ78" i="158"/>
  <c r="AK78" i="158" s="1"/>
  <c r="N39" i="161"/>
  <c r="I12" i="142"/>
  <c r="P7" i="161"/>
  <c r="M14" i="162"/>
  <c r="I12" i="162"/>
  <c r="L48" i="158"/>
  <c r="F32" i="163"/>
  <c r="N41" i="162"/>
  <c r="F47" i="160"/>
  <c r="K26" i="161"/>
  <c r="J27" i="161"/>
  <c r="K31" i="159"/>
  <c r="P40" i="162"/>
  <c r="I41" i="161"/>
  <c r="G19" i="142"/>
  <c r="M6" i="161"/>
  <c r="D28" i="142"/>
  <c r="C14" i="158"/>
  <c r="I6" i="159"/>
  <c r="Q6" i="158"/>
  <c r="AQ8" i="158"/>
  <c r="K36" i="161"/>
  <c r="E11" i="159"/>
  <c r="P19" i="160"/>
  <c r="D7" i="158"/>
  <c r="K49" i="163"/>
  <c r="N6" i="162"/>
  <c r="AR207" i="160"/>
  <c r="C8" i="163"/>
  <c r="Q3" i="159"/>
  <c r="P7" i="158"/>
  <c r="AP209" i="160"/>
  <c r="E21" i="162"/>
  <c r="I47" i="158"/>
  <c r="P15" i="160"/>
  <c r="L15" i="163"/>
  <c r="L25" i="161"/>
  <c r="N31" i="159"/>
  <c r="E42" i="158"/>
  <c r="H19" i="142"/>
  <c r="J45" i="158"/>
  <c r="M23" i="142"/>
  <c r="P34" i="161"/>
  <c r="F37" i="163"/>
  <c r="F45" i="163"/>
  <c r="N4" i="160"/>
  <c r="AJ82" i="159"/>
  <c r="AK82" i="159" s="1"/>
  <c r="N5" i="161"/>
  <c r="G5" i="142"/>
  <c r="N42" i="163"/>
  <c r="AQ8" i="142"/>
  <c r="N31" i="158"/>
  <c r="K37" i="163"/>
  <c r="C9" i="160"/>
  <c r="D10" i="142"/>
  <c r="C36" i="159"/>
  <c r="G48" i="142"/>
  <c r="P25" i="163"/>
  <c r="G6" i="162"/>
  <c r="C24" i="159"/>
  <c r="D17" i="160"/>
  <c r="D31" i="162"/>
  <c r="G45" i="163"/>
  <c r="J18" i="162"/>
  <c r="N43" i="162"/>
  <c r="AO135" i="159"/>
  <c r="E46" i="163"/>
  <c r="AO13" i="159"/>
  <c r="D6" i="142"/>
  <c r="C12" i="163"/>
  <c r="K46" i="159"/>
  <c r="I35" i="159"/>
  <c r="N50" i="161"/>
  <c r="P43" i="163"/>
  <c r="D35" i="159"/>
  <c r="J15" i="158"/>
  <c r="J9" i="161"/>
  <c r="P5" i="158"/>
  <c r="G32" i="161"/>
  <c r="M17" i="158"/>
  <c r="F32" i="142"/>
  <c r="I40" i="163"/>
  <c r="C24" i="160"/>
  <c r="F5" i="142"/>
  <c r="C31" i="142"/>
  <c r="AO11" i="159"/>
  <c r="L8" i="160"/>
  <c r="E48" i="159"/>
  <c r="L10" i="158"/>
  <c r="C28" i="163"/>
  <c r="Q49" i="159"/>
  <c r="AO138" i="160"/>
  <c r="E31" i="162"/>
  <c r="E21" i="158"/>
  <c r="C35" i="161"/>
  <c r="N2" i="142"/>
  <c r="E30" i="158"/>
  <c r="Q41" i="158"/>
  <c r="M50" i="159"/>
  <c r="AQ6" i="158"/>
  <c r="G8" i="159"/>
  <c r="AQ80" i="159"/>
  <c r="AR10" i="160"/>
  <c r="C7" i="160"/>
  <c r="G41" i="162"/>
  <c r="G20" i="142"/>
  <c r="P51" i="159"/>
  <c r="E30" i="142"/>
  <c r="AQ71" i="142"/>
  <c r="F38" i="161"/>
  <c r="Q7" i="142"/>
  <c r="P46" i="142"/>
  <c r="G5" i="160"/>
  <c r="Q20" i="162"/>
  <c r="F47" i="161"/>
  <c r="N4" i="163"/>
  <c r="E6" i="163"/>
  <c r="M3" i="142"/>
  <c r="AL12" i="163"/>
  <c r="AM12" i="163" s="1"/>
  <c r="AP74" i="162"/>
  <c r="N49" i="142"/>
  <c r="K33" i="160"/>
  <c r="AP6" i="158"/>
  <c r="C37" i="142"/>
  <c r="F33" i="162"/>
  <c r="L13" i="159"/>
  <c r="G29" i="142"/>
  <c r="AQ72" i="163"/>
  <c r="D15" i="162"/>
  <c r="E22" i="162"/>
  <c r="I6" i="142"/>
  <c r="K8" i="160"/>
  <c r="N26" i="142"/>
  <c r="L17" i="160"/>
  <c r="D2" i="162"/>
  <c r="D7" i="160"/>
  <c r="I51" i="162"/>
  <c r="D42" i="163"/>
  <c r="L32" i="163"/>
  <c r="C3" i="162"/>
  <c r="N21" i="163"/>
  <c r="AL71" i="142"/>
  <c r="AM71" i="142" s="1"/>
  <c r="J43" i="162"/>
  <c r="L25" i="160"/>
  <c r="P13" i="161"/>
  <c r="Q45" i="163"/>
  <c r="AR75" i="163"/>
  <c r="L48" i="160"/>
  <c r="G28" i="158"/>
  <c r="N12" i="161"/>
  <c r="C24" i="142"/>
  <c r="M13" i="158"/>
  <c r="AQ9" i="158"/>
  <c r="Q27" i="158"/>
  <c r="M15" i="158"/>
  <c r="P45" i="160"/>
  <c r="Q23" i="161"/>
  <c r="AQ72" i="162"/>
  <c r="K30" i="142"/>
  <c r="E20" i="162"/>
  <c r="M25" i="160"/>
  <c r="L47" i="159"/>
  <c r="AO7" i="142"/>
  <c r="M51" i="160"/>
  <c r="H47" i="160"/>
  <c r="F14" i="142"/>
  <c r="C23" i="142"/>
  <c r="AQ70" i="159"/>
  <c r="P10" i="159"/>
  <c r="I3" i="162"/>
  <c r="K31" i="162"/>
  <c r="P11" i="161"/>
  <c r="M46" i="160"/>
  <c r="AO136" i="159"/>
  <c r="D10" i="163"/>
  <c r="E41" i="142"/>
  <c r="J20" i="158"/>
  <c r="C43" i="159"/>
  <c r="F25" i="161"/>
  <c r="K7" i="160"/>
  <c r="I6" i="158"/>
  <c r="J12" i="161"/>
  <c r="G27" i="160"/>
  <c r="E4" i="142"/>
  <c r="G34" i="162"/>
  <c r="L23" i="159"/>
  <c r="AQ79" i="159"/>
  <c r="N25" i="160"/>
  <c r="AR74" i="163"/>
  <c r="AQ73" i="162"/>
  <c r="AP136" i="159"/>
  <c r="M43" i="159"/>
  <c r="AO9" i="160"/>
  <c r="L31" i="163"/>
  <c r="G31" i="159"/>
  <c r="F34" i="162"/>
  <c r="AO77" i="142"/>
  <c r="Q46" i="161"/>
  <c r="C43" i="161"/>
  <c r="F15" i="160"/>
  <c r="G6" i="142"/>
  <c r="C13" i="159"/>
  <c r="AJ72" i="158"/>
  <c r="AK72" i="158" s="1"/>
  <c r="AO200" i="160"/>
  <c r="C49" i="162"/>
  <c r="M26" i="142"/>
  <c r="L38" i="162"/>
  <c r="D23" i="163"/>
  <c r="Q17" i="163"/>
  <c r="G28" i="142"/>
  <c r="H39" i="162"/>
  <c r="N16" i="161"/>
  <c r="Q21" i="162"/>
  <c r="G22" i="159"/>
  <c r="I34" i="160"/>
  <c r="N48" i="160"/>
  <c r="F46" i="159"/>
  <c r="N2" i="158"/>
  <c r="AP80" i="159"/>
  <c r="C22" i="162"/>
  <c r="N28" i="161"/>
  <c r="H38" i="159"/>
  <c r="G36" i="158"/>
  <c r="AQ77" i="158"/>
  <c r="L13" i="163"/>
  <c r="AO81" i="159"/>
  <c r="I27" i="142"/>
  <c r="E50" i="158"/>
  <c r="Q5" i="159"/>
  <c r="Q48" i="159"/>
  <c r="I12" i="158"/>
  <c r="J20" i="160"/>
  <c r="Q4" i="160"/>
  <c r="M6" i="160"/>
  <c r="AL207" i="160"/>
  <c r="AM207" i="160" s="1"/>
  <c r="AL138" i="160"/>
  <c r="AM138" i="160" s="1"/>
  <c r="AO9" i="163"/>
  <c r="L17" i="158"/>
  <c r="AP7" i="142"/>
  <c r="F32" i="159"/>
  <c r="J45" i="142"/>
  <c r="G13" i="142"/>
  <c r="N22" i="158"/>
  <c r="K25" i="158"/>
  <c r="H25" i="162"/>
  <c r="F20" i="142"/>
  <c r="G2" i="162"/>
  <c r="P31" i="160"/>
  <c r="K27" i="163"/>
  <c r="G20" i="158"/>
  <c r="H21" i="162"/>
  <c r="G25" i="142"/>
  <c r="D34" i="159"/>
  <c r="M3" i="158"/>
  <c r="N22" i="159"/>
  <c r="F14" i="159"/>
  <c r="Q7" i="160"/>
  <c r="AO201" i="160"/>
  <c r="E46" i="142"/>
  <c r="M39" i="162"/>
  <c r="AR70" i="159"/>
  <c r="AL136" i="142"/>
  <c r="AM136" i="142" s="1"/>
  <c r="I4" i="162"/>
  <c r="Q4" i="158"/>
  <c r="L24" i="162"/>
  <c r="Q3" i="162"/>
  <c r="Q29" i="159"/>
  <c r="E30" i="160"/>
  <c r="M10" i="162"/>
  <c r="C10" i="159"/>
  <c r="C36" i="162"/>
  <c r="F38" i="163"/>
  <c r="Q17" i="159"/>
  <c r="Q38" i="159"/>
  <c r="F35" i="142"/>
  <c r="N22" i="160"/>
  <c r="J5" i="159"/>
  <c r="H8" i="163"/>
  <c r="L50" i="163"/>
  <c r="D41" i="161"/>
  <c r="Q2" i="159"/>
  <c r="G44" i="142"/>
  <c r="K39" i="161"/>
  <c r="L33" i="162"/>
  <c r="I44" i="162"/>
  <c r="K48" i="162"/>
  <c r="M19" i="160"/>
  <c r="AL9" i="163"/>
  <c r="AM9" i="163" s="1"/>
  <c r="N12" i="162"/>
  <c r="N34" i="159"/>
  <c r="I18" i="160"/>
  <c r="AL10" i="159"/>
  <c r="AM10" i="159" s="1"/>
  <c r="N8" i="162"/>
  <c r="L27" i="162"/>
  <c r="M10" i="160"/>
  <c r="P51" i="161"/>
  <c r="K42" i="163"/>
  <c r="I51" i="142"/>
  <c r="K8" i="142"/>
  <c r="AP204" i="160"/>
  <c r="P8" i="162"/>
  <c r="I43" i="163"/>
  <c r="D51" i="160"/>
  <c r="P40" i="158"/>
  <c r="I46" i="159"/>
  <c r="M34" i="162"/>
  <c r="G33" i="142"/>
  <c r="AO75" i="159"/>
  <c r="H11" i="161"/>
  <c r="J22" i="160"/>
  <c r="N29" i="142"/>
  <c r="E16" i="142"/>
  <c r="L11" i="158"/>
  <c r="L25" i="142"/>
  <c r="F4" i="142"/>
  <c r="Q9" i="160"/>
  <c r="P8" i="163"/>
  <c r="Q49" i="158"/>
  <c r="G41" i="160"/>
  <c r="M36" i="158"/>
  <c r="M15" i="159"/>
  <c r="M25" i="158"/>
  <c r="AO8" i="158"/>
  <c r="Q3" i="158"/>
  <c r="F4" i="159"/>
  <c r="AO8" i="163"/>
  <c r="AQ138" i="160"/>
  <c r="L51" i="158"/>
  <c r="AJ76" i="162"/>
  <c r="AK76" i="162" s="1"/>
  <c r="AQ208" i="160"/>
  <c r="N33" i="162"/>
  <c r="AL12" i="162"/>
  <c r="AM12" i="162" s="1"/>
  <c r="J8" i="142"/>
  <c r="G34" i="160"/>
  <c r="AJ10" i="159"/>
  <c r="AK10" i="159" s="1"/>
  <c r="AO70" i="159"/>
  <c r="K34" i="158"/>
  <c r="AP137" i="159"/>
  <c r="Q4" i="142"/>
  <c r="N36" i="158"/>
  <c r="P25" i="142"/>
  <c r="K3" i="162"/>
  <c r="M34" i="159"/>
  <c r="AJ75" i="163"/>
  <c r="AK75" i="163" s="1"/>
  <c r="L13" i="158"/>
  <c r="P16" i="161"/>
  <c r="D51" i="159"/>
  <c r="G9" i="159"/>
  <c r="P47" i="158"/>
  <c r="J16" i="142"/>
  <c r="J40" i="158"/>
  <c r="L37" i="160"/>
  <c r="D4" i="163"/>
  <c r="G33" i="160"/>
  <c r="G8" i="161"/>
  <c r="P23" i="159"/>
  <c r="H39" i="159"/>
  <c r="I51" i="161"/>
  <c r="AP76" i="163"/>
  <c r="I15" i="162"/>
  <c r="E25" i="142"/>
  <c r="L18" i="162"/>
  <c r="P9" i="163"/>
  <c r="F17" i="161"/>
  <c r="J45" i="162"/>
  <c r="M49" i="161"/>
  <c r="N42" i="161"/>
  <c r="P18" i="160"/>
  <c r="P9" i="162"/>
  <c r="N24" i="159"/>
  <c r="G43" i="162"/>
  <c r="J31" i="163"/>
  <c r="H50" i="142"/>
  <c r="AL5" i="142"/>
  <c r="AM5" i="142" s="1"/>
  <c r="I40" i="162"/>
  <c r="H36" i="142"/>
  <c r="D19" i="159"/>
  <c r="Q35" i="161"/>
  <c r="I20" i="158"/>
  <c r="Q11" i="158"/>
  <c r="I50" i="163"/>
  <c r="C15" i="142"/>
  <c r="M38" i="160"/>
  <c r="AQ201" i="160"/>
  <c r="I15" i="142"/>
  <c r="M6" i="163"/>
  <c r="L44" i="158"/>
  <c r="I2" i="163"/>
  <c r="N23" i="160"/>
  <c r="E23" i="160"/>
  <c r="AP77" i="160"/>
  <c r="D26" i="162"/>
  <c r="M30" i="163"/>
  <c r="AL136" i="159"/>
  <c r="AM136" i="159" s="1"/>
  <c r="AL209" i="159"/>
  <c r="AM209" i="159" s="1"/>
  <c r="K32" i="158"/>
  <c r="N31" i="162"/>
  <c r="C42" i="158"/>
  <c r="D48" i="160"/>
  <c r="F6" i="161"/>
  <c r="N31" i="160"/>
  <c r="C42" i="163"/>
  <c r="I36" i="159"/>
  <c r="I29" i="158"/>
  <c r="P38" i="142"/>
  <c r="H25" i="159"/>
  <c r="J11" i="163"/>
  <c r="L33" i="159"/>
  <c r="H43" i="159"/>
  <c r="L26" i="160"/>
  <c r="P36" i="162"/>
  <c r="H24" i="162"/>
  <c r="L31" i="159"/>
  <c r="Q2" i="160"/>
  <c r="L26" i="163"/>
  <c r="F20" i="158"/>
  <c r="P9" i="160"/>
  <c r="J2" i="161"/>
  <c r="Q15" i="158"/>
  <c r="L13" i="160"/>
  <c r="H46" i="159"/>
  <c r="AL71" i="159"/>
  <c r="AM71" i="159" s="1"/>
  <c r="D48" i="159"/>
  <c r="P2" i="162"/>
  <c r="AR9" i="142"/>
  <c r="F49" i="158"/>
  <c r="K38" i="159"/>
  <c r="I35" i="162"/>
  <c r="G25" i="160"/>
  <c r="M30" i="142"/>
  <c r="AL72" i="160"/>
  <c r="AM72" i="160" s="1"/>
  <c r="AQ210" i="160"/>
  <c r="K5" i="161"/>
  <c r="I33" i="161"/>
  <c r="AP136" i="160"/>
  <c r="AR6" i="142"/>
  <c r="N20" i="161"/>
  <c r="Q43" i="158"/>
  <c r="N40" i="159"/>
  <c r="E21" i="163"/>
  <c r="E18" i="161"/>
  <c r="AQ18" i="159"/>
  <c r="AQ12" i="163"/>
  <c r="AO204" i="160"/>
  <c r="E39" i="162"/>
  <c r="G45" i="160"/>
  <c r="I32" i="158"/>
  <c r="D17" i="163"/>
  <c r="I28" i="161"/>
  <c r="I24" i="163"/>
  <c r="AJ9" i="162"/>
  <c r="AK9" i="162" s="1"/>
  <c r="G33" i="161"/>
  <c r="G21" i="160"/>
  <c r="M7" i="161"/>
  <c r="J10" i="162"/>
  <c r="H16" i="162"/>
  <c r="K51" i="160"/>
  <c r="E31" i="163"/>
  <c r="AR78" i="163"/>
  <c r="C6" i="162"/>
  <c r="N35" i="160"/>
  <c r="C8" i="160"/>
  <c r="K15" i="159"/>
  <c r="C43" i="142"/>
  <c r="AP76" i="162"/>
  <c r="J43" i="159"/>
  <c r="Q37" i="142"/>
  <c r="F46" i="162"/>
  <c r="H7" i="160"/>
  <c r="AL70" i="158"/>
  <c r="AM70" i="158" s="1"/>
  <c r="AP70" i="163"/>
  <c r="M35" i="161"/>
  <c r="E2" i="159"/>
  <c r="Q23" i="162"/>
  <c r="L47" i="162"/>
  <c r="G47" i="161"/>
  <c r="P35" i="162"/>
  <c r="I33" i="163"/>
  <c r="C22" i="161"/>
  <c r="N50" i="160"/>
  <c r="P50" i="163"/>
  <c r="C4" i="162"/>
  <c r="P14" i="142"/>
  <c r="K17" i="158"/>
  <c r="P18" i="161"/>
  <c r="N28" i="158"/>
  <c r="I37" i="158"/>
  <c r="G14" i="161"/>
  <c r="D29" i="162"/>
  <c r="AO139" i="159"/>
  <c r="G51" i="161"/>
  <c r="P42" i="160"/>
  <c r="AQ5" i="162"/>
  <c r="F17" i="158"/>
  <c r="N44" i="161"/>
  <c r="J14" i="142"/>
  <c r="AP78" i="162"/>
  <c r="I2" i="142"/>
  <c r="D15" i="159"/>
  <c r="K6" i="163"/>
  <c r="J19" i="162"/>
  <c r="Q30" i="160"/>
  <c r="F41" i="160"/>
  <c r="I13" i="161"/>
  <c r="E35" i="161"/>
  <c r="L6" i="159"/>
  <c r="Q19" i="158"/>
  <c r="E32" i="160"/>
  <c r="D19" i="142"/>
  <c r="I28" i="142"/>
  <c r="I18" i="159"/>
  <c r="M18" i="162"/>
  <c r="G7" i="158"/>
  <c r="K19" i="158"/>
  <c r="J44" i="162"/>
  <c r="AR74" i="159"/>
  <c r="E10" i="160"/>
  <c r="E46" i="160"/>
  <c r="AQ15" i="159"/>
  <c r="K32" i="161"/>
  <c r="I17" i="162"/>
  <c r="K37" i="162"/>
  <c r="J36" i="160"/>
  <c r="E10" i="161"/>
  <c r="Q15" i="163"/>
  <c r="AO10" i="159"/>
  <c r="H15" i="161"/>
  <c r="L22" i="160"/>
  <c r="G26" i="161"/>
  <c r="K37" i="159"/>
  <c r="J49" i="162"/>
  <c r="P45" i="142"/>
  <c r="G25" i="162"/>
  <c r="K10" i="159"/>
  <c r="N33" i="161"/>
  <c r="C5" i="163"/>
  <c r="Q13" i="160"/>
  <c r="F47" i="159"/>
  <c r="G10" i="161"/>
  <c r="P41" i="162"/>
  <c r="AL138" i="159"/>
  <c r="AM138" i="159" s="1"/>
  <c r="L34" i="142"/>
  <c r="Q22" i="158"/>
  <c r="E40" i="158"/>
  <c r="AL18" i="159"/>
  <c r="AM18" i="159" s="1"/>
  <c r="N8" i="158"/>
  <c r="N22" i="142"/>
  <c r="J38" i="159"/>
  <c r="E50" i="161"/>
  <c r="I38" i="163"/>
  <c r="F19" i="159"/>
  <c r="L14" i="158"/>
  <c r="AQ135" i="142"/>
  <c r="AQ76" i="160"/>
  <c r="I44" i="159"/>
  <c r="L27" i="160"/>
  <c r="N5" i="159"/>
  <c r="N34" i="142"/>
  <c r="AR7" i="158"/>
  <c r="H16" i="142"/>
  <c r="N50" i="159"/>
  <c r="C18" i="161"/>
  <c r="M15" i="162"/>
  <c r="C11" i="142"/>
  <c r="D2" i="142"/>
  <c r="L23" i="162"/>
  <c r="F47" i="163"/>
  <c r="H26" i="163"/>
  <c r="L47" i="161"/>
  <c r="P9" i="159"/>
  <c r="D16" i="159"/>
  <c r="F43" i="159"/>
  <c r="L42" i="162"/>
  <c r="K43" i="158"/>
  <c r="F3" i="158"/>
  <c r="H5" i="158"/>
  <c r="Q32" i="161"/>
  <c r="P44" i="163"/>
  <c r="P49" i="162"/>
  <c r="E5" i="160"/>
  <c r="AP77" i="163"/>
  <c r="J3" i="142"/>
  <c r="C37" i="159"/>
  <c r="D29" i="159"/>
  <c r="I37" i="142"/>
  <c r="G8" i="162"/>
  <c r="L32" i="159"/>
  <c r="P28" i="158"/>
  <c r="D31" i="159"/>
  <c r="J20" i="162"/>
  <c r="M38" i="142"/>
  <c r="G33" i="158"/>
  <c r="AJ13" i="159"/>
  <c r="AK13" i="159" s="1"/>
  <c r="M42" i="158"/>
  <c r="G15" i="160"/>
  <c r="H2" i="158"/>
  <c r="F21" i="158"/>
  <c r="L16" i="162"/>
  <c r="AO80" i="158"/>
  <c r="H42" i="159"/>
  <c r="I25" i="161"/>
  <c r="G32" i="163"/>
  <c r="G47" i="159"/>
  <c r="K43" i="162"/>
  <c r="J24" i="163"/>
  <c r="I14" i="159"/>
  <c r="M49" i="159"/>
  <c r="AJ200" i="160"/>
  <c r="AK200" i="160" s="1"/>
  <c r="E40" i="163"/>
  <c r="H11" i="142"/>
  <c r="G3" i="142"/>
  <c r="M21" i="162"/>
  <c r="N51" i="142"/>
  <c r="AQ5" i="142"/>
  <c r="F16" i="161"/>
  <c r="P27" i="163"/>
  <c r="L40" i="159"/>
  <c r="K30" i="159"/>
  <c r="Q26" i="158"/>
  <c r="M31" i="162"/>
  <c r="AP10" i="142"/>
  <c r="M30" i="158"/>
  <c r="C4" i="160"/>
  <c r="H40" i="142"/>
  <c r="F26" i="142"/>
  <c r="F40" i="159"/>
  <c r="P40" i="161"/>
  <c r="G20" i="160"/>
  <c r="P21" i="158"/>
  <c r="C19" i="159"/>
  <c r="Q51" i="160"/>
  <c r="M32" i="158"/>
  <c r="C46" i="160"/>
  <c r="AL73" i="142"/>
  <c r="AM73" i="142" s="1"/>
  <c r="D6" i="158"/>
  <c r="AQ74" i="159"/>
  <c r="Q8" i="158"/>
  <c r="J19" i="163"/>
  <c r="I45" i="160"/>
  <c r="M16" i="161"/>
  <c r="AO208" i="160"/>
  <c r="D45" i="158"/>
  <c r="M51" i="158"/>
  <c r="K4" i="158"/>
  <c r="I21" i="163"/>
  <c r="F42" i="159"/>
  <c r="AJ77" i="160"/>
  <c r="AK77" i="160" s="1"/>
  <c r="N31" i="161"/>
  <c r="L6" i="162"/>
  <c r="D22" i="159"/>
  <c r="Q48" i="158"/>
  <c r="P29" i="142"/>
  <c r="F21" i="162"/>
  <c r="H27" i="159"/>
  <c r="H6" i="160"/>
  <c r="J44" i="160"/>
  <c r="J47" i="162"/>
  <c r="G27" i="163"/>
  <c r="L15" i="159"/>
  <c r="AQ6" i="162"/>
  <c r="L27" i="142"/>
  <c r="AR70" i="160"/>
  <c r="P49" i="142"/>
  <c r="G43" i="161"/>
  <c r="L40" i="163"/>
  <c r="M15" i="161"/>
  <c r="I12" i="161"/>
  <c r="G48" i="162"/>
  <c r="F47" i="162"/>
  <c r="J10" i="163"/>
  <c r="H31" i="142"/>
  <c r="F51" i="163"/>
  <c r="I11" i="160"/>
  <c r="G12" i="162"/>
  <c r="J33" i="159"/>
  <c r="M27" i="161"/>
  <c r="AR9" i="158"/>
  <c r="Q28" i="162"/>
  <c r="L23" i="142"/>
  <c r="L49" i="159"/>
  <c r="J17" i="163"/>
  <c r="K23" i="159"/>
  <c r="AL209" i="160"/>
  <c r="AM209" i="160" s="1"/>
  <c r="H44" i="160"/>
  <c r="N37" i="158"/>
  <c r="N27" i="161"/>
  <c r="M24" i="158"/>
  <c r="G28" i="161"/>
  <c r="AQ7" i="159"/>
  <c r="H36" i="158"/>
  <c r="P30" i="163"/>
  <c r="J14" i="159"/>
  <c r="H25" i="163"/>
  <c r="M13" i="163"/>
  <c r="N14" i="158"/>
  <c r="J24" i="142"/>
  <c r="P22" i="158"/>
  <c r="K42" i="159"/>
  <c r="C31" i="163"/>
  <c r="F29" i="162"/>
  <c r="P7" i="142"/>
  <c r="M24" i="161"/>
  <c r="C11" i="162"/>
  <c r="I4" i="142"/>
  <c r="J12" i="163"/>
  <c r="J24" i="162"/>
  <c r="H12" i="158"/>
  <c r="L31" i="142"/>
  <c r="K20" i="162"/>
  <c r="C44" i="142"/>
  <c r="C42" i="162"/>
  <c r="E33" i="160"/>
  <c r="M23" i="159"/>
  <c r="E35" i="162"/>
  <c r="M51" i="162"/>
  <c r="I32" i="163"/>
  <c r="I10" i="163"/>
  <c r="L40" i="160"/>
  <c r="E12" i="162"/>
  <c r="J37" i="162"/>
  <c r="P51" i="163"/>
  <c r="G18" i="158"/>
  <c r="J42" i="142"/>
  <c r="C51" i="159"/>
  <c r="D37" i="159"/>
  <c r="P42" i="163"/>
  <c r="D2" i="161"/>
  <c r="C21" i="161"/>
  <c r="D42" i="160"/>
  <c r="AL9" i="142"/>
  <c r="AM9" i="142" s="1"/>
  <c r="H21" i="159"/>
  <c r="G12" i="160"/>
  <c r="E38" i="142"/>
  <c r="G13" i="158"/>
  <c r="P21" i="161"/>
  <c r="AQ77" i="142"/>
  <c r="AP135" i="160"/>
  <c r="H9" i="158"/>
  <c r="Q35" i="159"/>
  <c r="J23" i="158"/>
  <c r="H34" i="162"/>
  <c r="Q25" i="142"/>
  <c r="I40" i="161"/>
  <c r="G4" i="161"/>
  <c r="J23" i="163"/>
  <c r="D39" i="158"/>
  <c r="I41" i="159"/>
  <c r="F40" i="160"/>
  <c r="D44" i="162"/>
  <c r="M20" i="142"/>
  <c r="M47" i="161"/>
  <c r="Q20" i="142"/>
  <c r="J4" i="162"/>
  <c r="J22" i="158"/>
  <c r="I27" i="162"/>
  <c r="D27" i="162"/>
  <c r="E14" i="160"/>
  <c r="P38" i="161"/>
  <c r="H28" i="162"/>
  <c r="AO76" i="142"/>
  <c r="C8" i="162"/>
  <c r="M48" i="161"/>
  <c r="M44" i="158"/>
  <c r="D38" i="163"/>
  <c r="I30" i="158"/>
  <c r="N14" i="160"/>
  <c r="K2" i="163"/>
  <c r="M27" i="159"/>
  <c r="AR81" i="158"/>
  <c r="C30" i="158"/>
  <c r="AQ75" i="158"/>
  <c r="M33" i="160"/>
  <c r="N47" i="162"/>
  <c r="E25" i="162"/>
  <c r="N45" i="161"/>
  <c r="Q49" i="163"/>
  <c r="M36" i="163"/>
  <c r="M37" i="158"/>
  <c r="P18" i="159"/>
  <c r="C46" i="159"/>
  <c r="P41" i="163"/>
  <c r="P44" i="158"/>
  <c r="Q10" i="160"/>
  <c r="I32" i="142"/>
  <c r="N15" i="160"/>
  <c r="N36" i="161"/>
  <c r="Q15" i="142"/>
  <c r="J24" i="160"/>
  <c r="AR16" i="159"/>
  <c r="N27" i="162"/>
  <c r="F23" i="159"/>
  <c r="K21" i="142"/>
  <c r="H7" i="161"/>
  <c r="AO15" i="159"/>
  <c r="I41" i="158"/>
  <c r="AP72" i="142"/>
  <c r="E41" i="160"/>
  <c r="J17" i="158"/>
  <c r="AP11" i="159"/>
  <c r="H24" i="160"/>
  <c r="C17" i="161"/>
  <c r="AR70" i="162"/>
  <c r="Q36" i="158"/>
  <c r="Q18" i="162"/>
  <c r="AO7" i="159"/>
  <c r="Q25" i="158"/>
  <c r="L35" i="142"/>
  <c r="P33" i="160"/>
  <c r="AR76" i="142"/>
  <c r="I3" i="160"/>
  <c r="C45" i="161"/>
  <c r="N39" i="163"/>
  <c r="C51" i="163"/>
  <c r="H10" i="142"/>
  <c r="K48" i="160"/>
  <c r="F48" i="142"/>
  <c r="M39" i="159"/>
  <c r="C26" i="162"/>
  <c r="E2" i="160"/>
  <c r="G16" i="161"/>
  <c r="K18" i="158"/>
  <c r="AP76" i="142"/>
  <c r="I46" i="158"/>
  <c r="L45" i="160"/>
  <c r="E48" i="162"/>
  <c r="N18" i="163"/>
  <c r="AR202" i="160"/>
  <c r="G21" i="163"/>
  <c r="E41" i="161"/>
  <c r="K44" i="159"/>
  <c r="P3" i="160"/>
  <c r="G44" i="161"/>
  <c r="J38" i="158"/>
  <c r="F25" i="158"/>
  <c r="M2" i="160"/>
  <c r="I31" i="160"/>
  <c r="P19" i="162"/>
  <c r="AP7" i="163"/>
  <c r="J35" i="163"/>
  <c r="P5" i="161"/>
  <c r="P48" i="161"/>
  <c r="K12" i="158"/>
  <c r="F10" i="158"/>
  <c r="Q24" i="162"/>
  <c r="N49" i="163"/>
  <c r="F50" i="162"/>
  <c r="F28" i="162"/>
  <c r="J38" i="142"/>
  <c r="Q50" i="160"/>
  <c r="M46" i="158"/>
  <c r="D20" i="161"/>
  <c r="H37" i="142"/>
  <c r="F31" i="161"/>
  <c r="G46" i="142"/>
  <c r="H45" i="159"/>
  <c r="AJ12" i="162"/>
  <c r="AK12" i="162" s="1"/>
  <c r="N8" i="159"/>
  <c r="M8" i="158"/>
  <c r="G39" i="160"/>
  <c r="F13" i="158"/>
  <c r="H3" i="158"/>
  <c r="AR10" i="163"/>
  <c r="K39" i="158"/>
  <c r="G36" i="162"/>
  <c r="G8" i="142"/>
  <c r="AP6" i="163"/>
  <c r="G46" i="163"/>
  <c r="N7" i="160"/>
  <c r="K13" i="162"/>
  <c r="AR7" i="159"/>
  <c r="J31" i="158"/>
  <c r="F35" i="160"/>
  <c r="K29" i="158"/>
  <c r="J6" i="161"/>
  <c r="L21" i="161"/>
  <c r="J2" i="158"/>
  <c r="F32" i="162"/>
  <c r="D42" i="161"/>
  <c r="L41" i="162"/>
  <c r="I19" i="162"/>
  <c r="Q10" i="163"/>
  <c r="Q37" i="161"/>
  <c r="AO71" i="162"/>
  <c r="K26" i="159"/>
  <c r="AQ140" i="142"/>
  <c r="H48" i="160"/>
  <c r="N19" i="158"/>
  <c r="I35" i="160"/>
  <c r="F11" i="160"/>
  <c r="AQ136" i="160"/>
  <c r="H19" i="158"/>
  <c r="D9" i="158"/>
  <c r="I43" i="161"/>
  <c r="K37" i="160"/>
  <c r="H40" i="158"/>
  <c r="J20" i="142"/>
  <c r="E41" i="158"/>
  <c r="P44" i="159"/>
  <c r="G30" i="163"/>
  <c r="F9" i="161"/>
  <c r="K33" i="161"/>
  <c r="P29" i="158"/>
  <c r="M22" i="160"/>
  <c r="AP79" i="162"/>
  <c r="AQ76" i="163"/>
  <c r="G33" i="159"/>
  <c r="I42" i="142"/>
  <c r="J29" i="163"/>
  <c r="J23" i="142"/>
  <c r="K35" i="158"/>
  <c r="N42" i="162"/>
  <c r="Q6" i="161"/>
  <c r="E48" i="160"/>
  <c r="Q13" i="142"/>
  <c r="AO10" i="160"/>
  <c r="H35" i="160"/>
  <c r="L25" i="162"/>
  <c r="K4" i="142"/>
  <c r="C13" i="142"/>
  <c r="N17" i="158"/>
  <c r="K12" i="162"/>
  <c r="AJ10" i="163"/>
  <c r="AK10" i="163" s="1"/>
  <c r="E28" i="163"/>
  <c r="H37" i="162"/>
  <c r="C39" i="163"/>
  <c r="AJ7" i="159"/>
  <c r="AK7" i="159" s="1"/>
  <c r="P38" i="162"/>
  <c r="H11" i="162"/>
  <c r="Q27" i="160"/>
  <c r="K36" i="162"/>
  <c r="H23" i="142"/>
  <c r="H28" i="142"/>
  <c r="C21" i="159"/>
  <c r="AL11" i="163"/>
  <c r="AM11" i="163" s="1"/>
  <c r="D14" i="161"/>
  <c r="G9" i="163"/>
  <c r="G19" i="158"/>
  <c r="P23" i="158"/>
  <c r="C7" i="159"/>
  <c r="J28" i="163"/>
  <c r="Q39" i="158"/>
  <c r="AJ78" i="163"/>
  <c r="AK78" i="163" s="1"/>
  <c r="E50" i="159"/>
  <c r="AP15" i="159"/>
  <c r="G18" i="162"/>
  <c r="Q21" i="161"/>
  <c r="F30" i="158"/>
  <c r="K18" i="161"/>
  <c r="D11" i="163"/>
  <c r="F2" i="142"/>
  <c r="J44" i="158"/>
  <c r="N6" i="142"/>
  <c r="E15" i="159"/>
  <c r="F48" i="158"/>
  <c r="I14" i="161"/>
  <c r="I13" i="159"/>
  <c r="I49" i="161"/>
  <c r="N34" i="158"/>
  <c r="F34" i="158"/>
  <c r="N13" i="160"/>
  <c r="AQ79" i="162"/>
  <c r="I6" i="162"/>
  <c r="D6" i="163"/>
  <c r="J37" i="142"/>
  <c r="C25" i="161"/>
  <c r="K40" i="160"/>
  <c r="H18" i="158"/>
  <c r="N47" i="158"/>
  <c r="C50" i="158"/>
  <c r="P9" i="161"/>
  <c r="P12" i="158"/>
  <c r="G47" i="162"/>
  <c r="P3" i="142"/>
  <c r="C27" i="142"/>
  <c r="L5" i="160"/>
  <c r="AL135" i="142"/>
  <c r="AM135" i="142" s="1"/>
  <c r="AR8" i="142"/>
  <c r="D38" i="160"/>
  <c r="N15" i="158"/>
  <c r="G49" i="161"/>
  <c r="L43" i="162"/>
  <c r="AO11" i="163"/>
  <c r="AR208" i="160"/>
  <c r="D50" i="158"/>
  <c r="D29" i="160"/>
  <c r="M37" i="163"/>
  <c r="D45" i="160"/>
  <c r="C39" i="162"/>
  <c r="E30" i="161"/>
  <c r="D3" i="158"/>
  <c r="AR12" i="162"/>
  <c r="L24" i="161"/>
  <c r="I38" i="160"/>
  <c r="J50" i="142"/>
  <c r="K46" i="163"/>
  <c r="H48" i="159"/>
  <c r="E36" i="162"/>
  <c r="G21" i="159"/>
  <c r="L6" i="160"/>
  <c r="Q19" i="160"/>
  <c r="F15" i="159"/>
  <c r="AR78" i="158"/>
  <c r="G20" i="159"/>
  <c r="P47" i="142"/>
  <c r="AP10" i="163"/>
  <c r="Q33" i="158"/>
  <c r="Q42" i="158"/>
  <c r="G37" i="158"/>
  <c r="C32" i="162"/>
  <c r="N18" i="161"/>
  <c r="AP8" i="159"/>
  <c r="K6" i="158"/>
  <c r="G2" i="159"/>
  <c r="Q10" i="142"/>
  <c r="G15" i="162"/>
  <c r="K44" i="163"/>
  <c r="AR74" i="162"/>
  <c r="N23" i="163"/>
  <c r="D48" i="158"/>
  <c r="P12" i="159"/>
  <c r="G39" i="161"/>
  <c r="N36" i="142"/>
  <c r="N15" i="142"/>
  <c r="AJ70" i="163"/>
  <c r="AK70" i="163" s="1"/>
  <c r="P39" i="163"/>
  <c r="K47" i="161"/>
  <c r="AL13" i="159"/>
  <c r="AM13" i="159" s="1"/>
  <c r="H2" i="160"/>
  <c r="J27" i="159"/>
  <c r="L23" i="160"/>
  <c r="AR8" i="163"/>
  <c r="Q40" i="161"/>
  <c r="I17" i="159"/>
  <c r="AP78" i="163"/>
  <c r="J3" i="163"/>
  <c r="H15" i="142"/>
  <c r="H19" i="162"/>
  <c r="H20" i="163"/>
  <c r="F41" i="159"/>
  <c r="I36" i="163"/>
  <c r="AP7" i="158"/>
  <c r="Q31" i="142"/>
  <c r="N38" i="162"/>
  <c r="M5" i="161"/>
  <c r="C37" i="163"/>
  <c r="N51" i="163"/>
  <c r="D9" i="142"/>
  <c r="L4" i="158"/>
  <c r="Q11" i="161"/>
  <c r="J17" i="162"/>
  <c r="M11" i="159"/>
  <c r="K14" i="163"/>
  <c r="AO6" i="160"/>
  <c r="Q47" i="159"/>
  <c r="M44" i="161"/>
  <c r="I17" i="161"/>
  <c r="AO138" i="142"/>
  <c r="M19" i="159"/>
  <c r="L29" i="159"/>
  <c r="H45" i="158"/>
  <c r="L45" i="162"/>
  <c r="I31" i="159"/>
  <c r="G15" i="142"/>
  <c r="M5" i="160"/>
  <c r="Q47" i="162"/>
  <c r="G43" i="142"/>
  <c r="L2" i="161"/>
  <c r="D50" i="162"/>
  <c r="I5" i="161"/>
  <c r="J14" i="162"/>
  <c r="L38" i="158"/>
  <c r="AJ5" i="142"/>
  <c r="AK5" i="142" s="1"/>
  <c r="P48" i="158"/>
  <c r="N35" i="161"/>
  <c r="E40" i="161"/>
  <c r="P7" i="162"/>
  <c r="M11" i="162"/>
  <c r="Q15" i="160"/>
  <c r="K24" i="163"/>
  <c r="P25" i="158"/>
  <c r="L24" i="142"/>
  <c r="K32" i="142"/>
  <c r="C19" i="142"/>
  <c r="J40" i="142"/>
  <c r="G23" i="160"/>
  <c r="D24" i="142"/>
  <c r="E18" i="159"/>
  <c r="F16" i="163"/>
  <c r="G41" i="161"/>
  <c r="H5" i="159"/>
  <c r="G3" i="161"/>
  <c r="C24" i="161"/>
  <c r="F8" i="159"/>
  <c r="I10" i="161"/>
  <c r="AL78" i="159"/>
  <c r="AM78" i="159" s="1"/>
  <c r="P43" i="160"/>
  <c r="H50" i="159"/>
  <c r="Q44" i="163"/>
  <c r="AQ13" i="162"/>
  <c r="Q27" i="163"/>
  <c r="H37" i="163"/>
  <c r="AL11" i="159"/>
  <c r="AM11" i="159" s="1"/>
  <c r="I27" i="158"/>
  <c r="N16" i="162"/>
  <c r="AQ138" i="159"/>
  <c r="AJ7" i="163"/>
  <c r="AK7" i="163" s="1"/>
  <c r="D26" i="142"/>
  <c r="E34" i="158"/>
  <c r="P15" i="159"/>
  <c r="K12" i="142"/>
  <c r="F21" i="160"/>
  <c r="P12" i="142"/>
  <c r="L42" i="160"/>
  <c r="J31" i="160"/>
  <c r="Q22" i="162"/>
  <c r="L45" i="159"/>
  <c r="G30" i="162"/>
  <c r="K31" i="160"/>
  <c r="P30" i="159"/>
  <c r="J46" i="158"/>
  <c r="L16" i="158"/>
  <c r="AR73" i="160"/>
  <c r="M32" i="162"/>
  <c r="C30" i="162"/>
  <c r="M27" i="158"/>
  <c r="AR12" i="160"/>
  <c r="H48" i="161"/>
  <c r="AQ74" i="162"/>
  <c r="J30" i="159"/>
  <c r="F8" i="161"/>
  <c r="Q29" i="161"/>
  <c r="AR73" i="142"/>
  <c r="E7" i="160"/>
  <c r="K39" i="159"/>
  <c r="AQ137" i="160"/>
  <c r="E12" i="158"/>
  <c r="M18" i="161"/>
  <c r="I29" i="162"/>
  <c r="M35" i="162"/>
  <c r="AO71" i="142"/>
  <c r="K51" i="161"/>
  <c r="J33" i="162"/>
  <c r="P31" i="158"/>
  <c r="N3" i="163"/>
  <c r="H38" i="163"/>
  <c r="F11" i="162"/>
  <c r="AQ76" i="162"/>
  <c r="AJ70" i="159"/>
  <c r="AK70" i="159" s="1"/>
  <c r="C44" i="160"/>
  <c r="AQ7" i="142"/>
  <c r="M23" i="161"/>
  <c r="P37" i="162"/>
  <c r="M10" i="163"/>
  <c r="J42" i="161"/>
  <c r="P51" i="162"/>
  <c r="L16" i="160"/>
  <c r="D43" i="161"/>
  <c r="AJ77" i="163"/>
  <c r="AK77" i="163" s="1"/>
  <c r="Q2" i="162"/>
  <c r="C19" i="163"/>
  <c r="C2" i="160"/>
  <c r="D35" i="163"/>
  <c r="G17" i="161"/>
  <c r="AJ135" i="160"/>
  <c r="AK135" i="160" s="1"/>
  <c r="L18" i="158"/>
  <c r="Q5" i="142"/>
  <c r="H30" i="161"/>
  <c r="Q19" i="162"/>
  <c r="J44" i="159"/>
  <c r="Q51" i="142"/>
  <c r="L28" i="161"/>
  <c r="AO5" i="160"/>
  <c r="M9" i="159"/>
  <c r="D30" i="162"/>
  <c r="I47" i="159"/>
  <c r="Q40" i="160"/>
  <c r="L23" i="158"/>
  <c r="P26" i="162"/>
  <c r="I24" i="160"/>
  <c r="I38" i="142"/>
  <c r="J6" i="163"/>
  <c r="G10" i="159"/>
  <c r="C39" i="159"/>
  <c r="K9" i="161"/>
  <c r="AO13" i="163"/>
  <c r="K29" i="163"/>
  <c r="AO75" i="162"/>
  <c r="P45" i="163"/>
  <c r="Q16" i="158"/>
  <c r="P6" i="159"/>
  <c r="I30" i="160"/>
  <c r="AR13" i="163"/>
  <c r="J18" i="142"/>
  <c r="C49" i="161"/>
  <c r="L43" i="158"/>
  <c r="AQ138" i="142"/>
  <c r="AP8" i="163"/>
  <c r="K27" i="162"/>
  <c r="F11" i="158"/>
  <c r="P39" i="161"/>
  <c r="M37" i="142"/>
  <c r="E15" i="160"/>
  <c r="H26" i="161"/>
  <c r="G15" i="159"/>
  <c r="AL9" i="158"/>
  <c r="AM9" i="158" s="1"/>
  <c r="I11" i="163"/>
  <c r="C4" i="158"/>
  <c r="G14" i="162"/>
  <c r="Q14" i="142"/>
  <c r="I17" i="163"/>
  <c r="C28" i="161"/>
  <c r="AQ79" i="158"/>
  <c r="Q41" i="159"/>
  <c r="Q10" i="159"/>
  <c r="H46" i="163"/>
  <c r="G29" i="162"/>
  <c r="AP11" i="163"/>
  <c r="I21" i="159"/>
  <c r="J40" i="159"/>
  <c r="E24" i="161"/>
  <c r="F20" i="161"/>
  <c r="F10" i="162"/>
  <c r="N39" i="142"/>
  <c r="H10" i="158"/>
  <c r="J21" i="162"/>
  <c r="M3" i="162"/>
  <c r="Q26" i="163"/>
  <c r="J49" i="142"/>
  <c r="AO136" i="142"/>
  <c r="M31" i="159"/>
  <c r="J6" i="158"/>
  <c r="G19" i="162"/>
  <c r="F34" i="160"/>
  <c r="F18" i="161"/>
  <c r="I9" i="159"/>
  <c r="AR14" i="162"/>
  <c r="M12" i="160"/>
  <c r="C48" i="160"/>
  <c r="J34" i="162"/>
  <c r="H24" i="159"/>
  <c r="K10" i="162"/>
  <c r="AL11" i="158"/>
  <c r="AM11" i="158" s="1"/>
  <c r="N14" i="159"/>
  <c r="M14" i="158"/>
  <c r="N47" i="161"/>
  <c r="F14" i="162"/>
  <c r="L51" i="159"/>
  <c r="AO137" i="159"/>
  <c r="AL70" i="160"/>
  <c r="AM70" i="160" s="1"/>
  <c r="L27" i="159"/>
  <c r="M39" i="142"/>
  <c r="D17" i="162"/>
  <c r="AP10" i="162"/>
  <c r="C49" i="158"/>
  <c r="I36" i="142"/>
  <c r="I23" i="163"/>
  <c r="Q42" i="163"/>
  <c r="Q35" i="158"/>
  <c r="AJ137" i="159"/>
  <c r="AK137" i="159" s="1"/>
  <c r="P13" i="162"/>
  <c r="N22" i="162"/>
  <c r="C39" i="161"/>
  <c r="N38" i="161"/>
  <c r="L37" i="163"/>
  <c r="Q8" i="159"/>
  <c r="F8" i="163"/>
  <c r="D37" i="160"/>
  <c r="F5" i="161"/>
  <c r="Q37" i="159"/>
  <c r="AQ77" i="159"/>
  <c r="Q13" i="159"/>
  <c r="K14" i="158"/>
  <c r="AQ204" i="160"/>
  <c r="E29" i="159"/>
  <c r="I3" i="158"/>
  <c r="AO12" i="160"/>
  <c r="G27" i="159"/>
  <c r="E28" i="159"/>
  <c r="E25" i="159"/>
  <c r="M22" i="162"/>
  <c r="Q26" i="162"/>
  <c r="D6" i="159"/>
  <c r="E32" i="161"/>
  <c r="H48" i="162"/>
  <c r="M25" i="161"/>
  <c r="F45" i="158"/>
  <c r="I32" i="159"/>
  <c r="L30" i="159"/>
  <c r="N28" i="162"/>
  <c r="L44" i="161"/>
  <c r="M23" i="162"/>
  <c r="M21" i="160"/>
  <c r="AR138" i="142"/>
  <c r="K48" i="161"/>
  <c r="H48" i="163"/>
  <c r="AR5" i="161"/>
  <c r="N30" i="158"/>
  <c r="AL7" i="159"/>
  <c r="AM7" i="159" s="1"/>
  <c r="L20" i="158"/>
  <c r="Q10" i="161"/>
  <c r="J7" i="142"/>
  <c r="H35" i="158"/>
  <c r="G29" i="161"/>
  <c r="C27" i="162"/>
  <c r="K33" i="159"/>
  <c r="AR139" i="159"/>
  <c r="I51" i="163"/>
  <c r="AJ80" i="159"/>
  <c r="AK80" i="159" s="1"/>
  <c r="D41" i="159"/>
  <c r="D17" i="159"/>
  <c r="E10" i="159"/>
  <c r="G31" i="161"/>
  <c r="I38" i="161"/>
  <c r="AL6" i="158"/>
  <c r="AM6" i="158" s="1"/>
  <c r="D43" i="159"/>
  <c r="AL6" i="142"/>
  <c r="AM6" i="142" s="1"/>
  <c r="F39" i="158"/>
  <c r="F41" i="163"/>
  <c r="I14" i="158"/>
  <c r="M35" i="163"/>
  <c r="F44" i="160"/>
  <c r="AQ83" i="159"/>
  <c r="N11" i="162"/>
  <c r="N29" i="159"/>
  <c r="M7" i="160"/>
  <c r="J22" i="162"/>
  <c r="C13" i="161"/>
  <c r="AP74" i="163"/>
  <c r="M2" i="162"/>
  <c r="N26" i="161"/>
  <c r="I16" i="142"/>
  <c r="M47" i="162"/>
  <c r="N28" i="159"/>
  <c r="L5" i="162"/>
  <c r="E18" i="142"/>
  <c r="I2" i="161"/>
  <c r="AO7" i="162"/>
  <c r="H26" i="160"/>
  <c r="J32" i="158"/>
  <c r="P24" i="160"/>
  <c r="AQ11" i="158"/>
  <c r="J36" i="163"/>
  <c r="L50" i="159"/>
  <c r="AJ71" i="142"/>
  <c r="AK71" i="142" s="1"/>
  <c r="P48" i="162"/>
  <c r="AQ8" i="160"/>
  <c r="E11" i="163"/>
  <c r="N20" i="160"/>
  <c r="D46" i="159"/>
  <c r="G44" i="162"/>
  <c r="Q48" i="161"/>
  <c r="J24" i="161"/>
  <c r="E4" i="159"/>
  <c r="AQ8" i="162"/>
  <c r="Q34" i="158"/>
  <c r="D30" i="158"/>
  <c r="N27" i="159"/>
  <c r="AP8" i="162"/>
  <c r="AJ73" i="158"/>
  <c r="AK73" i="158" s="1"/>
  <c r="E43" i="160"/>
  <c r="P39" i="158"/>
  <c r="AP8" i="158"/>
  <c r="D11" i="158"/>
  <c r="H47" i="161"/>
  <c r="AO73" i="159"/>
  <c r="AL83" i="159"/>
  <c r="AM83" i="159" s="1"/>
  <c r="P6" i="158"/>
  <c r="M49" i="162"/>
  <c r="J21" i="142"/>
  <c r="E37" i="163"/>
  <c r="E16" i="162"/>
  <c r="AP11" i="162"/>
  <c r="C5" i="142"/>
  <c r="G25" i="158"/>
  <c r="I24" i="158"/>
  <c r="I9" i="160"/>
  <c r="L7" i="158"/>
  <c r="E5" i="159"/>
  <c r="AL70" i="163"/>
  <c r="AM70" i="163" s="1"/>
  <c r="N43" i="158"/>
  <c r="AJ11" i="163"/>
  <c r="AK11" i="163" s="1"/>
  <c r="P2" i="163"/>
  <c r="Q38" i="158"/>
  <c r="D10" i="159"/>
  <c r="P23" i="160"/>
  <c r="F41" i="162"/>
  <c r="P51" i="158"/>
  <c r="AO137" i="160"/>
  <c r="F40" i="162"/>
  <c r="AO73" i="160"/>
  <c r="C6" i="158"/>
  <c r="N41" i="158"/>
  <c r="L50" i="160"/>
  <c r="K23" i="158"/>
  <c r="L23" i="161"/>
  <c r="D14" i="142"/>
  <c r="K51" i="162"/>
  <c r="G28" i="159"/>
  <c r="I25" i="163"/>
  <c r="P49" i="163"/>
  <c r="C20" i="159"/>
  <c r="C21" i="163"/>
  <c r="G40" i="142"/>
  <c r="C31" i="160"/>
  <c r="I19" i="158"/>
  <c r="H2" i="142"/>
  <c r="N40" i="142"/>
  <c r="E4" i="162"/>
  <c r="AP137" i="142"/>
  <c r="E5" i="161"/>
  <c r="C20" i="160"/>
  <c r="L17" i="162"/>
  <c r="D16" i="163"/>
  <c r="K36" i="160"/>
  <c r="P50" i="142"/>
  <c r="M42" i="159"/>
  <c r="AR79" i="158"/>
  <c r="AL75" i="160"/>
  <c r="AM75" i="160" s="1"/>
  <c r="L41" i="160"/>
  <c r="H26" i="159"/>
  <c r="K2" i="161"/>
  <c r="H19" i="160"/>
  <c r="F28" i="142"/>
  <c r="P25" i="160"/>
  <c r="K10" i="142"/>
  <c r="J35" i="161"/>
  <c r="C14" i="162"/>
  <c r="J20" i="161"/>
  <c r="C44" i="163"/>
  <c r="F15" i="163"/>
  <c r="F7" i="159"/>
  <c r="F34" i="159"/>
  <c r="H22" i="158"/>
  <c r="C32" i="163"/>
  <c r="L41" i="161"/>
  <c r="AR75" i="158"/>
  <c r="D18" i="159"/>
  <c r="C9" i="161"/>
  <c r="AR72" i="160"/>
  <c r="K28" i="158"/>
  <c r="E40" i="160"/>
  <c r="D11" i="159"/>
  <c r="N26" i="159"/>
  <c r="N37" i="161"/>
  <c r="G15" i="161"/>
  <c r="C12" i="160"/>
  <c r="Q7" i="162"/>
  <c r="D12" i="159"/>
  <c r="J42" i="160"/>
  <c r="C20" i="162"/>
  <c r="I49" i="162"/>
  <c r="H34" i="142"/>
  <c r="G10" i="158"/>
  <c r="M22" i="142"/>
  <c r="L28" i="159"/>
  <c r="F48" i="159"/>
  <c r="L25" i="159"/>
  <c r="C48" i="161"/>
  <c r="L6" i="158"/>
  <c r="E9" i="161"/>
  <c r="N50" i="162"/>
  <c r="AP10" i="159"/>
  <c r="K18" i="160"/>
  <c r="M18" i="142"/>
  <c r="G42" i="159"/>
  <c r="E49" i="142"/>
  <c r="M45" i="162"/>
  <c r="AR17" i="159"/>
  <c r="J31" i="161"/>
  <c r="E51" i="160"/>
  <c r="L42" i="158"/>
  <c r="E3" i="161"/>
  <c r="F49" i="163"/>
  <c r="Q20" i="163"/>
  <c r="K29" i="160"/>
  <c r="F27" i="159"/>
  <c r="H8" i="161"/>
  <c r="Q16" i="163"/>
  <c r="L40" i="142"/>
  <c r="Q36" i="160"/>
  <c r="L32" i="160"/>
  <c r="D40" i="159"/>
  <c r="D19" i="160"/>
  <c r="AQ9" i="160"/>
  <c r="E48" i="158"/>
  <c r="I31" i="158"/>
  <c r="G33" i="163"/>
  <c r="D45" i="161"/>
  <c r="H2" i="159"/>
  <c r="J38" i="160"/>
  <c r="H35" i="163"/>
  <c r="K34" i="142"/>
  <c r="Q39" i="161"/>
  <c r="AP73" i="163"/>
  <c r="AL77" i="163"/>
  <c r="AM77" i="163" s="1"/>
  <c r="N15" i="163"/>
  <c r="E15" i="161"/>
  <c r="G37" i="159"/>
  <c r="J50" i="158"/>
  <c r="AO73" i="162"/>
  <c r="Q49" i="160"/>
  <c r="D51" i="162"/>
  <c r="M16" i="142"/>
  <c r="C21" i="142"/>
  <c r="D4" i="159"/>
  <c r="AR138" i="159"/>
  <c r="P16" i="142"/>
  <c r="F13" i="161"/>
  <c r="G32" i="142"/>
  <c r="N23" i="159"/>
  <c r="F2" i="161"/>
  <c r="C17" i="160"/>
  <c r="K49" i="159"/>
  <c r="J26" i="158"/>
  <c r="N43" i="160"/>
  <c r="L37" i="161"/>
  <c r="I10" i="142"/>
  <c r="I31" i="142"/>
  <c r="P20" i="159"/>
  <c r="Q32" i="160"/>
  <c r="Q18" i="161"/>
  <c r="K31" i="161"/>
  <c r="F25" i="142"/>
  <c r="K3" i="142"/>
  <c r="K27" i="161"/>
  <c r="L20" i="162"/>
  <c r="H41" i="162"/>
  <c r="AJ14" i="162"/>
  <c r="AK14" i="162" s="1"/>
  <c r="AL7" i="158"/>
  <c r="AM7" i="158" s="1"/>
  <c r="L26" i="159"/>
  <c r="K2" i="142"/>
  <c r="K42" i="162"/>
  <c r="AP71" i="142"/>
  <c r="E26" i="163"/>
  <c r="E42" i="163"/>
  <c r="AP76" i="160"/>
  <c r="I30" i="162"/>
  <c r="AO78" i="158"/>
  <c r="G49" i="159"/>
  <c r="AJ9" i="158"/>
  <c r="AK9" i="158" s="1"/>
  <c r="H14" i="161"/>
  <c r="P41" i="161"/>
  <c r="F37" i="142"/>
  <c r="E32" i="162"/>
  <c r="D13" i="160"/>
  <c r="C11" i="161"/>
  <c r="K2" i="160"/>
  <c r="H8" i="160"/>
  <c r="J26" i="142"/>
  <c r="C5" i="161"/>
  <c r="J16" i="160"/>
  <c r="J50" i="162"/>
  <c r="J51" i="142"/>
  <c r="E4" i="160"/>
  <c r="J41" i="158"/>
  <c r="D7" i="142"/>
  <c r="M13" i="142"/>
  <c r="M13" i="160"/>
  <c r="I43" i="142"/>
  <c r="E22" i="159"/>
  <c r="G51" i="163"/>
  <c r="C10" i="161"/>
  <c r="J32" i="162"/>
  <c r="L18" i="161"/>
  <c r="P11" i="158"/>
  <c r="I31" i="163"/>
  <c r="AL7" i="160"/>
  <c r="AM7" i="160" s="1"/>
  <c r="K14" i="160"/>
  <c r="AQ16" i="159"/>
  <c r="K49" i="160"/>
  <c r="AR79" i="159"/>
  <c r="Q38" i="163"/>
  <c r="G16" i="158"/>
  <c r="G9" i="160"/>
  <c r="C14" i="159"/>
  <c r="L24" i="159"/>
  <c r="N41" i="160"/>
  <c r="G30" i="142"/>
  <c r="I9" i="142"/>
  <c r="L49" i="158"/>
  <c r="J41" i="142"/>
  <c r="I16" i="162"/>
  <c r="K3" i="163"/>
  <c r="AP208" i="160"/>
  <c r="K41" i="160"/>
  <c r="AO8" i="162"/>
  <c r="F48" i="160"/>
  <c r="H28" i="160"/>
  <c r="K26" i="142"/>
  <c r="Q18" i="142"/>
  <c r="D3" i="163"/>
  <c r="AO11" i="162"/>
  <c r="J41" i="160"/>
  <c r="L12" i="142"/>
  <c r="G37" i="162"/>
  <c r="H20" i="162"/>
  <c r="F42" i="161"/>
  <c r="E45" i="161"/>
  <c r="E51" i="162"/>
  <c r="C45" i="162"/>
  <c r="M15" i="160"/>
  <c r="AP137" i="160"/>
  <c r="M12" i="158"/>
  <c r="N39" i="158"/>
  <c r="F47" i="158"/>
  <c r="AJ12" i="159"/>
  <c r="AK12" i="159" s="1"/>
  <c r="AR7" i="163"/>
  <c r="N49" i="161"/>
  <c r="H3" i="163"/>
  <c r="M5" i="158"/>
  <c r="Q9" i="158"/>
  <c r="Q7" i="161"/>
  <c r="G25" i="163"/>
  <c r="J21" i="158"/>
  <c r="K16" i="158"/>
  <c r="K41" i="159"/>
  <c r="I42" i="163"/>
  <c r="I51" i="160"/>
  <c r="C48" i="142"/>
  <c r="C26" i="142"/>
  <c r="D27" i="163"/>
  <c r="N15" i="161"/>
  <c r="D48" i="162"/>
  <c r="H20" i="159"/>
  <c r="E36" i="163"/>
  <c r="E21" i="159"/>
  <c r="E47" i="158"/>
  <c r="J44" i="142"/>
  <c r="N4" i="159"/>
  <c r="J43" i="160"/>
  <c r="L25" i="158"/>
  <c r="I24" i="161"/>
  <c r="Q13" i="161"/>
  <c r="D31" i="158"/>
  <c r="AR79" i="162"/>
  <c r="N6" i="159"/>
  <c r="C23" i="161"/>
  <c r="M46" i="163"/>
  <c r="H8" i="158"/>
  <c r="AL5" i="163"/>
  <c r="AM5" i="163" s="1"/>
  <c r="M22" i="161"/>
  <c r="AQ11" i="163"/>
  <c r="G46" i="159"/>
  <c r="I28" i="162"/>
  <c r="M4" i="163"/>
  <c r="I39" i="162"/>
  <c r="AJ79" i="159"/>
  <c r="AK79" i="159" s="1"/>
  <c r="I36" i="162"/>
  <c r="E11" i="162"/>
  <c r="I27" i="159"/>
  <c r="F41" i="142"/>
  <c r="AQ10" i="160"/>
  <c r="K35" i="159"/>
  <c r="F28" i="159"/>
  <c r="K46" i="160"/>
  <c r="N39" i="160"/>
  <c r="K48" i="142"/>
  <c r="Q31" i="158"/>
  <c r="M12" i="159"/>
  <c r="AP74" i="160"/>
  <c r="M3" i="159"/>
  <c r="D23" i="159"/>
  <c r="C13" i="158"/>
  <c r="I35" i="142"/>
  <c r="H37" i="161"/>
  <c r="AJ5" i="160"/>
  <c r="AK5" i="160" s="1"/>
  <c r="H4" i="158"/>
  <c r="Q19" i="161"/>
  <c r="M46" i="161"/>
  <c r="M48" i="159"/>
  <c r="I29" i="159"/>
  <c r="AJ140" i="142"/>
  <c r="AK140" i="142" s="1"/>
  <c r="E51" i="161"/>
  <c r="C20" i="163"/>
  <c r="C15" i="163"/>
  <c r="C5" i="160"/>
  <c r="AQ139" i="142"/>
  <c r="N3" i="161"/>
  <c r="I18" i="158"/>
  <c r="AR72" i="163"/>
  <c r="AP76" i="158"/>
  <c r="P39" i="159"/>
  <c r="N28" i="142"/>
  <c r="E43" i="162"/>
  <c r="H42" i="161"/>
  <c r="M20" i="161"/>
  <c r="I36" i="160"/>
  <c r="M23" i="160"/>
  <c r="M41" i="163"/>
  <c r="P38" i="163"/>
  <c r="I15" i="160"/>
  <c r="AQ11" i="160"/>
  <c r="P40" i="163"/>
  <c r="E17" i="162"/>
  <c r="AO75" i="142"/>
  <c r="J6" i="162"/>
  <c r="F23" i="160"/>
  <c r="D49" i="161"/>
  <c r="G45" i="158"/>
  <c r="N16" i="163"/>
  <c r="I9" i="162"/>
  <c r="D33" i="160"/>
  <c r="P21" i="163"/>
  <c r="L36" i="142"/>
  <c r="E41" i="163"/>
  <c r="F28" i="161"/>
  <c r="H45" i="163"/>
  <c r="AJ140" i="159"/>
  <c r="AK140" i="159" s="1"/>
  <c r="J49" i="161"/>
  <c r="AL72" i="162"/>
  <c r="AM72" i="162" s="1"/>
  <c r="AJ72" i="160"/>
  <c r="AK72" i="160" s="1"/>
  <c r="D49" i="160"/>
  <c r="AL5" i="161"/>
  <c r="AM5" i="161" s="1"/>
  <c r="G38" i="162"/>
  <c r="F22" i="160"/>
  <c r="D25" i="160"/>
  <c r="AL141" i="142"/>
  <c r="AM141" i="142" s="1"/>
  <c r="D38" i="142"/>
  <c r="D7" i="161"/>
  <c r="D32" i="159"/>
  <c r="D40" i="160"/>
  <c r="M42" i="160"/>
  <c r="I3" i="163"/>
  <c r="L31" i="162"/>
  <c r="F29" i="163"/>
  <c r="L49" i="160"/>
  <c r="Q4" i="159"/>
  <c r="C48" i="163"/>
  <c r="G37" i="161"/>
  <c r="D44" i="163"/>
  <c r="G10" i="162"/>
  <c r="L7" i="162"/>
  <c r="AL7" i="163"/>
  <c r="AM7" i="163" s="1"/>
  <c r="L5" i="158"/>
  <c r="P10" i="158"/>
  <c r="AQ76" i="159"/>
  <c r="AL73" i="162"/>
  <c r="AM73" i="162" s="1"/>
  <c r="H49" i="162"/>
  <c r="G25" i="159"/>
  <c r="Q9" i="159"/>
  <c r="E47" i="159"/>
  <c r="J8" i="158"/>
  <c r="J2" i="159"/>
  <c r="I7" i="142"/>
  <c r="H20" i="142"/>
  <c r="F26" i="160"/>
  <c r="N17" i="162"/>
  <c r="J34" i="163"/>
  <c r="Q17" i="142"/>
  <c r="I15" i="159"/>
  <c r="M32" i="160"/>
  <c r="I11" i="161"/>
  <c r="I16" i="161"/>
  <c r="M8" i="160"/>
  <c r="F13" i="163"/>
  <c r="N36" i="163"/>
  <c r="F44" i="163"/>
  <c r="F9" i="162"/>
  <c r="H40" i="159"/>
  <c r="J19" i="159"/>
  <c r="AL200" i="159"/>
  <c r="AM200" i="159" s="1"/>
  <c r="J9" i="158"/>
  <c r="Q41" i="142"/>
  <c r="E20" i="142"/>
  <c r="C7" i="162"/>
  <c r="AJ18" i="159"/>
  <c r="AK18" i="159" s="1"/>
  <c r="C37" i="160"/>
  <c r="G39" i="142"/>
  <c r="P46" i="158"/>
  <c r="P3" i="159"/>
  <c r="M37" i="159"/>
  <c r="I46" i="160"/>
  <c r="AO6" i="162"/>
  <c r="G38" i="160"/>
  <c r="Q24" i="159"/>
  <c r="N9" i="162"/>
  <c r="I23" i="160"/>
  <c r="I49" i="163"/>
  <c r="H45" i="142"/>
  <c r="G27" i="158"/>
  <c r="AQ135" i="159"/>
  <c r="C17" i="162"/>
  <c r="Q37" i="163"/>
  <c r="D46" i="162"/>
  <c r="P46" i="163"/>
  <c r="M15" i="163"/>
  <c r="AO73" i="142"/>
  <c r="P25" i="161"/>
  <c r="P16" i="158"/>
  <c r="AP81" i="159"/>
  <c r="P42" i="159"/>
  <c r="L10" i="160"/>
  <c r="Q4" i="161"/>
  <c r="AO137" i="142"/>
  <c r="C39" i="142"/>
  <c r="J16" i="158"/>
  <c r="F25" i="159"/>
  <c r="AL74" i="158"/>
  <c r="AM74" i="158" s="1"/>
  <c r="AJ17" i="159"/>
  <c r="AK17" i="159" s="1"/>
  <c r="AQ205" i="160"/>
  <c r="J12" i="160"/>
  <c r="AR9" i="163"/>
  <c r="AO8" i="160"/>
  <c r="AR9" i="159"/>
  <c r="F8" i="162"/>
  <c r="F18" i="163"/>
  <c r="N5" i="142"/>
  <c r="AP203" i="160"/>
  <c r="D39" i="142"/>
  <c r="AL75" i="163"/>
  <c r="AM75" i="163" s="1"/>
  <c r="P33" i="142"/>
  <c r="D29" i="142"/>
  <c r="D40" i="158"/>
  <c r="K9" i="158"/>
  <c r="D23" i="142"/>
  <c r="D24" i="158"/>
  <c r="J2" i="160"/>
  <c r="C33" i="158"/>
  <c r="J21" i="161"/>
  <c r="K43" i="160"/>
  <c r="N17" i="142"/>
  <c r="AL10" i="160"/>
  <c r="AM10" i="160" s="1"/>
  <c r="K45" i="159"/>
  <c r="N14" i="162"/>
  <c r="AP72" i="159"/>
  <c r="I4" i="161"/>
  <c r="C7" i="158"/>
  <c r="Q44" i="161"/>
  <c r="G47" i="163"/>
  <c r="G35" i="162"/>
  <c r="D5" i="159"/>
  <c r="D8" i="163"/>
  <c r="I34" i="161"/>
  <c r="P49" i="159"/>
  <c r="C37" i="158"/>
  <c r="H35" i="162"/>
  <c r="M47" i="142"/>
  <c r="N3" i="142"/>
  <c r="L37" i="162"/>
  <c r="AL71" i="160"/>
  <c r="AM71" i="160" s="1"/>
  <c r="C31" i="159"/>
  <c r="AO209" i="160"/>
  <c r="F32" i="158"/>
  <c r="C8" i="142"/>
  <c r="E19" i="162"/>
  <c r="F14" i="163"/>
  <c r="Q35" i="162"/>
  <c r="N30" i="159"/>
  <c r="Q30" i="162"/>
  <c r="C48" i="159"/>
  <c r="E44" i="161"/>
  <c r="G40" i="159"/>
  <c r="M3" i="163"/>
  <c r="C24" i="163"/>
  <c r="C48" i="162"/>
  <c r="C5" i="158"/>
  <c r="N44" i="142"/>
  <c r="P26" i="161"/>
  <c r="M44" i="159"/>
  <c r="J40" i="161"/>
  <c r="P6" i="163"/>
  <c r="AP74" i="158"/>
  <c r="Q23" i="160"/>
  <c r="L30" i="163"/>
  <c r="J41" i="162"/>
  <c r="D43" i="158"/>
  <c r="AQ10" i="159"/>
  <c r="F33" i="159"/>
  <c r="AQ77" i="160"/>
  <c r="Q22" i="142"/>
  <c r="H32" i="159"/>
  <c r="P10" i="161"/>
  <c r="I10" i="160"/>
  <c r="P36" i="163"/>
  <c r="D21" i="163"/>
  <c r="M19" i="162"/>
  <c r="K24" i="162"/>
  <c r="C27" i="160"/>
  <c r="M16" i="162"/>
  <c r="C33" i="142"/>
  <c r="D29" i="163"/>
  <c r="C48" i="158"/>
  <c r="I18" i="162"/>
  <c r="F43" i="158"/>
  <c r="K43" i="159"/>
  <c r="L50" i="161"/>
  <c r="F30" i="159"/>
  <c r="K16" i="162"/>
  <c r="I7" i="161"/>
  <c r="Q43" i="160"/>
  <c r="P37" i="160"/>
  <c r="Q42" i="160"/>
  <c r="K19" i="159"/>
  <c r="N10" i="160"/>
  <c r="L48" i="159"/>
  <c r="H49" i="161"/>
  <c r="AO75" i="160"/>
  <c r="H20" i="158"/>
  <c r="D28" i="158"/>
  <c r="AR77" i="142"/>
  <c r="J39" i="159"/>
  <c r="L21" i="142"/>
  <c r="AO6" i="142"/>
  <c r="K10" i="158"/>
  <c r="I28" i="158"/>
  <c r="E39" i="158"/>
  <c r="P47" i="159"/>
  <c r="K8" i="163"/>
  <c r="M9" i="162"/>
  <c r="F24" i="142"/>
  <c r="G23" i="163"/>
  <c r="Q37" i="160"/>
  <c r="E5" i="162"/>
  <c r="E39" i="160"/>
  <c r="AO71" i="159"/>
  <c r="H43" i="161"/>
  <c r="AO7" i="163"/>
  <c r="E50" i="162"/>
  <c r="C2" i="161"/>
  <c r="D21" i="159"/>
  <c r="F12" i="160"/>
  <c r="N37" i="160"/>
  <c r="Q5" i="160"/>
  <c r="AP202" i="160"/>
  <c r="L45" i="158"/>
  <c r="I39" i="161"/>
  <c r="AP12" i="159"/>
  <c r="M19" i="158"/>
  <c r="Q20" i="159"/>
  <c r="AP206" i="160"/>
  <c r="Q34" i="160"/>
  <c r="C26" i="159"/>
  <c r="K28" i="162"/>
  <c r="J31" i="162"/>
  <c r="J7" i="162"/>
  <c r="M13" i="161"/>
  <c r="D4" i="162"/>
  <c r="C4" i="163"/>
  <c r="AP73" i="162"/>
  <c r="M42" i="162"/>
  <c r="J47" i="158"/>
  <c r="C6" i="142"/>
  <c r="AQ71" i="160"/>
  <c r="C42" i="142"/>
  <c r="AO72" i="163"/>
  <c r="G34" i="142"/>
  <c r="P31" i="161"/>
  <c r="E43" i="159"/>
  <c r="H5" i="163"/>
  <c r="N25" i="162"/>
  <c r="P25" i="159"/>
  <c r="L42" i="161"/>
  <c r="Q4" i="162"/>
  <c r="H40" i="162"/>
  <c r="H33" i="161"/>
  <c r="U81" i="159"/>
  <c r="U140" i="159"/>
  <c r="U72" i="162"/>
  <c r="U72" i="158"/>
  <c r="U13" i="162"/>
  <c r="U7" i="160"/>
  <c r="U5" i="162"/>
  <c r="U70" i="163"/>
  <c r="U76" i="163"/>
  <c r="U142" i="159"/>
  <c r="U201" i="160"/>
  <c r="U12" i="159"/>
  <c r="U136" i="160"/>
  <c r="U74" i="160"/>
  <c r="U78" i="159"/>
  <c r="U5" i="158"/>
  <c r="U15" i="159"/>
  <c r="U76" i="159"/>
  <c r="U141" i="159"/>
  <c r="U13" i="159"/>
  <c r="U206" i="160"/>
  <c r="U75" i="163"/>
  <c r="U78" i="163"/>
  <c r="U202" i="160"/>
  <c r="U79" i="159"/>
  <c r="U79" i="162"/>
  <c r="U17" i="159"/>
  <c r="U80" i="158"/>
  <c r="U204" i="160"/>
  <c r="U10" i="142"/>
  <c r="U83" i="159"/>
  <c r="U138" i="160"/>
  <c r="U10" i="162"/>
  <c r="U70" i="142"/>
  <c r="U8" i="160"/>
  <c r="U135" i="159"/>
  <c r="U12" i="163" a="1"/>
  <c r="U8" i="162"/>
  <c r="U209" i="160"/>
  <c r="U11" i="163" a="1"/>
  <c r="U135" i="160"/>
  <c r="U82" i="159"/>
  <c r="U207" i="160"/>
  <c r="U6" i="142"/>
  <c r="U74" i="159"/>
  <c r="U73" i="142"/>
  <c r="U14" i="162"/>
  <c r="U75" i="158"/>
  <c r="U9" i="159"/>
  <c r="U77" i="142"/>
  <c r="U200" i="160"/>
  <c r="U137" i="159"/>
  <c r="U8" i="158"/>
  <c r="U137" i="160"/>
  <c r="U6" i="163" a="1"/>
  <c r="U10" i="158"/>
  <c r="U135" i="142"/>
  <c r="U205" i="160"/>
  <c r="U11" i="162"/>
  <c r="U139" i="142"/>
  <c r="U73" i="162"/>
  <c r="U71" i="162"/>
  <c r="U140" i="142"/>
  <c r="U6" i="158"/>
  <c r="U76" i="160"/>
  <c r="U77" i="160"/>
  <c r="U11" i="158"/>
  <c r="U77" i="162"/>
  <c r="U74" i="163"/>
  <c r="U70" i="159"/>
  <c r="U9" i="158"/>
  <c r="U16" i="159"/>
  <c r="U138" i="142"/>
  <c r="U72" i="160"/>
  <c r="U7" i="163" a="1"/>
  <c r="U6" i="159"/>
  <c r="U8" i="159"/>
  <c r="U78" i="162"/>
  <c r="U71" i="158"/>
  <c r="U70" i="158"/>
  <c r="U11" i="159"/>
  <c r="U75" i="160"/>
  <c r="U210" i="160"/>
  <c r="U14" i="159"/>
  <c r="U136" i="142"/>
  <c r="U9" i="160"/>
  <c r="U136" i="159"/>
  <c r="U70" i="160"/>
  <c r="U10" i="163" a="1"/>
  <c r="U7" i="159"/>
  <c r="U12" i="160"/>
  <c r="U7" i="158"/>
  <c r="U208" i="160"/>
  <c r="U8" i="163" a="1"/>
  <c r="U5" i="160"/>
  <c r="U5" i="142"/>
  <c r="U72" i="142"/>
  <c r="U10" i="159"/>
  <c r="U141" i="142"/>
  <c r="U76" i="162"/>
  <c r="U77" i="159"/>
  <c r="U10" i="160"/>
  <c r="U12" i="162"/>
  <c r="U6" i="162"/>
  <c r="U11" i="160"/>
  <c r="U73" i="158"/>
  <c r="U9" i="162"/>
  <c r="U5" i="163" a="1"/>
  <c r="U74" i="158"/>
  <c r="U72" i="159"/>
  <c r="U6" i="160"/>
  <c r="U76" i="158"/>
  <c r="U7" i="142"/>
  <c r="U73" i="163"/>
  <c r="U71" i="160"/>
  <c r="U18" i="159"/>
  <c r="U75" i="159"/>
  <c r="U13" i="163" a="1"/>
  <c r="U5" i="161"/>
  <c r="U72" i="163"/>
  <c r="U70" i="162"/>
  <c r="U78" i="158"/>
  <c r="U73" i="160"/>
  <c r="U139" i="159"/>
  <c r="U138" i="159"/>
  <c r="U9" i="163" a="1"/>
  <c r="U75" i="142"/>
  <c r="U5" i="159"/>
  <c r="U71" i="142"/>
  <c r="U71" i="163"/>
  <c r="U203" i="160"/>
  <c r="U143" i="159"/>
  <c r="U74" i="142"/>
  <c r="U80" i="159"/>
  <c r="U71" i="159"/>
  <c r="U77" i="163"/>
  <c r="U137" i="142"/>
  <c r="U75" i="162"/>
  <c r="U7" i="162"/>
  <c r="U77" i="158"/>
  <c r="U73" i="159"/>
  <c r="U9" i="142"/>
  <c r="U81" i="158"/>
  <c r="U76" i="142"/>
  <c r="U8" i="142"/>
  <c r="U74" i="162"/>
  <c r="U79" i="158"/>
  <c r="T30" i="159" l="1"/>
  <c r="U9" i="163"/>
  <c r="T95" i="162"/>
  <c r="T30" i="161"/>
  <c r="U13" i="163"/>
  <c r="U5" i="163"/>
  <c r="T30" i="142"/>
  <c r="T30" i="160"/>
  <c r="U8" i="163"/>
  <c r="U10" i="163"/>
  <c r="T95" i="160"/>
  <c r="T95" i="158"/>
  <c r="U7" i="163"/>
  <c r="T95" i="159"/>
  <c r="T160" i="142"/>
  <c r="U6" i="163"/>
  <c r="T225" i="160"/>
  <c r="T160" i="160"/>
  <c r="U11" i="163"/>
  <c r="U12" i="163"/>
  <c r="T160" i="159"/>
  <c r="T95" i="142"/>
  <c r="T30" i="158"/>
  <c r="T95" i="163"/>
  <c r="T30" i="162"/>
  <c r="T30" i="16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tc={D38C0B49-330A-4C63-8397-97700A9959F3}</author>
  </authors>
  <commentList>
    <comment ref="AW9" authorId="0" shapeId="0" xr:uid="{D38C0B49-330A-4C63-8397-97700A9959F3}">
      <text>
        <t>[對話串註解]
您的 Excel 版本可讓您讀取此對話串註解; 但若以較新的 Excel 版本開啟此檔案，將會移除對它進行的所有編輯。深入了解: https://go.microsoft.com/fwlink/?linkid=870924。
註解:
    For ZTSL6471S max vbias update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17054-70CA-4FC1-9A0D-84F512720782}" keepAlive="1" name="查詢 - ASIC" description="與活頁簿中 'ASIC' 查詢的連接。" type="5" refreshedVersion="8" background="1" saveData="1">
    <dbPr connection="Provider=Microsoft.Mashup.OleDb.1;Data Source=$Workbook$;Location=ASIC;Extended Properties=&quot;&quot;" command="SELECT * FROM [ASIC]"/>
  </connection>
  <connection id="2" xr16:uid="{69434F59-8885-4B0D-A624-0238B41FC92F}" keepAlive="1" name="查詢 - Check" description="與活頁簿中 'Check' 查詢的連接。" type="5" refreshedVersion="8" background="1" saveData="1">
    <dbPr connection="Provider=Microsoft.Mashup.OleDb.1;Data Source=$Workbook$;Location=Check;Extended Properties=&quot;&quot;" command="SELECT * FROM [Check]"/>
  </connection>
  <connection id="3" xr16:uid="{7BC5A8A6-00E5-4455-9A2C-2C7AF59D42FA}" keepAlive="1" name="查詢 - MPN" description="與活頁簿中 'MPN' 查詢的連接。" type="5" refreshedVersion="8" background="1" saveData="1">
    <dbPr connection="Provider=Microsoft.Mashup.OleDb.1;Data Source=$Workbook$;Location=MPN;Extended Properties=&quot;&quot;" command="SELECT * FROM [MPN]"/>
  </connection>
  <connection id="4" xr16:uid="{B8AFB81D-4C6D-4C22-B383-6CB836888039}" keepAlive="1" name="查詢 - Sensor" description="與活頁簿中 'Sensor' 查詢的連接。" type="5" refreshedVersion="8" background="1" saveData="1">
    <dbPr connection="Provider=Microsoft.Mashup.OleDb.1;Data Source=$Workbook$;Location=Sensor;Extended Properties=&quot;&quot;" command="SELECT * FROM [Senso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<sst xmlns="http://schemas.openxmlformats.org/spreadsheetml/2006/main" count="34751" uniqueCount="1311">
  <si>
    <t>ASIC</t>
  </si>
  <si>
    <t>Phase</t>
    <phoneticPr fontId="1" type="noConversion"/>
  </si>
  <si>
    <t>Remark</t>
  </si>
  <si>
    <t>Spec</t>
    <phoneticPr fontId="1" type="noConversion"/>
  </si>
  <si>
    <t>Vendor</t>
  </si>
  <si>
    <t>BOM Type</t>
  </si>
  <si>
    <t>Sensor</t>
  </si>
  <si>
    <t>Vbias</t>
  </si>
  <si>
    <t>Config</t>
  </si>
  <si>
    <t>Real vbias</t>
    <phoneticPr fontId="1" type="noConversion"/>
  </si>
  <si>
    <t>MPN</t>
    <phoneticPr fontId="1" type="noConversion"/>
  </si>
  <si>
    <t>Fix bit</t>
    <phoneticPr fontId="1" type="noConversion"/>
  </si>
  <si>
    <t>Com MPN</t>
    <phoneticPr fontId="1" type="noConversion"/>
  </si>
  <si>
    <t>Sensor</t>
    <phoneticPr fontId="1" type="noConversion"/>
  </si>
  <si>
    <t>Vbias</t>
    <phoneticPr fontId="1" type="noConversion"/>
  </si>
  <si>
    <t>Trim mode</t>
    <phoneticPr fontId="1" type="noConversion"/>
  </si>
  <si>
    <t>ASIC bom</t>
    <phoneticPr fontId="1" type="noConversion"/>
  </si>
  <si>
    <t>Sensor bom</t>
    <phoneticPr fontId="1" type="noConversion"/>
  </si>
  <si>
    <t>Asic</t>
    <phoneticPr fontId="1" type="noConversion"/>
  </si>
  <si>
    <t>Asic Vbias</t>
    <phoneticPr fontId="1" type="noConversion"/>
  </si>
  <si>
    <t>limit sensor sens</t>
    <phoneticPr fontId="1" type="noConversion"/>
  </si>
  <si>
    <t>phase</t>
    <phoneticPr fontId="1" type="noConversion"/>
  </si>
  <si>
    <t>Change times</t>
    <phoneticPr fontId="1" type="noConversion"/>
  </si>
  <si>
    <t>Fix bits</t>
  </si>
  <si>
    <t>Vendor</t>
    <phoneticPr fontId="1" type="noConversion"/>
  </si>
  <si>
    <t>Loop Gain</t>
  </si>
  <si>
    <t>Normal</t>
  </si>
  <si>
    <t>4803G</t>
  </si>
  <si>
    <t>2258G</t>
  </si>
  <si>
    <t>4803K</t>
  </si>
  <si>
    <t>2258K</t>
  </si>
  <si>
    <t>4804D</t>
  </si>
  <si>
    <t>2322D</t>
  </si>
  <si>
    <t>4804WA</t>
  </si>
  <si>
    <t>M379WA</t>
  </si>
  <si>
    <t>4804WB</t>
  </si>
  <si>
    <t>M379WB</t>
  </si>
  <si>
    <t>4804WE</t>
  </si>
  <si>
    <t>M804WE</t>
  </si>
  <si>
    <t>4804WF</t>
  </si>
  <si>
    <t>M804WF</t>
  </si>
  <si>
    <t>4804WG</t>
  </si>
  <si>
    <t>M804WG</t>
  </si>
  <si>
    <t>4805YB</t>
  </si>
  <si>
    <t>G805YB</t>
  </si>
  <si>
    <t>4806YA</t>
  </si>
  <si>
    <t>006YA</t>
  </si>
  <si>
    <t>4807ZA</t>
  </si>
  <si>
    <t>304ZA</t>
  </si>
  <si>
    <t>4814ZB</t>
  </si>
  <si>
    <t>008ZB</t>
  </si>
  <si>
    <t>2309A</t>
  </si>
  <si>
    <t>2309B</t>
  </si>
  <si>
    <t>2309C</t>
  </si>
  <si>
    <t>2309D</t>
  </si>
  <si>
    <t>4832ZA</t>
  </si>
  <si>
    <t>M402ZA</t>
  </si>
  <si>
    <t>4832ZB</t>
  </si>
  <si>
    <t>M402ZB</t>
  </si>
  <si>
    <t>4832ZD</t>
  </si>
  <si>
    <t>M402ZD</t>
  </si>
  <si>
    <t>2321B</t>
  </si>
  <si>
    <t>M841YC</t>
  </si>
  <si>
    <t>4841YD</t>
  </si>
  <si>
    <t>M841YD</t>
  </si>
  <si>
    <t>4841YE</t>
  </si>
  <si>
    <t>M841YE</t>
  </si>
  <si>
    <t>M842ZA</t>
  </si>
  <si>
    <t>4842ZB</t>
  </si>
  <si>
    <t>M842ZB</t>
  </si>
  <si>
    <t>4843ZB</t>
  </si>
  <si>
    <t>010ZB</t>
  </si>
  <si>
    <t>4843ZD</t>
  </si>
  <si>
    <t>010ZD</t>
  </si>
  <si>
    <t>4901I</t>
  </si>
  <si>
    <t>2212I</t>
  </si>
  <si>
    <t>4902I</t>
  </si>
  <si>
    <t>2263I</t>
  </si>
  <si>
    <t>4903YA</t>
  </si>
  <si>
    <t>2295A</t>
  </si>
  <si>
    <t>4903YF</t>
  </si>
  <si>
    <t>2295F</t>
  </si>
  <si>
    <t>2295I</t>
  </si>
  <si>
    <t>4903YJ</t>
  </si>
  <si>
    <t>2295J</t>
  </si>
  <si>
    <t>4903YL</t>
  </si>
  <si>
    <t>2295L</t>
  </si>
  <si>
    <t>2328B</t>
  </si>
  <si>
    <t>4904YC</t>
  </si>
  <si>
    <t>T904YC</t>
  </si>
  <si>
    <t>4904YD</t>
  </si>
  <si>
    <t>T904YD</t>
  </si>
  <si>
    <t>4904YE</t>
  </si>
  <si>
    <t>T904YE</t>
  </si>
  <si>
    <t>4904YF</t>
  </si>
  <si>
    <t>T904YF</t>
  </si>
  <si>
    <t>4904YG</t>
  </si>
  <si>
    <t>T904YG</t>
  </si>
  <si>
    <t>4905XA</t>
  </si>
  <si>
    <t>M394XA</t>
  </si>
  <si>
    <t>4905XAB</t>
  </si>
  <si>
    <t>4905XB</t>
  </si>
  <si>
    <t>M394XB</t>
  </si>
  <si>
    <t>4905XC</t>
  </si>
  <si>
    <t>M394XC</t>
  </si>
  <si>
    <t>4905XD</t>
  </si>
  <si>
    <t>M394XD</t>
  </si>
  <si>
    <t>4905XE</t>
  </si>
  <si>
    <t>M394XE</t>
  </si>
  <si>
    <t>4905XF</t>
  </si>
  <si>
    <t>M394XF</t>
  </si>
  <si>
    <t>4905XG</t>
  </si>
  <si>
    <t>M394XG</t>
  </si>
  <si>
    <t>4907YA</t>
  </si>
  <si>
    <t>2356A</t>
  </si>
  <si>
    <t>4907YB</t>
  </si>
  <si>
    <t>2356B</t>
  </si>
  <si>
    <t>4908XA</t>
  </si>
  <si>
    <t>M395XA</t>
  </si>
  <si>
    <t>4908XB</t>
  </si>
  <si>
    <t>M395XB</t>
  </si>
  <si>
    <t>4908YC</t>
  </si>
  <si>
    <t>M395YC</t>
  </si>
  <si>
    <t>4908YD</t>
  </si>
  <si>
    <t>M395YD</t>
  </si>
  <si>
    <t>4908YE</t>
  </si>
  <si>
    <t>M395YE</t>
  </si>
  <si>
    <t>4908YF</t>
  </si>
  <si>
    <t>M395YF</t>
  </si>
  <si>
    <t>4908YG</t>
  </si>
  <si>
    <t>M395YG</t>
  </si>
  <si>
    <t>4908YH</t>
  </si>
  <si>
    <t>M395YH</t>
  </si>
  <si>
    <t>4918ZA</t>
  </si>
  <si>
    <t>303ZA</t>
  </si>
  <si>
    <t>4918ZB</t>
  </si>
  <si>
    <t>303ZB</t>
  </si>
  <si>
    <t>4921YB</t>
  </si>
  <si>
    <t>2317B</t>
  </si>
  <si>
    <t>4921YC</t>
  </si>
  <si>
    <t>G317YC</t>
  </si>
  <si>
    <t>4921YD</t>
  </si>
  <si>
    <t>G317YD</t>
  </si>
  <si>
    <t>4922ZA</t>
  </si>
  <si>
    <t>001ZA</t>
  </si>
  <si>
    <t>4922ZB</t>
  </si>
  <si>
    <t>001ZB</t>
  </si>
  <si>
    <t>4922ZD</t>
  </si>
  <si>
    <t>001ZD</t>
  </si>
  <si>
    <t>4941YA</t>
  </si>
  <si>
    <t>007YA</t>
  </si>
  <si>
    <t>4941YB</t>
  </si>
  <si>
    <t>007YB</t>
  </si>
  <si>
    <t>4814ZD</t>
  </si>
  <si>
    <t>008ZD</t>
  </si>
  <si>
    <t>4909ZA</t>
  </si>
  <si>
    <t>026ZA</t>
  </si>
  <si>
    <t>4941XA</t>
  </si>
  <si>
    <t>032XA</t>
  </si>
  <si>
    <t>4918ZD</t>
  </si>
  <si>
    <t>303ZD</t>
  </si>
  <si>
    <t>4841YI</t>
  </si>
  <si>
    <t>M841YI</t>
  </si>
  <si>
    <t>4807ZC</t>
  </si>
  <si>
    <t>304ZC</t>
  </si>
  <si>
    <t>4909ZC</t>
  </si>
  <si>
    <t>026ZC</t>
  </si>
  <si>
    <t>MPN</t>
  </si>
  <si>
    <t>TYPE1</t>
  </si>
  <si>
    <t>TYPE2</t>
  </si>
  <si>
    <t>TEST SPEC</t>
  </si>
  <si>
    <t>Phase</t>
  </si>
  <si>
    <t>ZTS6031</t>
  </si>
  <si>
    <t>DMIC</t>
  </si>
  <si>
    <t>F</t>
  </si>
  <si>
    <t>Outphase</t>
  </si>
  <si>
    <t>ZTS6031ACE</t>
  </si>
  <si>
    <t>ZTS6031M</t>
  </si>
  <si>
    <t>ZTS6031MK</t>
  </si>
  <si>
    <t>ZTS6041</t>
  </si>
  <si>
    <t>ZTS6131</t>
  </si>
  <si>
    <t>ZTS6131E</t>
  </si>
  <si>
    <t>ZTS6131-K_singel cavity</t>
  </si>
  <si>
    <t>ZTS6134</t>
  </si>
  <si>
    <t>ZTS6134S</t>
  </si>
  <si>
    <t>Inphase</t>
  </si>
  <si>
    <t>ZTS6144</t>
  </si>
  <si>
    <t>ZTS6156SE26</t>
  </si>
  <si>
    <t>AMIC</t>
  </si>
  <si>
    <t>B</t>
  </si>
  <si>
    <t>Default</t>
  </si>
  <si>
    <t>ZTS6231</t>
  </si>
  <si>
    <t>ZTS6231-K-low driver-bit22</t>
  </si>
  <si>
    <t>ZTS6233</t>
  </si>
  <si>
    <t>ZTS6234</t>
  </si>
  <si>
    <t>ZTS6235</t>
  </si>
  <si>
    <t>ZTS6236</t>
  </si>
  <si>
    <t>ZTS6431E</t>
  </si>
  <si>
    <t>ZTS6531C</t>
  </si>
  <si>
    <t>ZTS6531S</t>
  </si>
  <si>
    <t>ZTS6531SA</t>
  </si>
  <si>
    <t>ZTS6531S-C</t>
  </si>
  <si>
    <t>ZTS6531S-H</t>
  </si>
  <si>
    <t>ZTS6531S-P</t>
  </si>
  <si>
    <t>ZTS6534</t>
  </si>
  <si>
    <t>ZTS6534C</t>
  </si>
  <si>
    <t>ZTS6534SE</t>
  </si>
  <si>
    <t>ZTS6534SE-1uF</t>
  </si>
  <si>
    <t>ZTS6538</t>
  </si>
  <si>
    <t>ZTS6538SE</t>
  </si>
  <si>
    <t>ZTS6541</t>
  </si>
  <si>
    <t>ZTS6544SE</t>
  </si>
  <si>
    <t>ZTS6548</t>
  </si>
  <si>
    <t>ZTS6572S</t>
  </si>
  <si>
    <t>ZTS6572SE</t>
  </si>
  <si>
    <t>ZTS6572S-H</t>
  </si>
  <si>
    <t>ZTS6575</t>
  </si>
  <si>
    <t>ZTS6575D</t>
  </si>
  <si>
    <t>ZTS6575SE</t>
  </si>
  <si>
    <t>ZTS6577</t>
  </si>
  <si>
    <t>ZTS6577SE</t>
  </si>
  <si>
    <t>ZTS6631</t>
  </si>
  <si>
    <t>ZTS6631S</t>
  </si>
  <si>
    <t>ZTS6672</t>
  </si>
  <si>
    <t>ZTS6672S</t>
  </si>
  <si>
    <t>ZTS6731</t>
  </si>
  <si>
    <t>ZTS6735</t>
  </si>
  <si>
    <t>ZTS6771S</t>
  </si>
  <si>
    <t>ZTS6777</t>
  </si>
  <si>
    <t>ZTS6831E</t>
  </si>
  <si>
    <t>ZTS6872S</t>
  </si>
  <si>
    <t>ZTS6872SA</t>
  </si>
  <si>
    <t>ZTS6872SE</t>
  </si>
  <si>
    <t>ZTS6877S</t>
  </si>
  <si>
    <t>ZTSL6538</t>
  </si>
  <si>
    <t>ZTSL6577</t>
  </si>
  <si>
    <t>ZTSL6577-1.8V-2.4M</t>
  </si>
  <si>
    <t>ZTSL6872S</t>
  </si>
  <si>
    <t>ZTSM6577</t>
  </si>
  <si>
    <t>ZTSQ6872S</t>
  </si>
  <si>
    <t>ZTS6531S-B-lowdriver</t>
  </si>
  <si>
    <t>ZTS6234B</t>
  </si>
  <si>
    <t>ZTS6534SAC</t>
  </si>
  <si>
    <t>ZTS6734</t>
  </si>
  <si>
    <t>ZTS6131S</t>
  </si>
  <si>
    <t>ZTS6534SA</t>
  </si>
  <si>
    <t>ZTS6134D</t>
  </si>
  <si>
    <t>ZTS6544SE-K</t>
  </si>
  <si>
    <t>ZTS6534M</t>
  </si>
  <si>
    <t>ZTS6534F</t>
  </si>
  <si>
    <t>ZTS6534B</t>
  </si>
  <si>
    <t>ZTS6231C</t>
  </si>
  <si>
    <t>ZTS6531SB</t>
  </si>
  <si>
    <t>ZTS6534SB</t>
  </si>
  <si>
    <t>ZTSQ6872SE</t>
  </si>
  <si>
    <t>-</t>
  </si>
  <si>
    <t>ZTS6011F</t>
  </si>
  <si>
    <t>ZTS6011M</t>
  </si>
  <si>
    <t>ZTS6015-lowiq</t>
  </si>
  <si>
    <t>ZTS6015C</t>
  </si>
  <si>
    <t>ZTS6015H</t>
  </si>
  <si>
    <t>ZTS6015S-normaliq</t>
  </si>
  <si>
    <t>ZTS6015S-lowiq</t>
  </si>
  <si>
    <t>ZTS6017</t>
  </si>
  <si>
    <t>ZTS6017H</t>
  </si>
  <si>
    <t>ZTS6021</t>
  </si>
  <si>
    <t>ZTS6032</t>
  </si>
  <si>
    <t>ZTS6032M</t>
  </si>
  <si>
    <t>ZTS6051</t>
  </si>
  <si>
    <t>ZTS6051E</t>
  </si>
  <si>
    <t>ZTS6051MH</t>
  </si>
  <si>
    <t>ZTS6053</t>
  </si>
  <si>
    <t>ZTS6053S</t>
  </si>
  <si>
    <t>ZTS6054</t>
  </si>
  <si>
    <t>ZTS6055_low power</t>
  </si>
  <si>
    <t>ZTS6056</t>
  </si>
  <si>
    <t>ZTS6056S</t>
  </si>
  <si>
    <t>ZTS6058</t>
  </si>
  <si>
    <t>ZTS6117</t>
  </si>
  <si>
    <t>ZTS6117H</t>
  </si>
  <si>
    <t>ZTS6117S</t>
  </si>
  <si>
    <t>ZTS6117SE</t>
  </si>
  <si>
    <t>ZTS6127</t>
  </si>
  <si>
    <t>ZTS6155</t>
  </si>
  <si>
    <t>ZTS6156</t>
  </si>
  <si>
    <t>ZTS6156H</t>
  </si>
  <si>
    <t>ZTS6156SE</t>
  </si>
  <si>
    <t>ZTS6177</t>
  </si>
  <si>
    <t>ZTS6211E</t>
  </si>
  <si>
    <t>ZTS6211E-M</t>
  </si>
  <si>
    <t>ZTS6213</t>
  </si>
  <si>
    <t>ZTS6213S</t>
  </si>
  <si>
    <t>ZTS6216</t>
  </si>
  <si>
    <t>ZTS6216C</t>
  </si>
  <si>
    <t>ZTS6217</t>
  </si>
  <si>
    <t>ZTS6232LT</t>
  </si>
  <si>
    <t>ZTS6266</t>
  </si>
  <si>
    <t>ZTS6311</t>
  </si>
  <si>
    <t>ZTS6411</t>
  </si>
  <si>
    <t>ZTS6411E</t>
  </si>
  <si>
    <t>ZTS6514</t>
  </si>
  <si>
    <t>ZTS6516</t>
  </si>
  <si>
    <t>ZTS6516E</t>
  </si>
  <si>
    <t>ZTS6531</t>
  </si>
  <si>
    <t>ZTS6535S</t>
  </si>
  <si>
    <t>ZTS6538S</t>
  </si>
  <si>
    <t>ZTS6554</t>
  </si>
  <si>
    <t>ZTS6554S</t>
  </si>
  <si>
    <t>ZTS6554SE</t>
  </si>
  <si>
    <t>ZTS6556</t>
  </si>
  <si>
    <t>ZTS6556SE</t>
  </si>
  <si>
    <t>ZTS6572</t>
  </si>
  <si>
    <t>ZTS6572E46</t>
  </si>
  <si>
    <t>ZTS6572SH</t>
  </si>
  <si>
    <t>ZTS6572T</t>
  </si>
  <si>
    <t>ZTS6573</t>
  </si>
  <si>
    <t>ZTS6577S</t>
  </si>
  <si>
    <t>ZTS6615</t>
  </si>
  <si>
    <t>ZTS6618</t>
  </si>
  <si>
    <t>ZTS6618P</t>
  </si>
  <si>
    <t>ZTS6631H</t>
  </si>
  <si>
    <t>ZTS6654</t>
  </si>
  <si>
    <t>ZTS6654-G-lowiq</t>
  </si>
  <si>
    <t>ZTS6658</t>
  </si>
  <si>
    <t>ZTS6672H</t>
  </si>
  <si>
    <t>ZTS6753</t>
  </si>
  <si>
    <t>ZTS6756S</t>
  </si>
  <si>
    <t>ZTS6756SE</t>
  </si>
  <si>
    <t>ZTS6851</t>
  </si>
  <si>
    <t>ZTS6853</t>
  </si>
  <si>
    <t>ZTS6856</t>
  </si>
  <si>
    <t>ZTS6856E</t>
  </si>
  <si>
    <t>ZTS6856S</t>
  </si>
  <si>
    <t>ZTS6856SE</t>
  </si>
  <si>
    <t>ZTS6856SEO</t>
  </si>
  <si>
    <t>ZTS6872</t>
  </si>
  <si>
    <t>ZTS6872A</t>
  </si>
  <si>
    <t>ZTS6872C</t>
  </si>
  <si>
    <t>ZTSL6538S</t>
  </si>
  <si>
    <t>ZTSL6538SE</t>
  </si>
  <si>
    <t>ZTSL6777S</t>
  </si>
  <si>
    <t>ZTSL6872C</t>
  </si>
  <si>
    <t>ZTSQ6813</t>
  </si>
  <si>
    <t>ZTS6572-CH</t>
  </si>
  <si>
    <t>ZTS6872CE-37</t>
  </si>
  <si>
    <t>ZTS6015-normaliq</t>
  </si>
  <si>
    <t>ZTS6872E</t>
  </si>
  <si>
    <t>ZTS6054L</t>
  </si>
  <si>
    <t>ZTS6752</t>
  </si>
  <si>
    <t>ZTS6654S</t>
  </si>
  <si>
    <t>ZTS6856SR</t>
  </si>
  <si>
    <t>ZTSL6574S</t>
  </si>
  <si>
    <t>ZTS6856SR-377</t>
  </si>
  <si>
    <t>ZTS6853S</t>
  </si>
  <si>
    <t>ZTS6015</t>
  </si>
  <si>
    <t>ZTSL6574L</t>
  </si>
  <si>
    <t>ZTS6554SRE</t>
  </si>
  <si>
    <t>ZTSL6572</t>
  </si>
  <si>
    <t>ZTS6772S</t>
  </si>
  <si>
    <t>ZTS6856A</t>
  </si>
  <si>
    <t>ZTSL6771</t>
  </si>
  <si>
    <t>ZTS6856SL</t>
  </si>
  <si>
    <t>ZTSQ6872C</t>
  </si>
  <si>
    <t>ZTSQ6811</t>
  </si>
  <si>
    <t>N005A</t>
  </si>
  <si>
    <t>N002A</t>
  </si>
  <si>
    <t>2410A</t>
  </si>
  <si>
    <t>3004_V11</t>
  </si>
  <si>
    <t>2227F</t>
  </si>
  <si>
    <t>3004_V10</t>
  </si>
  <si>
    <t>2301A</t>
  </si>
  <si>
    <t>3004CL</t>
  </si>
  <si>
    <t>2227H</t>
  </si>
  <si>
    <t>3004G</t>
  </si>
  <si>
    <t>2227G</t>
  </si>
  <si>
    <t>3006CH</t>
  </si>
  <si>
    <t>2282C</t>
  </si>
  <si>
    <t>3006HW-A</t>
  </si>
  <si>
    <t>2282A</t>
  </si>
  <si>
    <t>3006HW-D</t>
  </si>
  <si>
    <t>2282D</t>
  </si>
  <si>
    <t>3007CL</t>
  </si>
  <si>
    <t>2283E</t>
  </si>
  <si>
    <t>3007AL</t>
  </si>
  <si>
    <t>2283D</t>
  </si>
  <si>
    <t>3007L</t>
  </si>
  <si>
    <t>2283C</t>
  </si>
  <si>
    <t>3016AH</t>
  </si>
  <si>
    <t>2406B</t>
  </si>
  <si>
    <t>3016HW</t>
  </si>
  <si>
    <t>2406A</t>
  </si>
  <si>
    <t>3018AH</t>
  </si>
  <si>
    <t>2391A</t>
  </si>
  <si>
    <t>3018BH</t>
  </si>
  <si>
    <t>2391B</t>
  </si>
  <si>
    <t>1188A</t>
  </si>
  <si>
    <t>N009A</t>
  </si>
  <si>
    <t>N007A</t>
  </si>
  <si>
    <t>N006A</t>
  </si>
  <si>
    <t>2101L</t>
  </si>
  <si>
    <t>N014A</t>
  </si>
  <si>
    <t>2101M</t>
  </si>
  <si>
    <t>N014B</t>
  </si>
  <si>
    <t>2181L</t>
  </si>
  <si>
    <t>N010A</t>
  </si>
  <si>
    <t>N025A</t>
  </si>
  <si>
    <t>2145M</t>
  </si>
  <si>
    <t>N026A</t>
  </si>
  <si>
    <t>1101DAV</t>
  </si>
  <si>
    <t>1101AV</t>
  </si>
  <si>
    <t>3015AW</t>
  </si>
  <si>
    <t>N019A</t>
  </si>
  <si>
    <t>1102LAZ</t>
  </si>
  <si>
    <t>1101LAZ</t>
  </si>
  <si>
    <t>GG01-TS</t>
  </si>
  <si>
    <t>N016B</t>
  </si>
  <si>
    <t>1101LAV</t>
  </si>
  <si>
    <t>1101HAV</t>
  </si>
  <si>
    <t>1102HAZ</t>
  </si>
  <si>
    <t>1102LAV</t>
  </si>
  <si>
    <t>N22LAV</t>
  </si>
  <si>
    <t>1101WAHA</t>
  </si>
  <si>
    <t>1102LDV</t>
  </si>
  <si>
    <t>N22LDV</t>
  </si>
  <si>
    <t>Assy Type</t>
  </si>
  <si>
    <t>BOM Type Code</t>
  </si>
  <si>
    <t>Trim mode</t>
  </si>
  <si>
    <t>Phase type</t>
  </si>
  <si>
    <t>Test mode</t>
  </si>
  <si>
    <t>Test mode Code</t>
  </si>
  <si>
    <t>MP</t>
  </si>
  <si>
    <t>M</t>
  </si>
  <si>
    <t>VB</t>
  </si>
  <si>
    <t>HELE</t>
  </si>
  <si>
    <t>Pre trim</t>
  </si>
  <si>
    <t>P</t>
  </si>
  <si>
    <t>FIX</t>
  </si>
  <si>
    <t>SMC</t>
  </si>
  <si>
    <t>Test Mode</t>
  </si>
  <si>
    <t>Test</t>
  </si>
  <si>
    <t>Rework</t>
  </si>
  <si>
    <t>E</t>
  </si>
  <si>
    <t>VM</t>
  </si>
  <si>
    <t>SMC_NI</t>
  </si>
  <si>
    <t>Clock Mode</t>
  </si>
  <si>
    <t>Sample</t>
  </si>
  <si>
    <t>S</t>
  </si>
  <si>
    <t>TFC</t>
  </si>
  <si>
    <t>Vbias Mode</t>
  </si>
  <si>
    <t>TR</t>
  </si>
  <si>
    <t>CPC</t>
  </si>
  <si>
    <t>Vbias&amp;Test Mode</t>
  </si>
  <si>
    <t>VT</t>
  </si>
  <si>
    <t>PR</t>
  </si>
  <si>
    <t>銷售</t>
  </si>
  <si>
    <t>ASIC BOM</t>
  </si>
  <si>
    <t>4804xa</t>
  </si>
  <si>
    <t>2322A</t>
  </si>
  <si>
    <t>4807ZB</t>
  </si>
  <si>
    <t>304ZB</t>
  </si>
  <si>
    <t>4807ZE</t>
  </si>
  <si>
    <t>304ZE</t>
  </si>
  <si>
    <t>4814ZC</t>
  </si>
  <si>
    <t>008ZC</t>
  </si>
  <si>
    <t>4831ya</t>
  </si>
  <si>
    <t>4831yb</t>
  </si>
  <si>
    <t>4831yc</t>
  </si>
  <si>
    <t>4831yd</t>
  </si>
  <si>
    <t>4841ya</t>
  </si>
  <si>
    <t>4841yc</t>
  </si>
  <si>
    <t>4841YG</t>
  </si>
  <si>
    <t>M841YG</t>
  </si>
  <si>
    <t>4841YH</t>
  </si>
  <si>
    <t>M841YH</t>
  </si>
  <si>
    <t>4842za</t>
  </si>
  <si>
    <t>4857ZA</t>
  </si>
  <si>
    <t>306ZA</t>
  </si>
  <si>
    <t>4903yi</t>
  </si>
  <si>
    <t>4904yb</t>
  </si>
  <si>
    <t>4909ZB</t>
  </si>
  <si>
    <t>026ZB</t>
  </si>
  <si>
    <t>4918ZC</t>
  </si>
  <si>
    <t>303ZC</t>
  </si>
  <si>
    <t>4918ZE</t>
  </si>
  <si>
    <t>303ZE</t>
  </si>
  <si>
    <t>4918ZF</t>
  </si>
  <si>
    <t>303ZF</t>
  </si>
  <si>
    <t>4919ZA</t>
  </si>
  <si>
    <t>309ZA</t>
  </si>
  <si>
    <t>4919ZB</t>
  </si>
  <si>
    <t>309ZB</t>
  </si>
  <si>
    <t>4941ZA</t>
  </si>
  <si>
    <t>004ZA</t>
  </si>
  <si>
    <t>4942ZB</t>
  </si>
  <si>
    <t>033ZB</t>
  </si>
  <si>
    <t>4942ZC</t>
  </si>
  <si>
    <t>033ZC</t>
  </si>
  <si>
    <t>4942ZD</t>
  </si>
  <si>
    <t>033ZD</t>
  </si>
  <si>
    <t>4958ZA</t>
  </si>
  <si>
    <t>305ZA</t>
  </si>
  <si>
    <t>4804XC</t>
  </si>
  <si>
    <t>2322C</t>
  </si>
  <si>
    <t>4805YA</t>
  </si>
  <si>
    <t>G805YA</t>
  </si>
  <si>
    <t>4805ZB</t>
  </si>
  <si>
    <t>G381ZB</t>
  </si>
  <si>
    <t>4814ZA</t>
  </si>
  <si>
    <t>008ZA</t>
  </si>
  <si>
    <t>4840ZB</t>
  </si>
  <si>
    <t>002ZB</t>
  </si>
  <si>
    <t>4841yb</t>
  </si>
  <si>
    <t>2321C</t>
  </si>
  <si>
    <t>4841za</t>
  </si>
  <si>
    <t>2321A</t>
  </si>
  <si>
    <t>4843ZC</t>
  </si>
  <si>
    <t>010ZC</t>
  </si>
  <si>
    <t>4843ZE</t>
  </si>
  <si>
    <t>M402ZE</t>
  </si>
  <si>
    <t>4903yg</t>
  </si>
  <si>
    <t>2295G</t>
  </si>
  <si>
    <t>4903yh</t>
  </si>
  <si>
    <t>2295H</t>
  </si>
  <si>
    <t>4904_v6</t>
  </si>
  <si>
    <t>2281A</t>
  </si>
  <si>
    <t>4904v7</t>
  </si>
  <si>
    <t>2281C</t>
  </si>
  <si>
    <t>4904ya</t>
  </si>
  <si>
    <t>2328A</t>
  </si>
  <si>
    <t>4904YH</t>
  </si>
  <si>
    <t>T904YH</t>
  </si>
  <si>
    <t>4906ya</t>
  </si>
  <si>
    <t>2318A</t>
  </si>
  <si>
    <t>4906yb</t>
  </si>
  <si>
    <t>2318B</t>
  </si>
  <si>
    <t>4907za</t>
  </si>
  <si>
    <t>2327A</t>
  </si>
  <si>
    <t>4908YA</t>
  </si>
  <si>
    <t>M395YA</t>
  </si>
  <si>
    <t>4908YB</t>
  </si>
  <si>
    <t>M395YB</t>
  </si>
  <si>
    <t>4908za</t>
  </si>
  <si>
    <t>M395ZA</t>
  </si>
  <si>
    <t>0.95vcm</t>
  </si>
  <si>
    <t>Loop Gain Function</t>
    <phoneticPr fontId="1" type="noConversion"/>
  </si>
  <si>
    <t>Loop Gain</t>
    <phoneticPr fontId="1" type="noConversion"/>
  </si>
  <si>
    <t xml:space="preserve">ZTS6155SE_low power </t>
  </si>
  <si>
    <t>Sensor BOM</t>
  </si>
  <si>
    <t>non</t>
    <phoneticPr fontId="1" type="noConversion"/>
  </si>
  <si>
    <t>Clock</t>
  </si>
  <si>
    <t>bit15</t>
  </si>
  <si>
    <t>bit14</t>
  </si>
  <si>
    <t>bit13</t>
  </si>
  <si>
    <t>Vbias CODE</t>
  </si>
  <si>
    <t>6.68V(6.88V)</t>
  </si>
  <si>
    <t>7.52V(7.74V)</t>
  </si>
  <si>
    <t>8.36V(8.6V)</t>
  </si>
  <si>
    <t>9.21V(9.46V)</t>
  </si>
  <si>
    <t>10.05V(10.3V)</t>
  </si>
  <si>
    <t>10.91V(11.18V)</t>
  </si>
  <si>
    <t>11.75V(12V)</t>
  </si>
  <si>
    <t>12.65V(12.9V)</t>
  </si>
  <si>
    <t>-</t>
    <phoneticPr fontId="1" type="noConversion"/>
  </si>
  <si>
    <t>Gain</t>
  </si>
  <si>
    <t>bit12</t>
  </si>
  <si>
    <t>bit10</t>
  </si>
  <si>
    <t>bit18</t>
  </si>
  <si>
    <t>bit21</t>
  </si>
  <si>
    <t>Gain CODE</t>
  </si>
  <si>
    <t>Vbg</t>
  </si>
  <si>
    <t>Vbg CODE</t>
  </si>
  <si>
    <t>bit23</t>
  </si>
  <si>
    <t>Vcp CODE</t>
  </si>
  <si>
    <t>Sensor Ratio</t>
    <phoneticPr fontId="1" type="noConversion"/>
  </si>
  <si>
    <t>Trim Code</t>
  </si>
  <si>
    <t>Vcm CODE</t>
  </si>
  <si>
    <t>Full</t>
  </si>
  <si>
    <t>Vcm</t>
  </si>
  <si>
    <t>0.8vcm</t>
  </si>
  <si>
    <t>0.75vcm</t>
  </si>
  <si>
    <t>13V</t>
  </si>
  <si>
    <t>14V</t>
  </si>
  <si>
    <t>15V</t>
  </si>
  <si>
    <t>16V</t>
  </si>
  <si>
    <t>10V</t>
  </si>
  <si>
    <t>default</t>
  </si>
  <si>
    <t>11V</t>
  </si>
  <si>
    <t>12V</t>
  </si>
  <si>
    <t>Vbias Select</t>
    <phoneticPr fontId="1" type="noConversion"/>
  </si>
  <si>
    <t>1.8V-3.072MHz</t>
    <phoneticPr fontId="1" type="noConversion"/>
  </si>
  <si>
    <t>Test spec</t>
    <phoneticPr fontId="1" type="noConversion"/>
  </si>
  <si>
    <t>Total Gain</t>
    <phoneticPr fontId="1" type="noConversion"/>
  </si>
  <si>
    <t>Config</t>
    <phoneticPr fontId="1" type="noConversion"/>
  </si>
  <si>
    <t>Initial
Sns L</t>
    <phoneticPr fontId="1" type="noConversion"/>
  </si>
  <si>
    <t>Initial
Sns U</t>
    <phoneticPr fontId="1" type="noConversion"/>
  </si>
  <si>
    <t>Trim
Sns L</t>
    <phoneticPr fontId="1" type="noConversion"/>
  </si>
  <si>
    <t>Trim
Sns U</t>
    <phoneticPr fontId="1" type="noConversion"/>
  </si>
  <si>
    <t>Initial
Sensor S L</t>
    <phoneticPr fontId="1" type="noConversion"/>
  </si>
  <si>
    <t>Initial 
Sensor S U</t>
    <phoneticPr fontId="1" type="noConversion"/>
  </si>
  <si>
    <t>Trim 
Sensor S L</t>
    <phoneticPr fontId="1" type="noConversion"/>
  </si>
  <si>
    <t>Trim 
Sensor S U</t>
    <phoneticPr fontId="1" type="noConversion"/>
  </si>
  <si>
    <t>Sensor Ref</t>
    <phoneticPr fontId="1" type="noConversion"/>
  </si>
  <si>
    <t>Gain Ref</t>
    <phoneticPr fontId="1" type="noConversion"/>
  </si>
  <si>
    <t>gain check</t>
    <phoneticPr fontId="1" type="noConversion"/>
  </si>
  <si>
    <t>Vbias select</t>
    <phoneticPr fontId="1" type="noConversion"/>
  </si>
  <si>
    <t>Test condition</t>
    <phoneticPr fontId="1" type="noConversion"/>
  </si>
  <si>
    <t>CPC</t>
    <phoneticPr fontId="1" type="noConversion"/>
  </si>
  <si>
    <t>Vcp(x)</t>
    <phoneticPr fontId="1" type="noConversion"/>
  </si>
  <si>
    <t>Vbg(%)</t>
    <phoneticPr fontId="1" type="noConversion"/>
  </si>
  <si>
    <t>Vcm Gain</t>
  </si>
  <si>
    <t>non</t>
  </si>
  <si>
    <t>Vcp</t>
    <phoneticPr fontId="1" type="noConversion"/>
  </si>
  <si>
    <t>Bits</t>
  </si>
  <si>
    <t>Fuction</t>
  </si>
  <si>
    <t>decr.</t>
  </si>
  <si>
    <t>bit41</t>
  </si>
  <si>
    <t>adc ibias , only for lowiq&amp;nor iq , hiq iq無效</t>
  </si>
  <si>
    <t>bit40</t>
  </si>
  <si>
    <t>動態範圍切換功能,當highspl 切換會lowspl, holdtime=160ms for 3.072M(from 12ms)</t>
  </si>
  <si>
    <t>bit39,38</t>
  </si>
  <si>
    <t>Bit37</t>
  </si>
  <si>
    <t>clk_contdet</t>
  </si>
  <si>
    <t>Bit36,16</t>
  </si>
  <si>
    <t>Bit35</t>
  </si>
  <si>
    <t>Bit34</t>
  </si>
  <si>
    <t>Bit31,22</t>
  </si>
  <si>
    <t>haacmode</t>
  </si>
  <si>
    <t>Bit30</t>
  </si>
  <si>
    <t>Bit28,27</t>
  </si>
  <si>
    <t>Bit26</t>
  </si>
  <si>
    <t>Bit25</t>
  </si>
  <si>
    <t>phase</t>
  </si>
  <si>
    <t>Bit24</t>
  </si>
  <si>
    <t>dec_adciq</t>
  </si>
  <si>
    <t>Bit20</t>
  </si>
  <si>
    <t>Bit19</t>
  </si>
  <si>
    <t>Bit17</t>
  </si>
  <si>
    <t>Bit16</t>
  </si>
  <si>
    <t>nosel_voutp</t>
  </si>
  <si>
    <t>Bit11</t>
  </si>
  <si>
    <t>Bit9</t>
  </si>
  <si>
    <t>10：lrconfig(47K_GNDorVDD for sel_lowv(0.6vcm)</t>
    <phoneticPr fontId="1" type="noConversion"/>
  </si>
  <si>
    <t>00 : fixed 1.8vmode---Fixed 0.8vcm , for 1.8V used</t>
    <phoneticPr fontId="1" type="noConversion"/>
  </si>
  <si>
    <t>01 : sel_lowv(direct_vadc2+0.6vcm)---Fixed 0.6vcm , for 1.2V used</t>
    <phoneticPr fontId="1" type="noConversion"/>
  </si>
  <si>
    <t>11 : vdd_detect for 0.6vcm))</t>
    <phoneticPr fontId="1" type="noConversion"/>
  </si>
  <si>
    <t>設置10時，(如不需要0.6vcm,即1.2vdd case時)</t>
    <phoneticPr fontId="1" type="noConversion"/>
  </si>
  <si>
    <t>設置00時，不論LR是否串接47k，皆不影響特性</t>
    <phoneticPr fontId="1" type="noConversion"/>
  </si>
  <si>
    <t>00 : 4xdacr_stg2</t>
    <phoneticPr fontId="1" type="noConversion"/>
  </si>
  <si>
    <t>01 : 3xdacrin_stg2</t>
    <phoneticPr fontId="1" type="noConversion"/>
  </si>
  <si>
    <t>10 : 2xdacrin_stg1</t>
    <phoneticPr fontId="1" type="noConversion"/>
  </si>
  <si>
    <t>11 : 2xadcrin&amp;en_maxadcintcap(1000)</t>
    <phoneticPr fontId="1" type="noConversion"/>
  </si>
  <si>
    <t>extend_lowiq=0 會增加adc bw, 所以配上2xR snr 穩定，4xR adc 量化雜訊比2xR要大</t>
    <phoneticPr fontId="1" type="noConversion"/>
  </si>
  <si>
    <t>如果不是adc量化雜訊dominant則 4XR &amp; 2xR無差異</t>
    <phoneticPr fontId="1" type="noConversion"/>
  </si>
  <si>
    <t>2xadcrin&amp;en_maxadcintcap(1000)  --此時adc modulator gain太大了所以震盪(這個與bw &amp; iq也無關了)。</t>
    <phoneticPr fontId="1" type="noConversion"/>
  </si>
  <si>
    <t>通常使用en_diglpf&lt;0&gt; bit33，基準頻率會把clk 分為9檔，9檔歸入4種diglpf 設置</t>
    <phoneticPr fontId="1" type="noConversion"/>
  </si>
  <si>
    <t>00:fast; 01:faster; 10:slow; 11:nor</t>
    <phoneticPr fontId="1" type="noConversion"/>
  </si>
  <si>
    <t>0 : dec_inttime 45%</t>
    <phoneticPr fontId="1" type="noConversion"/>
  </si>
  <si>
    <t>sel_hclk1</t>
    <phoneticPr fontId="1" type="noConversion"/>
  </si>
  <si>
    <t>1 : fixed_inttime ( 100duty)</t>
    <phoneticPr fontId="1" type="noConversion"/>
  </si>
  <si>
    <t>0:0.867x_adciq; 1:0.67x_adciq</t>
    <phoneticPr fontId="1" type="noConversion"/>
  </si>
  <si>
    <t>enb_lowibias :  0:0.8x_ibias; 1:1x_ibias</t>
    <phoneticPr fontId="1" type="noConversion"/>
  </si>
  <si>
    <t>0 : dis_adcclamp 1 : en_adcclamp</t>
    <phoneticPr fontId="1" type="noConversion"/>
  </si>
  <si>
    <t>inc_bw</t>
    <phoneticPr fontId="1" type="noConversion"/>
  </si>
  <si>
    <t>使能adc_reset功能(從飽和中恢復能力),與auto_afebst無關</t>
    <phoneticPr fontId="1" type="noConversion"/>
  </si>
  <si>
    <t>adc &amp; 一些控制電流的iq 在hiq or noriq時恢復為正常值</t>
    <phoneticPr fontId="1" type="noConversion"/>
  </si>
  <si>
    <t>extend_lowiq=1是指直到hiq(2.822M)，adc &amp; 一些控制電流的iq才會恢復為正常值</t>
    <phoneticPr fontId="1" type="noConversion"/>
  </si>
  <si>
    <t>一些控制電流的iq   --對vn沒有影響；adc iq對vn有影響</t>
    <phoneticPr fontId="1" type="noConversion"/>
  </si>
  <si>
    <t>增加+0.5xadcampiq</t>
    <phoneticPr fontId="1" type="noConversion"/>
  </si>
  <si>
    <t>是增加afe amp 電流與其他項無關聯</t>
    <phoneticPr fontId="1" type="noConversion"/>
  </si>
  <si>
    <t>sel_clamphdiode</t>
    <phoneticPr fontId="1" type="noConversion"/>
  </si>
  <si>
    <t>en_0d75xadciq</t>
    <phoneticPr fontId="1" type="noConversion"/>
  </si>
  <si>
    <t>longht_spl</t>
    <phoneticPr fontId="1" type="noConversion"/>
  </si>
  <si>
    <t>Bit32</t>
    <phoneticPr fontId="1" type="noConversion"/>
  </si>
  <si>
    <t>Bit29</t>
    <phoneticPr fontId="1" type="noConversion"/>
  </si>
  <si>
    <t>Bit33</t>
    <phoneticPr fontId="1" type="noConversion"/>
  </si>
  <si>
    <t>adcamp_iq&lt;4&gt;</t>
    <phoneticPr fontId="1" type="noConversion"/>
  </si>
  <si>
    <t>0 : inphase 1 : outphase</t>
    <phoneticPr fontId="1" type="noConversion"/>
  </si>
  <si>
    <t>en_dighpf</t>
    <phoneticPr fontId="1" type="noConversion"/>
  </si>
  <si>
    <t>inc_afeiq</t>
    <phoneticPr fontId="1" type="noConversion"/>
  </si>
  <si>
    <t>4xR,2xR是改變了adc modulator 環路Gain(即量化雜訊2xR低)，當選擇2xR時，如果adc bw不夠，snr反向下降</t>
  </si>
  <si>
    <t>clk頻率上升後adc modulator gain下降，所以2xadcrin&amp;en_maxadcintcap(1000) 對2.048M,2.4M有效果</t>
  </si>
  <si>
    <t>en_diglpf&lt;1&gt; 5U,5U,3U,3U</t>
  </si>
  <si>
    <t>00:-37dB,-21dB , 01:-37dB,-27dB</t>
  </si>
  <si>
    <t>10:-37dB(normode,lowiqmode)</t>
  </si>
  <si>
    <t>11:-26dB,-26dB(normode,lowiqmode)</t>
  </si>
  <si>
    <t>0: dos=+15m,+30m   (lr=0,1);</t>
  </si>
  <si>
    <t>1: dos=-1.67m*gain,0   (lr=0,1)</t>
  </si>
  <si>
    <t>增加晶片所有block bias 1,0.8x</t>
  </si>
  <si>
    <t>0:voutp,preo flip; 1:fixed preo</t>
  </si>
  <si>
    <t>改變了bw , extend_iq=0對2.048M,2.4M 有優化</t>
  </si>
  <si>
    <t>400~500</t>
    <phoneticPr fontId="1" type="noConversion"/>
  </si>
  <si>
    <t>Current (uA)</t>
    <phoneticPr fontId="1" type="noConversion"/>
  </si>
  <si>
    <t>Item</t>
    <phoneticPr fontId="1" type="noConversion"/>
  </si>
  <si>
    <t>Test +/- spec</t>
    <phoneticPr fontId="1" type="noConversion"/>
  </si>
  <si>
    <t>Unit</t>
    <phoneticPr fontId="1" type="noConversion"/>
  </si>
  <si>
    <t>dBFS</t>
  </si>
  <si>
    <t>Change date</t>
    <phoneticPr fontId="1" type="noConversion"/>
  </si>
  <si>
    <t>Config Line</t>
    <phoneticPr fontId="1" type="noConversion"/>
  </si>
  <si>
    <t>選擇配置 :</t>
    <phoneticPr fontId="1" type="noConversion"/>
  </si>
  <si>
    <t>配置</t>
    <phoneticPr fontId="1" type="noConversion"/>
  </si>
  <si>
    <t>必燒Bit</t>
    <phoneticPr fontId="1" type="noConversion"/>
  </si>
  <si>
    <t>說明</t>
    <phoneticPr fontId="1" type="noConversion"/>
  </si>
  <si>
    <t>en_diglpf&lt;0&gt; 4U,4U,2U,2U</t>
    <phoneticPr fontId="1" type="noConversion"/>
  </si>
  <si>
    <t>extend_lowiq , 0 : loweriq_mode afelowiq . 1 : lowiq,noriq afelowiq</t>
    <phoneticPr fontId="1" type="noConversion"/>
  </si>
  <si>
    <t>Normal : 0.7</t>
  </si>
  <si>
    <t>FT mode</t>
    <phoneticPr fontId="1" type="noConversion"/>
  </si>
  <si>
    <t>12.65V(12.9V)</t>
    <phoneticPr fontId="1" type="noConversion"/>
  </si>
  <si>
    <t>06 70 Vbias</t>
    <phoneticPr fontId="1" type="noConversion"/>
  </si>
  <si>
    <t>06 50 Vbias</t>
    <phoneticPr fontId="1" type="noConversion"/>
  </si>
  <si>
    <t>Gain</t>
    <phoneticPr fontId="1" type="noConversion"/>
  </si>
  <si>
    <t>Vcm</t>
    <phoneticPr fontId="1" type="noConversion"/>
  </si>
  <si>
    <t>Vbg</t>
    <phoneticPr fontId="1" type="noConversion"/>
  </si>
  <si>
    <t>bit8</t>
    <phoneticPr fontId="1" type="noConversion"/>
  </si>
  <si>
    <t>Config
(Ctrl+f : 增益匯出)</t>
    <phoneticPr fontId="1" type="noConversion"/>
  </si>
  <si>
    <t>Save Time</t>
    <phoneticPr fontId="1" type="noConversion"/>
  </si>
  <si>
    <t>FT Sens Spec</t>
    <phoneticPr fontId="1" type="noConversion"/>
  </si>
  <si>
    <t>RangeA</t>
    <phoneticPr fontId="1" type="noConversion"/>
  </si>
  <si>
    <t>RangeB</t>
    <phoneticPr fontId="1" type="noConversion"/>
  </si>
  <si>
    <t>VBA使用請勿移動位置</t>
    <phoneticPr fontId="1" type="noConversion"/>
  </si>
  <si>
    <t>FT Cur vdc Spec</t>
    <phoneticPr fontId="1" type="noConversion"/>
  </si>
  <si>
    <t>FW Setting</t>
    <phoneticPr fontId="1" type="noConversion"/>
  </si>
  <si>
    <t>FW Fuction</t>
    <phoneticPr fontId="1" type="noConversion"/>
  </si>
  <si>
    <t>Current &amp; VDC</t>
    <phoneticPr fontId="1" type="noConversion"/>
  </si>
  <si>
    <t>vbias</t>
    <phoneticPr fontId="1" type="noConversion"/>
  </si>
  <si>
    <t>Type</t>
  </si>
  <si>
    <t>Value</t>
  </si>
  <si>
    <t xml:space="preserve"> 更新cmd : _x000D_
2025/09/05  14:16</t>
    <phoneticPr fontId="1" type="noConversion"/>
  </si>
  <si>
    <t>For Dell 豪恩配置</t>
    <phoneticPr fontId="1" type="noConversion"/>
  </si>
  <si>
    <t>最小電流檔</t>
    <phoneticPr fontId="1" type="noConversion"/>
  </si>
  <si>
    <t>次小電流檔(bit24=0)</t>
    <phoneticPr fontId="1" type="noConversion"/>
  </si>
  <si>
    <t>最大電流檔(bit24=0,bit41=0)</t>
    <phoneticPr fontId="1" type="noConversion"/>
  </si>
  <si>
    <t>其他配置</t>
    <phoneticPr fontId="1" type="noConversion"/>
  </si>
  <si>
    <t>1.8V-3.072M/1.6M最小電流檔配置,37both,lpf</t>
    <phoneticPr fontId="1" type="noConversion"/>
  </si>
  <si>
    <t>1.2V-3.072M/1.6M最小電流檔配置,37both,lpf</t>
    <phoneticPr fontId="1" type="noConversion"/>
  </si>
  <si>
    <t>1.2V/1.8V-3.072M/1.6M最小電流檔配置,37both,lpf</t>
    <phoneticPr fontId="1" type="noConversion"/>
  </si>
  <si>
    <t>1.2V-3.072M/1.6M次小電流檔配置,37/21both,lpf</t>
    <phoneticPr fontId="1" type="noConversion"/>
  </si>
  <si>
    <t>1.2V/1.8V-3.072M/1.6M_最大電流檔,26both,lpf,vcp</t>
  </si>
  <si>
    <t>1.2V/1.8V-3.072M/1.6M_最大電流檔,26both,lpf,vcp</t>
    <phoneticPr fontId="1" type="noConversion"/>
  </si>
  <si>
    <r>
      <t>Bit35,34,26,20,19,17,11,9,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</si>
  <si>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</si>
  <si>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41,38,33,31,30,24</t>
    </r>
    <phoneticPr fontId="1" type="noConversion"/>
  </si>
  <si>
    <r>
      <t>Bit40,35,34,26,20,19,17,11,9,</t>
    </r>
    <r>
      <rPr>
        <b/>
        <sz val="12"/>
        <color rgb="FFFF0000"/>
        <rFont val="微軟正黑體"/>
        <family val="2"/>
        <charset val="136"/>
      </rPr>
      <t>41,39,38,33,31,30,24</t>
    </r>
    <phoneticPr fontId="1" type="noConversion"/>
  </si>
  <si>
    <r>
      <t>Bit40,35,34,26,20,19,17,11,9,</t>
    </r>
    <r>
      <rPr>
        <b/>
        <sz val="12"/>
        <color rgb="FFFF0000"/>
        <rFont val="微軟正黑體"/>
        <family val="2"/>
        <charset val="136"/>
      </rPr>
      <t>41,33,31</t>
    </r>
    <phoneticPr fontId="1" type="noConversion"/>
  </si>
  <si>
    <r>
      <t>Bit40,35,34,26,20,19,17,11,9,</t>
    </r>
    <r>
      <rPr>
        <b/>
        <sz val="12"/>
        <color rgb="FFFF0000"/>
        <rFont val="微軟正黑體"/>
        <family val="2"/>
        <charset val="136"/>
      </rPr>
      <t>41,38,33,31,30</t>
    </r>
    <phoneticPr fontId="1" type="noConversion"/>
  </si>
  <si>
    <r>
      <t>Bit40,35,34,26,20,19,17,11,9,</t>
    </r>
    <r>
      <rPr>
        <b/>
        <sz val="12"/>
        <color rgb="FFFF0000"/>
        <rFont val="微軟正黑體"/>
        <family val="2"/>
        <charset val="136"/>
      </rPr>
      <t>41,39,38,33,31,30</t>
    </r>
    <phoneticPr fontId="1" type="noConversion"/>
  </si>
  <si>
    <r>
      <t>Bit40,35,34,26,20,19,17,11,9,</t>
    </r>
    <r>
      <rPr>
        <b/>
        <sz val="12"/>
        <color rgb="FFFF0000"/>
        <rFont val="微軟正黑體"/>
        <family val="2"/>
        <charset val="136"/>
      </rPr>
      <t>41,38,33,30</t>
    </r>
    <phoneticPr fontId="1" type="noConversion"/>
  </si>
  <si>
    <r>
      <t>Bit40,35,34,26,20,19,17,11,9,</t>
    </r>
    <r>
      <rPr>
        <b/>
        <sz val="12"/>
        <color rgb="FFFF0000"/>
        <rFont val="微軟正黑體"/>
        <family val="2"/>
        <charset val="136"/>
      </rPr>
      <t>33,31</t>
    </r>
    <phoneticPr fontId="1" type="noConversion"/>
  </si>
  <si>
    <r>
      <t>Bit40,35,34,26,20,19,17,11,9,</t>
    </r>
    <r>
      <rPr>
        <b/>
        <sz val="12"/>
        <color rgb="FFFF0000"/>
        <rFont val="微軟正黑體"/>
        <family val="2"/>
        <charset val="136"/>
      </rPr>
      <t>38,33,31,30</t>
    </r>
    <phoneticPr fontId="1" type="noConversion"/>
  </si>
  <si>
    <r>
      <t>Bit40,35,34,26,20,19,17,11,9,</t>
    </r>
    <r>
      <rPr>
        <b/>
        <sz val="12"/>
        <color rgb="FFFF0000"/>
        <rFont val="微軟正黑體"/>
        <family val="2"/>
        <charset val="136"/>
      </rPr>
      <t>39,38,33,31,30</t>
    </r>
    <phoneticPr fontId="1" type="noConversion"/>
  </si>
  <si>
    <r>
      <t>Bit40,35,34,26,20,19,17,11,9,</t>
    </r>
    <r>
      <rPr>
        <b/>
        <sz val="12"/>
        <color rgb="FFFF0000"/>
        <rFont val="微軟正黑體"/>
        <family val="2"/>
        <charset val="136"/>
      </rPr>
      <t>39,38,33,31,22,30,23</t>
    </r>
    <phoneticPr fontId="1" type="noConversion"/>
  </si>
  <si>
    <t>1.8V-3.072M/1.6M最小電流檔配置,37both,lpf_豪恩</t>
  </si>
  <si>
    <t>1.8V-3.072M/1.6M最小電流檔配置,37both,lpf_豪恩</t>
    <phoneticPr fontId="1" type="noConversion"/>
  </si>
  <si>
    <t>longht_spl,sel_clamphdiode,+0.5xadcampiq,fixed_inttime,low offset,1x_ibias,en_adcclamp,inc_bw,extend_lowiq,en_0d75xadciq,en_diglpf,fast,-37both,0.67x_adciq</t>
  </si>
  <si>
    <t>longht_spl,sel_clamphdiode,+0.5xadcampiq,fixed_inttime,low offset,1x_ibias,en_adcclamp,inc_bw,extend_lowiq,en_0d75xadciq,en_diglpf,fast,37both,0.67x_adciq,sel_lowv,inc_afeiq</t>
  </si>
  <si>
    <t>longht_spl,sel_clamphdiode,+0.5xadcampiq,fixed_inttime,low offset,1x_ibias,en_adcclamp,inc_bw,extend_lowiq,en_0d75xadciq,en_diglpf,fast,37both,0.67x_adciq,vdd_detect,inc_afeiq</t>
  </si>
  <si>
    <t>sel_clamphdiode,+0.5xadcampiq,fixed_inttime,low offset,1x_ibias,en_adcclamp,inc_bw,extend_lowiq,en_0d75xadciq,en_diglpf,fast,-37both,0.67x_adciq</t>
  </si>
  <si>
    <t>longht_spl,sel_clamphdiode,+0.5xadcampiq,fixed_inttime,low offset,1x_ibias,en_adcclamp,inc_bw,extend_lowiq,en_0d75xadciq,en_diglpf,fast,-37both,0.867x_adciq</t>
  </si>
  <si>
    <t>longht_spl,sel_clamphdiode,+0.5xadcampiq,fixed_inttime,low offset,1x_ibias,en_adcclamp,inc_bw,extend_lowiq,en_0d75xadciq,en_diglpf,fast,37both,0.867x_adciq,sel_lowv,inc_afeiq</t>
  </si>
  <si>
    <t>longht_spl,sel_clamphdiode,+0.5xadcampiq,fixed_inttime,low offset,1x_ibias,en_adcclamp,inc_bw,extend_lowiq,en_0d75xadciq,en_diglpf,fast,37/21,0.867x_adciq,sel_lowv,inc_afeiq</t>
  </si>
  <si>
    <t>longht_spl,sel_clamphdiode,+0.5xadcampiq,fixed_inttime,low offset,1x_ibias,en_adcclamp,inc_bw,extend_lowiq,en_0d75xadciq,en_diglpf,fast,37both,0.867x_adciq,vdd_detect,inc_afeiq</t>
  </si>
  <si>
    <t>longht_spl,sel_clamphdiode,+0.5xadcampiq,fixed_inttime,low offset,1x_ibias,en_adcclamp,inc_bw,extend_lowiq,en_diglpf,fast,-37both,0.867x_adciq</t>
  </si>
  <si>
    <t>longht_spl,sel_clamphdiode,+0.5xadcampiq,fixed_inttime,low offset,1x_ibias,en_adcclamp,inc_bw,extend_lowiq,en_diglpf,fast,37both,0.867x_adciq,sel_lowv,inc_afeiq</t>
  </si>
  <si>
    <t>longht_spl,sel_clamphdiode,+0.5xadcampiq,fixed_inttime,low offset,1x_ibias,en_adcclamp,inc_bw,extend_lowiq,en_diglpf,fast,37both,0.867x_adciq,vdd_detect,inc_afeiq</t>
  </si>
  <si>
    <t>longht_spl,sel_clamphdiode,+0.5xadcampiq,fixed_inttime,low offset,1x_ibias,en_adcclamp,inc_bw,extend_lowiq,en_diglpf,fast,26both,0.867x_adciq,vdd_detect,inc_afeiq,1.056xvcp</t>
  </si>
  <si>
    <t>Only(0.75vcm)</t>
  </si>
  <si>
    <t>Only(0.75vcm)</t>
    <phoneticPr fontId="1" type="noConversion"/>
  </si>
  <si>
    <t>Only(1.0556x)</t>
  </si>
  <si>
    <t>Only(1.0556x)</t>
    <phoneticPr fontId="1" type="noConversion"/>
  </si>
  <si>
    <t>1.2V_極致小電流,37both,dislpf</t>
  </si>
  <si>
    <t>ZTSL6777SE</t>
  </si>
  <si>
    <r>
      <t>Bit40,34,20,19,17,11,9,</t>
    </r>
    <r>
      <rPr>
        <b/>
        <sz val="12"/>
        <color rgb="FFFF0000"/>
        <rFont val="微軟正黑體"/>
        <family val="2"/>
        <charset val="136"/>
      </rPr>
      <t>41,38,31,27,24,12,</t>
    </r>
    <phoneticPr fontId="1" type="noConversion"/>
  </si>
  <si>
    <r>
      <t>longht_spl,+0.5xadcampiq,low offset,1x_ibias,inc_bw,extend_lowiq,</t>
    </r>
    <r>
      <rPr>
        <b/>
        <sz val="12"/>
        <color rgb="FFFF0000"/>
        <rFont val="微軟正黑體"/>
        <family val="2"/>
        <charset val="136"/>
      </rPr>
      <t>en_0d75xadciq,sel_lowv,37both,faster,0.867x_adciq,0dB_adcgain</t>
    </r>
    <phoneticPr fontId="1" type="noConversion"/>
  </si>
  <si>
    <t xml:space="preserve"> ctrl+g 更新cmd : _x000D_
2025/10/29  17:41</t>
    <phoneticPr fontId="1" type="noConversion"/>
  </si>
  <si>
    <t>VoutDC&amp;Remark</t>
    <phoneticPr fontId="1" type="noConversion"/>
  </si>
  <si>
    <t>增益燒錄bit12</t>
    <phoneticPr fontId="1" type="noConversion"/>
  </si>
  <si>
    <t>Config
(Ctrl+h : 增益匯出)</t>
    <phoneticPr fontId="1" type="noConversion"/>
  </si>
  <si>
    <t>ZTSL6471S</t>
  </si>
  <si>
    <t>1103LAZZ</t>
  </si>
  <si>
    <t>26both mode</t>
    <phoneticPr fontId="1" type="noConversion"/>
  </si>
  <si>
    <t>Normal mode</t>
  </si>
  <si>
    <t>MAX VBIAS 12.9V+1.056x</t>
    <phoneticPr fontId="1" type="noConversion"/>
  </si>
  <si>
    <t>Full Gain</t>
  </si>
  <si>
    <t>Full Gain</t>
    <phoneticPr fontId="1" type="noConversion"/>
  </si>
  <si>
    <t>00</t>
  </si>
  <si>
    <t>01</t>
  </si>
  <si>
    <t>02</t>
  </si>
  <si>
    <t>03</t>
  </si>
  <si>
    <t>04</t>
  </si>
  <si>
    <t>05</t>
  </si>
  <si>
    <t>06</t>
  </si>
  <si>
    <t>07</t>
  </si>
  <si>
    <t>0A</t>
  </si>
  <si>
    <t>0B</t>
  </si>
  <si>
    <t>0C</t>
  </si>
  <si>
    <t>0D</t>
  </si>
  <si>
    <t>0E</t>
  </si>
  <si>
    <t>0F</t>
  </si>
  <si>
    <t xml:space="preserve"> ctrl+g 更新cmd : _x000D_
2025/10/29  19:38</t>
    <phoneticPr fontId="1" type="noConversion"/>
  </si>
  <si>
    <t>800~1100</t>
    <phoneticPr fontId="1" type="noConversion"/>
  </si>
  <si>
    <t>10V</t>
    <phoneticPr fontId="1" type="noConversion"/>
  </si>
  <si>
    <t>TestMode</t>
  </si>
  <si>
    <t>Auto</t>
  </si>
  <si>
    <t>Space</t>
    <phoneticPr fontId="1" type="noConversion"/>
  </si>
  <si>
    <t>Config2</t>
    <phoneticPr fontId="1" type="noConversion"/>
  </si>
  <si>
    <t>1.2V_極致小電流,37both,dislpf(使用此配置需確認)</t>
    <phoneticPr fontId="1" type="noConversion"/>
  </si>
  <si>
    <t>10</t>
  </si>
  <si>
    <t>20</t>
  </si>
  <si>
    <t>30</t>
  </si>
  <si>
    <t>40</t>
  </si>
  <si>
    <t>50</t>
  </si>
  <si>
    <t>60</t>
  </si>
  <si>
    <t>70</t>
  </si>
  <si>
    <t>bit9</t>
  </si>
  <si>
    <t>08</t>
  </si>
  <si>
    <t>bit8</t>
  </si>
  <si>
    <t>bit25</t>
  </si>
  <si>
    <t>0.875vcm</t>
  </si>
  <si>
    <t>80</t>
  </si>
  <si>
    <t>X</t>
  </si>
  <si>
    <t>dec_dacr4dB</t>
    <phoneticPr fontId="1" type="noConversion"/>
  </si>
  <si>
    <t>26both mode : 6.7</t>
  </si>
  <si>
    <t>Normal : -0.415</t>
  </si>
  <si>
    <t>350~600</t>
    <phoneticPr fontId="1" type="noConversion"/>
  </si>
  <si>
    <t>0 : 1xidacr</t>
    <phoneticPr fontId="1" type="noConversion"/>
  </si>
  <si>
    <t>dec_dacr4db</t>
    <phoneticPr fontId="1" type="noConversion"/>
  </si>
  <si>
    <t>bit41</t>
    <phoneticPr fontId="1" type="noConversion"/>
  </si>
  <si>
    <t>bit40</t>
    <phoneticPr fontId="1" type="noConversion"/>
  </si>
  <si>
    <t>bit39</t>
    <phoneticPr fontId="1" type="noConversion"/>
  </si>
  <si>
    <t>0 : 1x inttime</t>
    <phoneticPr fontId="1" type="noConversion"/>
  </si>
  <si>
    <t>1 : 7/6x inttime[+16.7%]</t>
    <phoneticPr fontId="1" type="noConversion"/>
  </si>
  <si>
    <t>1 : 6/9idacr[-3.52dB]</t>
    <phoneticPr fontId="1" type="noConversion"/>
  </si>
  <si>
    <t>bit38</t>
    <phoneticPr fontId="1" type="noConversion"/>
  </si>
  <si>
    <t>0 : fixed 1.8vmode---Fixed 0.8vcm , for 1.8V used</t>
    <phoneticPr fontId="1" type="noConversion"/>
  </si>
  <si>
    <t>1 : sel_lowv(direct_vadc2+0.6vcm)---Fixed 0.6vcm , for 1.2V used</t>
    <phoneticPr fontId="1" type="noConversion"/>
  </si>
  <si>
    <t>sel_config</t>
    <phoneticPr fontId="1" type="noConversion"/>
  </si>
  <si>
    <t>Bit37</t>
    <phoneticPr fontId="1" type="noConversion"/>
  </si>
  <si>
    <t>Bit36</t>
    <phoneticPr fontId="1" type="noConversion"/>
  </si>
  <si>
    <t>en_decstg2rin</t>
    <phoneticPr fontId="1" type="noConversion"/>
  </si>
  <si>
    <t>0 : 1xstg2R</t>
    <phoneticPr fontId="1" type="noConversion"/>
  </si>
  <si>
    <t>1 : 0.7xstg2R)[if hiq_mode=1&amp;dec_dacr4db]</t>
    <phoneticPr fontId="1" type="noConversion"/>
  </si>
  <si>
    <t>這是指當燒錄此功能後，需要滿足兩個條件時才會切換0.7xstg2R</t>
    <phoneticPr fontId="1" type="noConversion"/>
  </si>
  <si>
    <t>adc stg2輸入電阻，實測發現對adc vn影響不大</t>
    <phoneticPr fontId="1" type="noConversion"/>
  </si>
  <si>
    <t>if hiq_mode=1&amp;dec_dacr4db</t>
    <phoneticPr fontId="1" type="noConversion"/>
  </si>
  <si>
    <t>Bit35</t>
    <phoneticPr fontId="1" type="noConversion"/>
  </si>
  <si>
    <t>0 : disable</t>
    <phoneticPr fontId="1" type="noConversion"/>
  </si>
  <si>
    <t>1 : mic_in vpp range increase(1.02vpp to 1.759vpp)</t>
    <phoneticPr fontId="1" type="noConversion"/>
  </si>
  <si>
    <t>micin限幅用</t>
    <phoneticPr fontId="1" type="noConversion"/>
  </si>
  <si>
    <t>adcamp_iq&lt;4&gt;增加+0.5xadcampiq</t>
    <phoneticPr fontId="1" type="noConversion"/>
  </si>
  <si>
    <t>Bit34</t>
    <phoneticPr fontId="1" type="noConversion"/>
  </si>
  <si>
    <t>en_diglpf&lt;0&gt; 4U/3U/2U/2U</t>
    <phoneticPr fontId="1" type="noConversion"/>
  </si>
  <si>
    <t>基準頻率會把clk 分為9檔，9檔歸入4種diglpf 設置</t>
    <phoneticPr fontId="1" type="noConversion"/>
  </si>
  <si>
    <t>00:-37dB,-19dB , 01:-37dB,-25dB</t>
    <phoneticPr fontId="1" type="noConversion"/>
  </si>
  <si>
    <t>dec_dacr4db , 設置時，不可設置100duty)</t>
    <phoneticPr fontId="1" type="noConversion"/>
  </si>
  <si>
    <t>Bit30</t>
    <phoneticPr fontId="1" type="noConversion"/>
  </si>
  <si>
    <t>0 : nor_afeiq[0.75xunit/1.25xunit(outp&amp;n)]</t>
    <phoneticPr fontId="1" type="noConversion"/>
  </si>
  <si>
    <t>1 : outp+0.5u*0.37;outn+0.5u*0.37[1.25xunit/1.75xunit(outp&amp;n)]</t>
    <phoneticPr fontId="1" type="noConversion"/>
  </si>
  <si>
    <t>inc_afeiq , 是增加afe amp 電流與其他項無關聯</t>
    <phoneticPr fontId="1" type="noConversion"/>
  </si>
  <si>
    <t>ana_vos , 微調offset dc</t>
    <phoneticPr fontId="1" type="noConversion"/>
  </si>
  <si>
    <t>0:-0.53m*gain</t>
    <phoneticPr fontId="1" type="noConversion"/>
  </si>
  <si>
    <t>1:+0.91m*gain--noriq</t>
    <phoneticPr fontId="1" type="noConversion"/>
  </si>
  <si>
    <t>Bit28,27</t>
    <phoneticPr fontId="1" type="noConversion"/>
  </si>
  <si>
    <t>00 : fast</t>
    <phoneticPr fontId="1" type="noConversion"/>
  </si>
  <si>
    <t>01 : faster</t>
    <phoneticPr fontId="1" type="noConversion"/>
  </si>
  <si>
    <t>10 : slow</t>
    <phoneticPr fontId="1" type="noConversion"/>
  </si>
  <si>
    <t>11 : nor</t>
    <phoneticPr fontId="1" type="noConversion"/>
  </si>
  <si>
    <t>osc_trim2</t>
    <phoneticPr fontId="1" type="noConversion"/>
  </si>
  <si>
    <t>Bit26</t>
    <phoneticPr fontId="1" type="noConversion"/>
  </si>
  <si>
    <t>0 : 0.867x_adciq</t>
    <phoneticPr fontId="1" type="noConversion"/>
  </si>
  <si>
    <t>1 : 0.67x_adciq</t>
    <phoneticPr fontId="1" type="noConversion"/>
  </si>
  <si>
    <t>Bit20</t>
    <phoneticPr fontId="1" type="noConversion"/>
  </si>
  <si>
    <t>0 : dos=+30m/+15m(lr=0/1) , lr=1 fixed +15mfs_digvos</t>
    <phoneticPr fontId="1" type="noConversion"/>
  </si>
  <si>
    <t>1 :dos=ana_vos/ana_vos(lr=0/1) , lr=1 fixed +15mfs_digvos</t>
    <phoneticPr fontId="1" type="noConversion"/>
  </si>
  <si>
    <t xml:space="preserve">dis_doutvos=0  , lr=0:+30m; lr=1:+15mfs </t>
    <phoneticPr fontId="1" type="noConversion"/>
  </si>
  <si>
    <t>en_dighpf=1 , dis_doutvos=0 , lr=0:0mfs; lr=1:0mfs</t>
    <phoneticPr fontId="1" type="noConversion"/>
  </si>
  <si>
    <t>dis_doutvos=1 , lr=0:0mfs; lr=1:+15mfs</t>
    <phoneticPr fontId="1" type="noConversion"/>
  </si>
  <si>
    <t>en_dighpf = 1 , dis_doutvos=1 , lr=0: 0mfs; lr=1:+15mfs</t>
    <phoneticPr fontId="1" type="noConversion"/>
  </si>
  <si>
    <t>Bit17</t>
    <phoneticPr fontId="1" type="noConversion"/>
  </si>
  <si>
    <t>en_adcclamp</t>
    <phoneticPr fontId="1" type="noConversion"/>
  </si>
  <si>
    <t>inc_vadc</t>
    <phoneticPr fontId="1" type="noConversion"/>
  </si>
  <si>
    <t>0 : 1.36v_VADC</t>
    <phoneticPr fontId="1" type="noConversion"/>
  </si>
  <si>
    <t>1 : 1.56v_VADC</t>
    <phoneticPr fontId="1" type="noConversion"/>
  </si>
  <si>
    <t>inc0.5xadcampiq_hiqmode</t>
    <phoneticPr fontId="1" type="noConversion"/>
  </si>
  <si>
    <t>Bit11</t>
    <phoneticPr fontId="1" type="noConversion"/>
  </si>
  <si>
    <r>
      <t>Bit35,34,26,20,19,17,11,</t>
    </r>
    <r>
      <rPr>
        <b/>
        <sz val="12"/>
        <color rgb="FFFF0000"/>
        <rFont val="微軟正黑體"/>
        <family val="2"/>
        <charset val="136"/>
      </rPr>
      <t>41,33,31,24</t>
    </r>
    <phoneticPr fontId="1" type="noConversion"/>
  </si>
  <si>
    <r>
      <t>Bit35,34,26,20,19,17,11,</t>
    </r>
    <r>
      <rPr>
        <b/>
        <sz val="12"/>
        <color rgb="FFFF0000"/>
        <rFont val="微軟正黑體"/>
        <family val="2"/>
        <charset val="136"/>
      </rPr>
      <t>33,30</t>
    </r>
    <phoneticPr fontId="1" type="noConversion"/>
  </si>
  <si>
    <t>1.8V-3.072M/1.6M小電流檔配置,37both,lpf</t>
  </si>
  <si>
    <t>1.8V-3.072M/1.6M小電流檔配置,37both,lpf</t>
    <phoneticPr fontId="1" type="noConversion"/>
  </si>
  <si>
    <t>1.8V-3.072M/1.6M大電流檔配置,37/21,lpf</t>
  </si>
  <si>
    <t>1.8V-3.072M/1.6M大電流檔配置,37/21,lpf</t>
    <phoneticPr fontId="1" type="noConversion"/>
  </si>
  <si>
    <t>update:_x000D_
2025/11/01  12:14</t>
    <phoneticPr fontId="1" type="noConversion"/>
  </si>
  <si>
    <t>當設置dec_dacr時(low adc gain) , 不可設置100duty</t>
    <phoneticPr fontId="1" type="noConversion"/>
  </si>
  <si>
    <t>7.6V(7.42V)</t>
  </si>
  <si>
    <t>8.5V(8.26V)</t>
  </si>
  <si>
    <t>9.4V(9.08V)</t>
  </si>
  <si>
    <t>10.3V(9.92V)</t>
  </si>
  <si>
    <t>11.2V(10.76V)</t>
  </si>
  <si>
    <t>12V(11.61V)</t>
  </si>
  <si>
    <t>12.9V(12.44V)</t>
  </si>
  <si>
    <t>13.8V(13.34V)</t>
  </si>
  <si>
    <t>High Gain</t>
  </si>
  <si>
    <t>High Gain</t>
    <phoneticPr fontId="1" type="noConversion"/>
  </si>
  <si>
    <t>High(2~4dB)</t>
  </si>
  <si>
    <t>High(2~4dB)</t>
    <phoneticPr fontId="1" type="noConversion"/>
  </si>
  <si>
    <t>Normal(1~3dB)</t>
  </si>
  <si>
    <t>Normal(1~3dB)</t>
    <phoneticPr fontId="1" type="noConversion"/>
  </si>
  <si>
    <t>Full(1~7dB)</t>
  </si>
  <si>
    <t>Full(1~7dB)</t>
    <phoneticPr fontId="1" type="noConversion"/>
  </si>
  <si>
    <t>All(1~13dB)</t>
  </si>
  <si>
    <t>All(1~13dB)</t>
    <phoneticPr fontId="1" type="noConversion"/>
  </si>
  <si>
    <t>ZTSL6777S-L(長延時)</t>
  </si>
  <si>
    <t>ZTSL6777S-R(短延時)</t>
  </si>
  <si>
    <t>4942ZE</t>
  </si>
  <si>
    <t>720~900</t>
    <phoneticPr fontId="1" type="noConversion"/>
  </si>
  <si>
    <t>Normal : 0.428</t>
  </si>
  <si>
    <t>For豪恩_長延時配置_印字3A9</t>
    <phoneticPr fontId="1" type="noConversion"/>
  </si>
  <si>
    <t>For豪恩_短延時配置_印字3AT</t>
    <phoneticPr fontId="1" type="noConversion"/>
  </si>
  <si>
    <t>400~650</t>
    <phoneticPr fontId="1" type="noConversion"/>
  </si>
  <si>
    <t>inc_inlowsplvth</t>
    <phoneticPr fontId="1" type="noConversion"/>
  </si>
  <si>
    <t>0 : 35.5mfs_vth</t>
    <phoneticPr fontId="1" type="noConversion"/>
  </si>
  <si>
    <t>1 : 80mfs_vth</t>
    <phoneticPr fontId="1" type="noConversion"/>
  </si>
  <si>
    <t>enb_autovb</t>
    <phoneticPr fontId="1" type="noConversion"/>
  </si>
  <si>
    <t>0 : auto_afebs</t>
    <phoneticPr fontId="1" type="noConversion"/>
  </si>
  <si>
    <t>1 : fixed afebst</t>
    <phoneticPr fontId="1" type="noConversion"/>
  </si>
  <si>
    <t>10:-37dB(normode,lowiqmode)</t>
    <phoneticPr fontId="1" type="noConversion"/>
  </si>
  <si>
    <t>11:-26dB,-26dB(normode,lowiqmode)</t>
    <phoneticPr fontId="1" type="noConversion"/>
  </si>
  <si>
    <t>sel_micinvos</t>
    <phoneticPr fontId="1" type="noConversion"/>
  </si>
  <si>
    <t>00 : 500mvos(clamph_dio)</t>
    <phoneticPr fontId="1" type="noConversion"/>
  </si>
  <si>
    <t>01 : 52.9mv</t>
    <phoneticPr fontId="1" type="noConversion"/>
  </si>
  <si>
    <t>10 : 720mvos(hclamph_d)</t>
    <phoneticPr fontId="1" type="noConversion"/>
  </si>
  <si>
    <t>11 : 820mvos(hclamph_d)</t>
    <phoneticPr fontId="1" type="noConversion"/>
  </si>
  <si>
    <t>Bit34,35</t>
    <phoneticPr fontId="1" type="noConversion"/>
  </si>
  <si>
    <t>en_secdrv</t>
    <phoneticPr fontId="1" type="noConversion"/>
  </si>
  <si>
    <t>0:nor_drv</t>
    <phoneticPr fontId="1" type="noConversion"/>
  </si>
  <si>
    <t>1:stong_drv</t>
    <phoneticPr fontId="1" type="noConversion"/>
  </si>
  <si>
    <t>0.8x_ibias; 1:1x_ibias)[based 0.75x]</t>
    <phoneticPr fontId="1" type="noConversion"/>
  </si>
  <si>
    <t>Bit16</t>
    <phoneticPr fontId="1" type="noConversion"/>
  </si>
  <si>
    <t>sel_clamphdiode,+0.5xadcampi,100duty,low offset,1x_ibias,en_adcclamp,inc0.5xadcampiq_hiqmode,en_0d75xadciq,en_diglpf,37both,0.67x_adciq</t>
    <phoneticPr fontId="1" type="noConversion"/>
  </si>
  <si>
    <t>sel_clamphdiode,+0.5xadcampi,100duty,low offset,1x_ibias,en_adcclamp,inc0.5xadcampiq_hiqmode,en_diglpf,inc_afeiq,,0.867x_adciq</t>
    <phoneticPr fontId="1" type="noConversion"/>
  </si>
  <si>
    <t>nosel_voutp</t>
    <phoneticPr fontId="1" type="noConversion"/>
  </si>
  <si>
    <t>0 : voutp/preo flip , sel_voutp in highspl_noriq_haac</t>
    <phoneticPr fontId="1" type="noConversion"/>
  </si>
  <si>
    <t>1:fixed preo , use prei in noriq_haac(haac+inc preiq)</t>
    <phoneticPr fontId="1" type="noConversion"/>
  </si>
  <si>
    <t>en_highsnr(0: ; 1:inc_afepreo&amp;ampiq[if hiq_mode=1])</t>
    <phoneticPr fontId="1" type="noConversion"/>
  </si>
  <si>
    <r>
      <t>Bit30,26,19,17</t>
    </r>
    <r>
      <rPr>
        <b/>
        <sz val="12"/>
        <color rgb="FFFF0000"/>
        <rFont val="微軟正黑體"/>
        <family val="2"/>
        <charset val="136"/>
      </rPr>
      <t>,41,33,29,11</t>
    </r>
    <phoneticPr fontId="1" type="noConversion"/>
  </si>
  <si>
    <r>
      <t>Bit30,26,19,17</t>
    </r>
    <r>
      <rPr>
        <b/>
        <sz val="12"/>
        <color rgb="FFFF0000"/>
        <rFont val="微軟正黑體"/>
        <family val="2"/>
        <charset val="136"/>
      </rPr>
      <t>,41,35,33,29,24,11</t>
    </r>
    <phoneticPr fontId="1" type="noConversion"/>
  </si>
  <si>
    <t>If micvos = 01 (bit34,35) , fix 1.36V , bit16失效</t>
    <phoneticPr fontId="1" type="noConversion"/>
  </si>
  <si>
    <t>bit16 = 0 , micvos=00/10/11 , fix 1.36V_Vadc</t>
    <phoneticPr fontId="1" type="noConversion"/>
  </si>
  <si>
    <r>
      <t>bit30,26,19,17</t>
    </r>
    <r>
      <rPr>
        <b/>
        <sz val="12"/>
        <color rgb="FFFF0000"/>
        <rFont val="微軟正黑體"/>
        <family val="2"/>
        <charset val="136"/>
      </rPr>
      <t>,41,35,33,29,24,20</t>
    </r>
    <phoneticPr fontId="1" type="noConversion"/>
  </si>
  <si>
    <t>inc_afeiq , 100duty , 1x_ibias , nosel_voutp , longht_spl , 500mvos(clamph_dio) , 1.36v_VADC , en_diglpf , stong_drv , en_highsnr</t>
    <phoneticPr fontId="1" type="noConversion"/>
  </si>
  <si>
    <t>inc_afeiq , 100duty , 1x_ibias , nosel_voutp , longht_spl , 52.9micvos , 1.36v_VADC , en_diglpf , stong_drv , 0.67x_adciq , en_highsnr</t>
  </si>
  <si>
    <t>inc_afeiq , 100duty , 1x_ibias , nosel_voutp , longht_spl , 80mfs_vth , 720mvos(hclamph_dio) , 1.56v_VADC , en_diglpf , 0.67x_adciq</t>
  </si>
  <si>
    <t>inc_afeiq , 100duty , 1x_ibias , nosel_voutp , longht_spl , 52.9micvos , 1.36v_VADC , en_diglpf , stong_drv , 0.67x_adciq , lowoffset</t>
  </si>
  <si>
    <r>
      <t>Bit30,26,19,17</t>
    </r>
    <r>
      <rPr>
        <b/>
        <sz val="12"/>
        <color rgb="FFFF0000"/>
        <rFont val="微軟正黑體"/>
        <family val="2"/>
        <charset val="136"/>
      </rPr>
      <t>,41,39,34,16,33,24</t>
    </r>
    <phoneticPr fontId="1" type="noConversion"/>
  </si>
  <si>
    <r>
      <t>bit26,19,17</t>
    </r>
    <r>
      <rPr>
        <b/>
        <sz val="12"/>
        <color rgb="FFFF0000"/>
        <rFont val="微軟正黑體"/>
        <family val="2"/>
        <charset val="136"/>
      </rPr>
      <t>,39,34,16,33,31,24,20</t>
    </r>
    <phoneticPr fontId="1" type="noConversion"/>
  </si>
  <si>
    <r>
      <t>bit26,19,17</t>
    </r>
    <r>
      <rPr>
        <b/>
        <sz val="12"/>
        <color rgb="FFFF0000"/>
        <rFont val="微軟正黑體"/>
        <family val="2"/>
        <charset val="136"/>
      </rPr>
      <t>,39,34,16,33,31,24,20,41</t>
    </r>
    <phoneticPr fontId="1" type="noConversion"/>
  </si>
  <si>
    <t>100duty , 1x_ibias , nosel_voutp , 80mfs_vth , 720mvos(hclamph_dio) , 1.56v_VADC , en_diglpf , 37both , 0.67x_adciq ,  lowoffset , longht_spl</t>
    <phoneticPr fontId="1" type="noConversion"/>
  </si>
  <si>
    <t>100duty , 1x_ibias , nosel_voutp , 80mfs_vth , 720mvos(hclamph_dio) , 1.56v_VADC , en_diglpf , 37both , 0.67x_adciq ,  lowoffset</t>
    <phoneticPr fontId="1" type="noConversion"/>
  </si>
  <si>
    <t>通用配置   , endiglpf ,highSNR , NormalOffset (1.2V-3M:480uA , 1.8V-3M:520uA)</t>
    <phoneticPr fontId="1" type="noConversion"/>
  </si>
  <si>
    <t>Beats配置 , endiglpf ,highSNR , NormalOffset (1.2V-3M:680uA , 1.8V-3M:780uA)</t>
    <phoneticPr fontId="1" type="noConversion"/>
  </si>
  <si>
    <t>Dell配置   , endiglpf ,dis_highSNR , NormalOffset (1.8V-3M:500uA)</t>
    <phoneticPr fontId="1" type="noConversion"/>
  </si>
  <si>
    <t>For 豪恩長延時配置,LowOffset</t>
  </si>
  <si>
    <t>For 豪恩長延時配置,LowOffset</t>
    <phoneticPr fontId="1" type="noConversion"/>
  </si>
  <si>
    <t>For 豪恩短延時配置,LowOffset</t>
  </si>
  <si>
    <t>For 豪恩短延時配置,LowOffset</t>
    <phoneticPr fontId="1" type="noConversion"/>
  </si>
  <si>
    <t>通用配置   , endiglpf , dis_highSNR , LowOffset  (1.8V-3M:450uA)</t>
  </si>
  <si>
    <t>通用配置   , endiglpf , dis_highSNR , LowOffset  (1.8V-3M:450uA)</t>
    <phoneticPr fontId="1" type="noConversion"/>
  </si>
  <si>
    <t>9V</t>
  </si>
  <si>
    <t>9.6V</t>
  </si>
  <si>
    <t>10.2V</t>
  </si>
  <si>
    <t>10.8V</t>
  </si>
  <si>
    <t>11.4V</t>
  </si>
  <si>
    <t>12.6V</t>
  </si>
  <si>
    <t>13.2V</t>
  </si>
  <si>
    <t>bit7</t>
  </si>
  <si>
    <t>bit6</t>
  </si>
  <si>
    <t>bit5</t>
  </si>
  <si>
    <t>09</t>
  </si>
  <si>
    <t>無vout電容(&lt;1nF)</t>
  </si>
  <si>
    <t>無vout電容(&lt;1nF)</t>
    <phoneticPr fontId="1" type="noConversion"/>
  </si>
  <si>
    <t>有Vout電容(&gt;1nF)</t>
  </si>
  <si>
    <t>有Vout電容(&gt;1nF)</t>
    <phoneticPr fontId="1" type="noConversion"/>
  </si>
  <si>
    <t>Bit2</t>
    <phoneticPr fontId="1" type="noConversion"/>
  </si>
  <si>
    <t>inc_iqo</t>
    <phoneticPr fontId="1" type="noConversion"/>
  </si>
  <si>
    <t>0:0.7v_por(y); 1:1.3v_por</t>
    <phoneticPr fontId="1" type="noConversion"/>
  </si>
  <si>
    <t>sel_hpor</t>
    <phoneticPr fontId="1" type="noConversion"/>
  </si>
  <si>
    <t>decb_ampiq</t>
    <phoneticPr fontId="1" type="noConversion"/>
  </si>
  <si>
    <t>(0:low_ampiq(0.5x); 1:normal_ampiq)</t>
    <phoneticPr fontId="1" type="noConversion"/>
  </si>
  <si>
    <t>Bit10</t>
    <phoneticPr fontId="1" type="noConversion"/>
  </si>
  <si>
    <t>Bit13</t>
    <phoneticPr fontId="1" type="noConversion"/>
  </si>
  <si>
    <t>password2 &amp; inc_iqo</t>
    <phoneticPr fontId="1" type="noConversion"/>
  </si>
  <si>
    <t>inc_iqo &amp; (0:0001101 pw; 1:1110010 pw)</t>
    <phoneticPr fontId="1" type="noConversion"/>
  </si>
  <si>
    <t>NormalMode</t>
  </si>
  <si>
    <t>3.3V</t>
    <phoneticPr fontId="1" type="noConversion"/>
  </si>
  <si>
    <t>20~50</t>
    <phoneticPr fontId="1" type="noConversion"/>
  </si>
  <si>
    <t>Normal : 0</t>
  </si>
  <si>
    <t>dBV</t>
    <phoneticPr fontId="1" type="noConversion"/>
  </si>
  <si>
    <t>Vcm0</t>
  </si>
  <si>
    <t>Vcm0</t>
    <phoneticPr fontId="1" type="noConversion"/>
  </si>
  <si>
    <t>-0.9</t>
  </si>
  <si>
    <t>-0.3</t>
  </si>
  <si>
    <t>Sensor初感過高</t>
    <phoneticPr fontId="1" type="noConversion"/>
  </si>
  <si>
    <t>規格為-35,但此ASIC無Gain，需下降至-37生產</t>
  </si>
  <si>
    <t>Sensor初感過高,Low pullinout沒有對地電容</t>
    <phoneticPr fontId="1" type="noConversion"/>
  </si>
  <si>
    <t>生產時重新配置</t>
  </si>
  <si>
    <t>dec_bufiq(0:2x_bufiq;1:1x_bufamp)</t>
    <phoneticPr fontId="1" type="noConversion"/>
  </si>
  <si>
    <t>7.8V</t>
  </si>
  <si>
    <t>8.4V</t>
  </si>
  <si>
    <t>update:_x000D_
2025/11/01  15:44</t>
    <phoneticPr fontId="1" type="noConversion"/>
  </si>
  <si>
    <t>17V</t>
  </si>
  <si>
    <t>13.8V</t>
  </si>
  <si>
    <t xml:space="preserve"> ctrl+g 更新cmd : _x000D_
2025/11/01  16:49</t>
    <phoneticPr fontId="1" type="noConversion"/>
  </si>
  <si>
    <t xml:space="preserve"> ctrl+g 更新cmd : _x000D_
2025/11/01  16:50</t>
    <phoneticPr fontId="1" type="noConversion"/>
  </si>
  <si>
    <t>bit16 = 1 , micvos=00/10/11 , 0 : 1.36v_VADC , 1 : 1.78v_VADC</t>
    <phoneticPr fontId="1" type="noConversion"/>
  </si>
  <si>
    <t>ampiq 對vn會有影響，4942ZE當時要求3.072M snr能提升，所以就把ampiq也增加了</t>
    <phoneticPr fontId="1" type="noConversion"/>
  </si>
  <si>
    <t>最近的一個case 4958zb--通過testbit ampiq上升可以改善snr total0.2~0.3dB</t>
    <phoneticPr fontId="1" type="noConversion"/>
  </si>
  <si>
    <t>所以afe_ampiq 是會影響total vn的</t>
    <phoneticPr fontId="1" type="noConversion"/>
  </si>
  <si>
    <t xml:space="preserve"> 更新cmd :_x000D_
2025/09/05  14:16</t>
    <phoneticPr fontId="1" type="noConversion"/>
  </si>
  <si>
    <t>dis_doutvos=0  , lr=0:+30m; lr=1:+15mfs</t>
    <phoneticPr fontId="1" type="noConversion"/>
  </si>
  <si>
    <t>即nosel_voutp=1時 use preo as input of gainstage_outn</t>
    <phoneticPr fontId="1" type="noConversion"/>
  </si>
  <si>
    <r>
      <t>Bit30,26,19,17</t>
    </r>
    <r>
      <rPr>
        <b/>
        <sz val="12"/>
        <color rgb="FFFF0000"/>
        <rFont val="微軟正黑體"/>
        <family val="2"/>
        <charset val="136"/>
      </rPr>
      <t>,41,35,29,24</t>
    </r>
    <phoneticPr fontId="1" type="noConversion"/>
  </si>
  <si>
    <t>1.2V-3.072MHz</t>
    <phoneticPr fontId="1" type="noConversion"/>
  </si>
  <si>
    <t>通用配置(low SNR) , dis_diglpf ,dis_highSNR , NormalOffset (1.2V-3M:410uA , 1.8V-3M:450uA)</t>
    <phoneticPr fontId="1" type="noConversion"/>
  </si>
  <si>
    <t>通用配置(low SNR) , dis_diglpf ,dis_highSNR , NormalOffset (1.2V-3M:410uA , 1.8V-3M:450uA)</t>
  </si>
  <si>
    <t>update:_x000D_
2025/11/17  19:58</t>
    <phoneticPr fontId="1" type="noConversion"/>
  </si>
  <si>
    <t>Bit41/35/34/33/31/26/24/20/19/17/11/9</t>
    <phoneticPr fontId="1" type="noConversion"/>
  </si>
  <si>
    <t>update:_x000D_
2025/11/18  09:36</t>
    <phoneticPr fontId="1" type="noConversion"/>
  </si>
  <si>
    <t>For MTK</t>
    <phoneticPr fontId="1" type="noConversion"/>
  </si>
  <si>
    <t>update:_x000D_
2025/11/18  22:29</t>
    <phoneticPr fontId="1" type="noConversion"/>
  </si>
  <si>
    <t>有Vout電容(&gt;1nF),sel_diocpfil</t>
  </si>
  <si>
    <t>有Vout電容(&gt;1nF),sel_diocpfil</t>
    <phoneticPr fontId="1" type="noConversion"/>
  </si>
  <si>
    <t>Bit4,2</t>
    <phoneticPr fontId="1" type="noConversion"/>
  </si>
  <si>
    <t>Bit4</t>
    <phoneticPr fontId="1" type="noConversion"/>
  </si>
  <si>
    <t>inc_iqo,sel_diocpfil</t>
    <phoneticPr fontId="1" type="noConversion"/>
  </si>
  <si>
    <t>sel_diocpfil</t>
    <phoneticPr fontId="1" type="noConversion"/>
  </si>
  <si>
    <t>dec_bufiq</t>
    <phoneticPr fontId="1" type="noConversion"/>
  </si>
  <si>
    <t xml:space="preserve">0 : dis_diocpfil , 1 : sel_diocpfil </t>
    <phoneticPr fontId="1" type="noConversion"/>
  </si>
  <si>
    <t>Bit3</t>
    <phoneticPr fontId="1" type="noConversion"/>
  </si>
  <si>
    <t>inc_ampiq</t>
    <phoneticPr fontId="1" type="noConversion"/>
  </si>
  <si>
    <t>(0:noriq: 1:1.5xampiq)</t>
    <phoneticPr fontId="1" type="noConversion"/>
  </si>
  <si>
    <t>實際生產改為-38+/-1，因為客戶有黏膜問題</t>
    <phoneticPr fontId="1" type="noConversion"/>
  </si>
  <si>
    <t>ZTS6554S-E372</t>
  </si>
  <si>
    <t>ZTS6526-E372</t>
  </si>
  <si>
    <t>ZTS6526-E365</t>
  </si>
  <si>
    <t>ZTS6556S-E367</t>
  </si>
  <si>
    <t>ZTS6556S-E37</t>
  </si>
  <si>
    <t>ZTS6554-E38</t>
  </si>
  <si>
    <t>ZTS6516E-E38</t>
  </si>
  <si>
    <t>ZTS6556SE-E375</t>
  </si>
  <si>
    <t xml:space="preserve"> 02 0E 85 1A 1B 20</t>
    <phoneticPr fontId="1" type="noConversion"/>
  </si>
  <si>
    <t>實際生產改為-38+/-1，因為客戶有黏膜問題，初感高配置</t>
    <phoneticPr fontId="1" type="noConversion"/>
  </si>
  <si>
    <t>0 : low_ampiq(0.5x*0.75x) ; 1 : normal_ampiq(0.75x)</t>
    <phoneticPr fontId="1" type="noConversion"/>
  </si>
  <si>
    <t>dis_vos</t>
    <phoneticPr fontId="1" type="noConversion"/>
  </si>
  <si>
    <t>0:500mvoutdc , 1:450mvoutdc</t>
    <phoneticPr fontId="1" type="noConversion"/>
  </si>
  <si>
    <t>(0:noriq: 1:1.33xampiq)</t>
    <phoneticPr fontId="1" type="noConversion"/>
  </si>
  <si>
    <t>dec_micinvos</t>
    <phoneticPr fontId="1" type="noConversion"/>
  </si>
  <si>
    <t>0:550mvoutdc , 1:500mvoutdc</t>
    <phoneticPr fontId="1" type="noConversion"/>
  </si>
  <si>
    <t>1x_bufamp , 1.33xampiq , 500mvoutdc</t>
    <phoneticPr fontId="1" type="noConversion"/>
  </si>
  <si>
    <t>Bit13, 3, 2</t>
    <phoneticPr fontId="1" type="noConversion"/>
  </si>
  <si>
    <t>18uA_Vout0.5V</t>
  </si>
  <si>
    <t>18uA_Vout0.5V</t>
    <phoneticPr fontId="1" type="noConversion"/>
  </si>
  <si>
    <t>ZTS6554SL-3.3nF</t>
  </si>
  <si>
    <t>4843ZF</t>
  </si>
  <si>
    <t>4843ZI</t>
  </si>
  <si>
    <t>0.9V</t>
    <phoneticPr fontId="1" type="noConversion"/>
  </si>
  <si>
    <t>15~25</t>
    <phoneticPr fontId="1" type="noConversion"/>
  </si>
  <si>
    <t>0.4V~0.5V</t>
    <phoneticPr fontId="1" type="noConversion"/>
  </si>
  <si>
    <t>bit2</t>
  </si>
  <si>
    <t>88</t>
  </si>
  <si>
    <t>Low Vbg</t>
  </si>
  <si>
    <t>Low Vbg</t>
    <phoneticPr fontId="1" type="noConversion"/>
  </si>
  <si>
    <t>Full</t>
    <phoneticPr fontId="1" type="noConversion"/>
  </si>
  <si>
    <t>ZTS6554SH-3.3nF</t>
  </si>
  <si>
    <t>0.5V~0.7V</t>
    <phoneticPr fontId="1" type="noConversion"/>
  </si>
  <si>
    <t>不可使用0dBgain，因在low_ampiq下，若要保持一致電流需要固定&gt;0dB</t>
    <phoneticPr fontId="1" type="noConversion"/>
  </si>
  <si>
    <t>18uA , 0.47Vmicinvos 配置 ,GN送樣，不可使用&gt;+5.13% vbg</t>
    <phoneticPr fontId="1" type="noConversion"/>
  </si>
  <si>
    <t>25~31</t>
    <phoneticPr fontId="1" type="noConversion"/>
  </si>
  <si>
    <t>sel_2amp</t>
    <phoneticPr fontId="1" type="noConversion"/>
  </si>
  <si>
    <t>0 : low_ampiq(0.5x*0.75x)  ,1 : normal_ampiq(0.75x)</t>
    <phoneticPr fontId="1" type="noConversion"/>
  </si>
  <si>
    <t>0 : inn_ac,450mv , 1 : inn_preamp,630mv</t>
    <phoneticPr fontId="1" type="noConversion"/>
  </si>
  <si>
    <t>sel_2amp , 1.33xampiq</t>
    <phoneticPr fontId="1" type="noConversion"/>
  </si>
  <si>
    <t>Bit4,3</t>
    <phoneticPr fontId="1" type="noConversion"/>
  </si>
  <si>
    <t>0.6Vdc,30uA</t>
  </si>
  <si>
    <t>0.6Vdc,30uA</t>
    <phoneticPr fontId="1" type="noConversion"/>
  </si>
  <si>
    <t>bit4</t>
  </si>
  <si>
    <t>bit3</t>
  </si>
  <si>
    <t>90</t>
  </si>
  <si>
    <t>Normal : 1</t>
  </si>
  <si>
    <t>M13.2 : add trim range  M13.1 : add power discharge after trim</t>
    <phoneticPr fontId="1" type="noConversion"/>
  </si>
  <si>
    <t>default</t>
    <phoneticPr fontId="1" type="noConversion"/>
  </si>
  <si>
    <t>70~150</t>
    <phoneticPr fontId="1" type="noConversion"/>
  </si>
  <si>
    <t>HELE FW 更改vbias code 2</t>
    <phoneticPr fontId="1" type="noConversion"/>
  </si>
  <si>
    <t>ANC機種，改初感-39以下</t>
    <phoneticPr fontId="1" type="noConversion"/>
  </si>
  <si>
    <t>1.71</t>
  </si>
  <si>
    <t>ANC機種，改初感-39</t>
    <phoneticPr fontId="1" type="noConversion"/>
  </si>
  <si>
    <t>4.59</t>
  </si>
  <si>
    <t>此ASIC無SV ,  錄後E/F偏檔，回收時只使用EQC複測回收，回收D檔入庫</t>
    <phoneticPr fontId="1" type="noConversion"/>
  </si>
  <si>
    <t>lowiq</t>
  </si>
  <si>
    <t>lowiq</t>
    <phoneticPr fontId="1" type="noConversion"/>
  </si>
  <si>
    <t>bit13</t>
    <phoneticPr fontId="1" type="noConversion"/>
  </si>
  <si>
    <t>100~200</t>
    <phoneticPr fontId="1" type="noConversion"/>
  </si>
  <si>
    <t>ZTA4093(yk)csp</t>
  </si>
  <si>
    <t>ZTS6526</t>
  </si>
  <si>
    <t>ZTS6554-4843</t>
  </si>
  <si>
    <t>ZTS6554S-4843</t>
  </si>
  <si>
    <t>ZTS6554SE-4843</t>
  </si>
  <si>
    <t>ZTS6556-4843</t>
  </si>
  <si>
    <t>ZTS6556S</t>
  </si>
  <si>
    <t>ZTS6556S-4843</t>
  </si>
  <si>
    <t>ZTS6556SE-4843</t>
  </si>
  <si>
    <t>ZTSL6872C-4941y*</t>
  </si>
  <si>
    <t>ZTS6554SH</t>
  </si>
  <si>
    <t>Mode</t>
  </si>
  <si>
    <t>4804WG-4903YK</t>
  </si>
  <si>
    <t>M804WG-2295Kcsp</t>
  </si>
  <si>
    <t>check</t>
  </si>
  <si>
    <t>4804WG-4904C-csp</t>
  </si>
  <si>
    <t>M804WG_T904Ecsp</t>
  </si>
  <si>
    <t>4909ZC-dacr</t>
  </si>
  <si>
    <t>Dacr</t>
  </si>
  <si>
    <t>Dacr+0.95vcm</t>
  </si>
  <si>
    <t>2295Kcsp</t>
  </si>
  <si>
    <t>ZTSL6577-4941YA</t>
  </si>
  <si>
    <t>ZTS2100</t>
  </si>
  <si>
    <t>ZTS2110</t>
  </si>
  <si>
    <t>ZTS2180</t>
  </si>
  <si>
    <t>ZTS2290</t>
  </si>
  <si>
    <t>ZTS2240</t>
  </si>
  <si>
    <t>N024A</t>
  </si>
  <si>
    <t>N039A</t>
  </si>
  <si>
    <t>N034A</t>
  </si>
  <si>
    <t>N045A</t>
  </si>
  <si>
    <t>N038A</t>
  </si>
  <si>
    <t>N22HA</t>
  </si>
  <si>
    <t>N028A</t>
  </si>
  <si>
    <t>Config Function1</t>
  </si>
  <si>
    <t>Config Function2</t>
  </si>
  <si>
    <t>Full Vbias</t>
  </si>
  <si>
    <t>Signel</t>
  </si>
  <si>
    <t>High Vbias</t>
  </si>
  <si>
    <t>High</t>
  </si>
  <si>
    <t>Low Gain</t>
  </si>
  <si>
    <t>Low</t>
  </si>
  <si>
    <t>Low Vbias</t>
  </si>
  <si>
    <t>Mix</t>
  </si>
  <si>
    <t>6211E FB Mic，固定10V生產</t>
  </si>
  <si>
    <t>M4.4客戶產測氣密測試有黏膜，M4.5之後版本統一下降Vbias</t>
  </si>
  <si>
    <t>降低初感-43+/-1</t>
  </si>
  <si>
    <t>傳音防水機種，固定降Vbias 10V燒錄驗證</t>
  </si>
  <si>
    <t>ANC機種，初感降低-39</t>
  </si>
  <si>
    <t>MP</t>
    <phoneticPr fontId="1" type="noConversion"/>
  </si>
  <si>
    <t>4804WF</t>
    <phoneticPr fontId="1" type="noConversion"/>
  </si>
  <si>
    <t>12V</t>
    <phoneticPr fontId="1" type="noConversion"/>
  </si>
  <si>
    <t>Auto</t>
    <phoneticPr fontId="1" type="noConversion"/>
  </si>
  <si>
    <t>NormalMode</t>
    <phoneticPr fontId="1" type="noConversion"/>
  </si>
  <si>
    <t>11V</t>
    <phoneticPr fontId="1" type="noConversion"/>
  </si>
  <si>
    <t>HELE</t>
    <phoneticPr fontId="1" type="noConversion"/>
  </si>
  <si>
    <t>3004_V11</t>
    <phoneticPr fontId="1" type="noConversion"/>
  </si>
  <si>
    <t>14V</t>
    <phoneticPr fontId="1" type="noConversion"/>
  </si>
  <si>
    <t>FIX</t>
    <phoneticPr fontId="1" type="noConversion"/>
  </si>
  <si>
    <t>3018AH</t>
    <phoneticPr fontId="1" type="noConversion"/>
  </si>
  <si>
    <t>3004CL</t>
    <phoneticPr fontId="1" type="noConversion"/>
  </si>
  <si>
    <t>3006HW-A</t>
    <phoneticPr fontId="1" type="noConversion"/>
  </si>
  <si>
    <t>9V</t>
    <phoneticPr fontId="1" type="noConversion"/>
  </si>
  <si>
    <t>PR</t>
    <phoneticPr fontId="1" type="noConversion"/>
  </si>
  <si>
    <t>TFC</t>
    <phoneticPr fontId="1" type="noConversion"/>
  </si>
  <si>
    <t>ZTS2100</t>
    <phoneticPr fontId="1" type="noConversion"/>
  </si>
  <si>
    <t>3004G</t>
    <phoneticPr fontId="1" type="noConversion"/>
  </si>
  <si>
    <t>3004_V10</t>
    <phoneticPr fontId="1" type="noConversion"/>
  </si>
  <si>
    <t>GG01-TS</t>
    <phoneticPr fontId="1" type="noConversion"/>
  </si>
  <si>
    <t>1101LAV</t>
    <phoneticPr fontId="1" type="noConversion"/>
  </si>
  <si>
    <t>ZTS6856SE</t>
    <phoneticPr fontId="1" type="noConversion"/>
  </si>
  <si>
    <t>ZTS6053</t>
    <phoneticPr fontId="1" type="noConversion"/>
  </si>
  <si>
    <t>ZTS6411E</t>
    <phoneticPr fontId="1" type="noConversion"/>
  </si>
  <si>
    <t>ZTS6856S</t>
    <phoneticPr fontId="1" type="noConversion"/>
  </si>
  <si>
    <t>ZTS6011M</t>
    <phoneticPr fontId="1" type="noConversion"/>
  </si>
  <si>
    <t>ZTS6051MH</t>
    <phoneticPr fontId="1" type="noConversion"/>
  </si>
  <si>
    <t>ZTS6856SR</t>
    <phoneticPr fontId="1" type="noConversion"/>
  </si>
  <si>
    <t>ZTS6211E</t>
    <phoneticPr fontId="1" type="noConversion"/>
  </si>
  <si>
    <t>ZTS6058</t>
    <phoneticPr fontId="1" type="noConversion"/>
  </si>
  <si>
    <t>ZTS6853</t>
    <phoneticPr fontId="1" type="noConversion"/>
  </si>
  <si>
    <t>ZTS6011F</t>
    <phoneticPr fontId="1" type="noConversion"/>
  </si>
  <si>
    <t>ZTS6216</t>
    <phoneticPr fontId="1" type="noConversion"/>
  </si>
  <si>
    <t>ZTS6015-normaliq</t>
    <phoneticPr fontId="1" type="noConversion"/>
  </si>
  <si>
    <t>ZTS6117SE</t>
    <phoneticPr fontId="1" type="noConversion"/>
  </si>
  <si>
    <t>ZTS6117</t>
    <phoneticPr fontId="1" type="noConversion"/>
  </si>
  <si>
    <t>ZTS6266</t>
    <phoneticPr fontId="1" type="noConversion"/>
  </si>
  <si>
    <t>ZTS6856SW</t>
    <phoneticPr fontId="1" type="noConversion"/>
  </si>
  <si>
    <t>ZTS6015-lowiq</t>
    <phoneticPr fontId="1" type="noConversion"/>
  </si>
  <si>
    <t>ZTS6411</t>
    <phoneticPr fontId="1" type="noConversion"/>
  </si>
  <si>
    <t>ZTS6156SE</t>
    <phoneticPr fontId="1" type="noConversion"/>
  </si>
  <si>
    <t xml:space="preserve">ZTS6155SE_low power </t>
    <phoneticPr fontId="1" type="noConversion"/>
  </si>
  <si>
    <t>ZTS6127</t>
    <phoneticPr fontId="1" type="noConversion"/>
  </si>
  <si>
    <t>ZTS6056</t>
    <phoneticPr fontId="1" type="noConversion"/>
  </si>
  <si>
    <t>ZTS6055_low power</t>
    <phoneticPr fontId="1" type="noConversion"/>
  </si>
  <si>
    <t>Vbias CODE2</t>
  </si>
  <si>
    <t>bit11</t>
  </si>
  <si>
    <t>C0</t>
  </si>
  <si>
    <t>Bit18</t>
    <phoneticPr fontId="1" type="noConversion"/>
  </si>
  <si>
    <t>Bit19</t>
    <phoneticPr fontId="1" type="noConversion"/>
  </si>
  <si>
    <t>Bit24</t>
    <phoneticPr fontId="1" type="noConversion"/>
  </si>
  <si>
    <t>Bit42</t>
    <phoneticPr fontId="1" type="noConversion"/>
  </si>
  <si>
    <t>Bit43</t>
    <phoneticPr fontId="1" type="noConversion"/>
  </si>
  <si>
    <t>Space</t>
  </si>
  <si>
    <t>Config2</t>
  </si>
  <si>
    <t>Vbias CODE</t>
    <phoneticPr fontId="1" type="noConversion"/>
  </si>
  <si>
    <t>bit16/18/19/24/42/43/36/37</t>
  </si>
  <si>
    <t>vad input source selletion</t>
  </si>
  <si>
    <t>sel_vadin</t>
    <phoneticPr fontId="1" type="noConversion"/>
  </si>
  <si>
    <t>Setting</t>
    <phoneticPr fontId="1" type="noConversion"/>
  </si>
  <si>
    <t>0 : sel preo</t>
    <phoneticPr fontId="1" type="noConversion"/>
  </si>
  <si>
    <t>1 : sel vout</t>
    <phoneticPr fontId="1" type="noConversion"/>
  </si>
  <si>
    <t>0 : 1x preiq</t>
    <phoneticPr fontId="1" type="noConversion"/>
  </si>
  <si>
    <t>dec_preiq</t>
  </si>
  <si>
    <t>1 : 0.8x preiq</t>
    <phoneticPr fontId="1" type="noConversion"/>
  </si>
  <si>
    <t>0 : 1x ampiq</t>
    <phoneticPr fontId="1" type="noConversion"/>
  </si>
  <si>
    <t>dec_ampiq</t>
  </si>
  <si>
    <t>1 : 2/3x ampiq</t>
    <phoneticPr fontId="1" type="noConversion"/>
  </si>
  <si>
    <t>osc frequency trim ，328k</t>
    <phoneticPr fontId="1" type="noConversion"/>
  </si>
  <si>
    <t>0 : 1x cmpiq</t>
    <phoneticPr fontId="1" type="noConversion"/>
  </si>
  <si>
    <t>dec_cmpiq</t>
  </si>
  <si>
    <t>1 : 0.5x cmpq</t>
    <phoneticPr fontId="1" type="noConversion"/>
  </si>
  <si>
    <t>0 : 1x vadampiq;</t>
    <phoneticPr fontId="1" type="noConversion"/>
  </si>
  <si>
    <t>dec_vadampiq</t>
  </si>
  <si>
    <t>1 : 0.5x vadampiq</t>
    <phoneticPr fontId="1" type="noConversion"/>
  </si>
  <si>
    <t>Setting</t>
  </si>
  <si>
    <t>N/A</t>
  </si>
  <si>
    <t>(power delay test sensitivity)取五張大工單數據調整每階增益</t>
    <phoneticPr fontId="1" type="noConversion"/>
  </si>
  <si>
    <t>Bit12</t>
    <phoneticPr fontId="1" type="noConversion"/>
  </si>
  <si>
    <t>0:1x_iqo;1:3x_iqo</t>
    <phoneticPr fontId="1" type="noConversion"/>
  </si>
  <si>
    <t>bit12</t>
    <phoneticPr fontId="1" type="noConversion"/>
  </si>
  <si>
    <t>Normal : 2</t>
  </si>
  <si>
    <t>2021/02/02 : 同批次有pullin10 &amp; 11V。調整混合增益</t>
    <phoneticPr fontId="1" type="noConversion"/>
  </si>
  <si>
    <t>for Low pullin</t>
    <phoneticPr fontId="1" type="noConversion"/>
  </si>
  <si>
    <t>-4.32</t>
  </si>
  <si>
    <t>-3.83</t>
  </si>
  <si>
    <t>-3.25</t>
  </si>
  <si>
    <t>-2.75</t>
  </si>
  <si>
    <t>-2.25</t>
  </si>
  <si>
    <t>-1.5</t>
  </si>
  <si>
    <t>-1</t>
  </si>
  <si>
    <t>-0.08</t>
  </si>
  <si>
    <t>0.37</t>
  </si>
  <si>
    <t>-7.46</t>
  </si>
  <si>
    <t>-6.74</t>
  </si>
  <si>
    <t>-5.91</t>
  </si>
  <si>
    <t>-5.26</t>
  </si>
  <si>
    <t>-4.54</t>
  </si>
  <si>
    <t>-3.86</t>
  </si>
  <si>
    <t>-3.15</t>
  </si>
  <si>
    <t>2.45</t>
  </si>
  <si>
    <t>因2180pullin常落在10V，故必須燒錄vbg降低vbias再測試，增益內不可寫其他vbg選項</t>
    <phoneticPr fontId="1" type="noConversion"/>
  </si>
  <si>
    <t>驗證OSP封裝簡易配置</t>
    <phoneticPr fontId="1" type="noConversion"/>
  </si>
  <si>
    <t xml:space="preserve">update:
2026/01/20 </t>
    <phoneticPr fontId="1" type="noConversion"/>
  </si>
  <si>
    <t>0.634V (1.8V), 0.626V (3.3V)</t>
    <phoneticPr fontId="1" type="noConversion"/>
  </si>
  <si>
    <t>0.653V (1.8V), 0.652V (3.3V)</t>
    <phoneticPr fontId="1" type="noConversion"/>
  </si>
  <si>
    <t>0.648V (1.8V), 0.647V (3.3V)</t>
    <phoneticPr fontId="1" type="noConversion"/>
  </si>
  <si>
    <t>0.623V (1.3V), 0.622V (3.3V)</t>
    <phoneticPr fontId="1" type="noConversion"/>
  </si>
  <si>
    <t>0.65V (1.3V), 0.647V (3.3V)</t>
    <phoneticPr fontId="1" type="noConversion"/>
  </si>
  <si>
    <t>0.64V (1.8V), 0.638V (3.3V)</t>
    <phoneticPr fontId="1" type="noConversion"/>
  </si>
  <si>
    <t>0.649V (1.8V), 0.648V (3.3V)</t>
    <phoneticPr fontId="1" type="noConversion"/>
  </si>
  <si>
    <t>0.656V (1.8V), 0.655V (3.3V)</t>
    <phoneticPr fontId="1" type="noConversion"/>
  </si>
  <si>
    <t>4805YC</t>
    <phoneticPr fontId="1" type="noConversion"/>
  </si>
  <si>
    <t>0.71V (1.8V), 0.7127V (3.3V)</t>
    <phoneticPr fontId="1" type="noConversion"/>
  </si>
  <si>
    <t>ZTS6213</t>
    <phoneticPr fontId="1" type="noConversion"/>
  </si>
  <si>
    <t>ZTS6856SW</t>
  </si>
  <si>
    <t>B</t>
    <phoneticPr fontId="1" type="noConversion"/>
  </si>
  <si>
    <t>ZTS6155</t>
    <phoneticPr fontId="1" type="noConversion"/>
  </si>
  <si>
    <t>update:
2026/01/20</t>
    <phoneticPr fontId="1" type="noConversion"/>
  </si>
  <si>
    <t>6211E FB Mic，固定10V生產</t>
    <phoneticPr fontId="1" type="noConversion"/>
  </si>
  <si>
    <t>8V</t>
  </si>
  <si>
    <t>7V</t>
  </si>
  <si>
    <t>bit0</t>
  </si>
  <si>
    <t>bit1</t>
  </si>
  <si>
    <t>N/A</t>
    <phoneticPr fontId="1" type="noConversion"/>
  </si>
  <si>
    <t>降低初感-41</t>
    <phoneticPr fontId="1" type="noConversion"/>
  </si>
  <si>
    <t>bit6</t>
    <phoneticPr fontId="1" type="noConversion"/>
  </si>
  <si>
    <t>70~100</t>
    <phoneticPr fontId="1" type="noConversion"/>
  </si>
  <si>
    <t>TR</t>
    <phoneticPr fontId="1" type="noConversion"/>
  </si>
  <si>
    <t>ZTS6856SEO</t>
    <phoneticPr fontId="1" type="noConversion"/>
  </si>
  <si>
    <t>4807ZA</t>
    <phoneticPr fontId="1" type="noConversion"/>
  </si>
  <si>
    <t>2181L</t>
    <phoneticPr fontId="1" type="noConversion"/>
  </si>
  <si>
    <t>ZTS6117S</t>
    <phoneticPr fontId="1" type="noConversion"/>
  </si>
  <si>
    <t>ZTS2180</t>
    <phoneticPr fontId="1" type="noConversion"/>
  </si>
  <si>
    <t>兼容高pullin的配置</t>
  </si>
  <si>
    <t>ZTS6216C</t>
    <phoneticPr fontId="1" type="noConversion"/>
  </si>
  <si>
    <t>8V</t>
    <phoneticPr fontId="1" type="noConversion"/>
  </si>
  <si>
    <t>ZTS6051E</t>
    <phoneticPr fontId="1" type="noConversion"/>
  </si>
  <si>
    <t>Vbias跨階偏高，燒錄一些IR check</t>
  </si>
  <si>
    <t>ZTS6851</t>
    <phoneticPr fontId="1" type="noConversion"/>
  </si>
  <si>
    <t>ZTS6756SE</t>
    <phoneticPr fontId="1" type="noConversion"/>
  </si>
  <si>
    <t>2101L</t>
    <phoneticPr fontId="1" type="noConversion"/>
  </si>
  <si>
    <t>初感 : -37~-39</t>
  </si>
  <si>
    <t>ZTS6856</t>
    <phoneticPr fontId="1" type="noConversion"/>
  </si>
  <si>
    <t>7V</t>
    <phoneticPr fontId="1" type="noConversion"/>
  </si>
  <si>
    <t>初感-41.5，SNR 64.5
預估抓-42.3~-40</t>
  </si>
  <si>
    <t>ZTS6856E</t>
    <phoneticPr fontId="1" type="noConversion"/>
  </si>
  <si>
    <t>因其他工單ZTS6856初感過高，燒錄不到-42，要ZTS6856E</t>
  </si>
  <si>
    <t>ZTS6054</t>
    <phoneticPr fontId="1" type="noConversion"/>
  </si>
  <si>
    <t>ZTS2110</t>
    <phoneticPr fontId="1" type="noConversion"/>
  </si>
  <si>
    <t>放寬</t>
  </si>
  <si>
    <t>1101WAHA</t>
    <phoneticPr fontId="1" type="noConversion"/>
  </si>
  <si>
    <t>CP vbias max Bin1+ Bin21(16.5V~15.3V)
ANC機種，初感降低-39
2024/12/30 : mail通知降低電流生產</t>
  </si>
  <si>
    <t>TestMode</t>
    <phoneticPr fontId="1" type="noConversion"/>
  </si>
  <si>
    <t>For 高Pullin</t>
  </si>
  <si>
    <t>ZTS6054L</t>
    <phoneticPr fontId="1" type="noConversion"/>
  </si>
  <si>
    <t>ASIC存在高Vbias Vn , fix 10V trim</t>
  </si>
  <si>
    <t>ZTS6156_lowiq</t>
    <phoneticPr fontId="1" type="noConversion"/>
  </si>
  <si>
    <t>CP vbias max Bin1+21</t>
  </si>
  <si>
    <t>ZTS6156SE_lowiq</t>
    <phoneticPr fontId="1" type="noConversion"/>
  </si>
  <si>
    <t>1101HAV</t>
    <phoneticPr fontId="1" type="noConversion"/>
  </si>
  <si>
    <t>ZTS6856B</t>
    <phoneticPr fontId="1" type="noConversion"/>
  </si>
  <si>
    <t>驗證按壓PASS，以及低電流配置Bit7 , 10x uA</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</si>
</sst>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_ "/>
    <numFmt numFmtId="178" formatCode="0.0_ "/>
    <numFmt numFmtId="179" formatCode="0.000%"/>
    <numFmt numFmtId="180" formatCode="0.000"/>
    <numFmt numFmtId="181" formatCode="0.000_ "/>
  </numFmts>
  <fonts count="18" x14ac:knownFonts="1">
    <font>
      <sz val="12"/>
      <color theme="1"/>
      <name val="新細明體"/>
      <family val="2"/>
      <scheme val="minor"/>
    </font>
    <font>
      <sz val="9"/>
      <name val="新細明體"/>
      <family val="3"/>
      <charset val="136"/>
      <scheme val="minor"/>
    </font>
    <font>
      <sz val="11"/>
      <color theme="1"/>
      <name val="Tahoma"/>
      <family val="2"/>
      <charset val="134"/>
    </font>
    <font>
      <sz val="12"/>
      <name val="微軟正黑體"/>
      <family val="2"/>
      <charset val="136"/>
    </font>
    <font>
      <sz val="12"/>
      <color theme="1"/>
      <name val="新細明體"/>
      <family val="2"/>
      <scheme val="minor"/>
    </font>
    <font>
      <b/>
      <sz val="12"/>
      <name val="微軟正黑體"/>
      <family val="2"/>
      <charset val="136"/>
    </font>
    <font>
      <b/>
      <sz val="11"/>
      <name val="微軟正黑體"/>
      <family val="2"/>
      <charset val="136"/>
    </font>
    <font>
      <b/>
      <sz val="11"/>
      <color rgb="FF0000FF"/>
      <name val="微軟正黑體"/>
      <family val="2"/>
      <charset val="136"/>
    </font>
    <font>
      <b/>
      <sz val="10"/>
      <name val="微軟正黑體"/>
      <family val="2"/>
      <charset val="136"/>
    </font>
    <font>
      <b/>
      <sz val="12"/>
      <color rgb="FF0000FF"/>
      <name val="微軟正黑體"/>
      <family val="2"/>
      <charset val="136"/>
    </font>
    <font>
      <b/>
      <sz val="12"/>
      <color rgb="FFFF0000"/>
      <name val="微軟正黑體"/>
      <family val="2"/>
      <charset val="136"/>
    </font>
    <font>
      <b/>
      <sz val="12"/>
      <color theme="0" tint="-0.499984740745262"/>
      <name val="微軟正黑體"/>
      <family val="2"/>
      <charset val="136"/>
    </font>
    <font>
      <u/>
      <sz val="12"/>
      <color theme="10"/>
      <name val="新細明體"/>
      <family val="2"/>
      <scheme val="minor"/>
    </font>
    <font>
      <b/>
      <sz val="18"/>
      <name val="微軟正黑體"/>
      <family val="2"/>
      <charset val="136"/>
    </font>
    <font>
      <b/>
      <sz val="16"/>
      <color rgb="FF0000FF"/>
      <name val="微軟正黑體"/>
      <family val="2"/>
      <charset val="136"/>
    </font>
    <font>
      <b/>
      <sz val="8"/>
      <name val="微軟正黑體"/>
      <family val="2"/>
      <charset val="136"/>
    </font>
    <font>
      <b/>
      <sz val="14"/>
      <name val="微軟正黑體"/>
      <family val="2"/>
      <charset val="136"/>
    </font>
    <font>
      <b/>
      <sz val="12"/>
      <color theme="1"/>
      <name val="微軟正黑體"/>
      <family val="2"/>
      <charset val="136"/>
    </font>
  </fonts>
  <fills count="11">
    <fill>
      <patternFill patternType="none"/>
    </fill>
    <fill>
      <patternFill patternType="gray125"/>
    </fill>
    <fill>
      <patternFill patternType="solid">
        <fgColor rgb="FFE6F5E6"/>
        <bgColor indexed="64"/>
      </patternFill>
    </fill>
    <fill>
      <patternFill patternType="solid">
        <fgColor rgb="FFE6F5EB"/>
        <bgColor indexed="64"/>
      </patternFill>
    </fill>
    <fill>
      <patternFill patternType="solid">
        <fgColor rgb="FF71FFFF"/>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s>
  <borders count="10">
    <border>
      <left/>
      <right/>
      <top/>
      <bottom/>
      <diagonal/>
    </border>
    <border>
      <left/>
      <right/>
      <top style="thin">
        <color indexed="64"/>
      </top>
      <bottom/>
      <diagonal/>
    </border>
    <border>
      <left/>
      <right/>
      <top/>
      <bottom style="double">
        <color indexed="64"/>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diagonal/>
    </border>
  </borders>
  <cellStyleXfs count="4">
    <xf numFmtId="0" fontId="0" fillId="0" borderId="0"/>
    <xf numFmtId="0" fontId="2" fillId="0" borderId="0"/>
    <xf numFmtId="9" fontId="4" fillId="0" borderId="0" applyFont="0" applyFill="0" applyBorder="0" applyAlignment="0" applyProtection="0">
      <alignment vertical="center"/>
    </xf>
    <xf numFmtId="0" fontId="12" fillId="0" borderId="0" applyNumberFormat="0" applyFill="0" applyBorder="0" applyAlignment="0" applyProtection="0"/>
  </cellStyleXfs>
  <cellXfs count="116">
    <xf numFmtId="0" fontId="0" fillId="0" borderId="0" xfId="0"/>
    <xf numFmtId="0" fontId="3" fillId="3" borderId="0" xfId="0" applyFont="1" applyFill="1" applyAlignment="1">
      <alignment horizontal="center"/>
    </xf>
    <xf numFmtId="0" fontId="6" fillId="6" borderId="0" xfId="0" applyFont="1" applyFill="1" applyAlignment="1" applyProtection="1">
      <alignment horizontal="center" vertical="center"/>
      <protection hidden="1"/>
    </xf>
    <xf numFmtId="0" fontId="7" fillId="6" borderId="0" xfId="0" applyFont="1" applyFill="1" applyAlignment="1" applyProtection="1">
      <alignment horizontal="center" vertical="center"/>
      <protection hidden="1"/>
    </xf>
    <xf numFmtId="176" fontId="6" fillId="6" borderId="0" xfId="0" applyNumberFormat="1" applyFont="1" applyFill="1" applyAlignment="1" applyProtection="1">
      <alignment horizontal="center" vertical="center"/>
      <protection hidden="1"/>
    </xf>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2" borderId="0" xfId="0" applyFont="1" applyFill="1" applyAlignment="1">
      <alignment horizontal="left" vertical="center"/>
    </xf>
    <xf numFmtId="0" fontId="5" fillId="2" borderId="0" xfId="0" applyFont="1" applyFill="1" applyAlignment="1">
      <alignment horizontal="center" vertical="center" wrapText="1"/>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6" borderId="0" xfId="0" applyFont="1" applyFill="1" applyAlignment="1">
      <alignment horizontal="center" vertical="center"/>
    </xf>
    <xf numFmtId="0" fontId="5" fillId="2" borderId="3" xfId="0" applyFont="1" applyFill="1" applyBorder="1" applyAlignment="1">
      <alignment horizontal="center" vertical="center"/>
    </xf>
    <xf numFmtId="176" fontId="5" fillId="2" borderId="0" xfId="0" applyNumberFormat="1" applyFont="1" applyFill="1" applyAlignment="1">
      <alignment horizontal="center" vertical="center"/>
    </xf>
    <xf numFmtId="0" fontId="9" fillId="6" borderId="0" xfId="0" applyFont="1" applyFill="1" applyAlignment="1">
      <alignment horizontal="left" vertical="center"/>
    </xf>
    <xf numFmtId="0" fontId="5" fillId="6" borderId="0" xfId="0" applyFont="1" applyFill="1" applyAlignment="1">
      <alignment vertical="center"/>
    </xf>
    <xf numFmtId="0" fontId="9" fillId="9" borderId="0" xfId="0" applyFont="1" applyFill="1" applyAlignment="1">
      <alignment horizontal="left" vertical="center"/>
    </xf>
    <xf numFmtId="0" fontId="5" fillId="9" borderId="0" xfId="0" applyFont="1" applyFill="1" applyAlignment="1">
      <alignment vertical="center"/>
    </xf>
    <xf numFmtId="0" fontId="5" fillId="2" borderId="0" xfId="0" applyFont="1" applyFill="1" applyAlignment="1">
      <alignment vertical="center" wrapText="1"/>
    </xf>
    <xf numFmtId="0" fontId="5" fillId="4" borderId="0" xfId="0" applyFont="1" applyFill="1" applyAlignment="1">
      <alignment horizontal="center" vertical="center"/>
    </xf>
    <xf numFmtId="179" fontId="5" fillId="2" borderId="0" xfId="2" applyNumberFormat="1" applyFont="1" applyFill="1" applyAlignment="1" applyProtection="1">
      <alignment horizontal="center" vertical="center"/>
    </xf>
    <xf numFmtId="0" fontId="5" fillId="2" borderId="3" xfId="0" applyFont="1" applyFill="1" applyBorder="1" applyAlignment="1">
      <alignment vertical="center"/>
    </xf>
    <xf numFmtId="0" fontId="5" fillId="9" borderId="0" xfId="0" applyFont="1" applyFill="1" applyAlignment="1">
      <alignment vertical="center" wrapText="1"/>
    </xf>
    <xf numFmtId="0" fontId="5" fillId="2" borderId="0" xfId="0" applyFont="1" applyFill="1" applyAlignment="1">
      <alignment vertical="center"/>
    </xf>
    <xf numFmtId="0" fontId="5" fillId="2" borderId="4" xfId="0" applyFont="1" applyFill="1" applyBorder="1" applyAlignment="1">
      <alignment vertical="center"/>
    </xf>
    <xf numFmtId="0" fontId="5" fillId="9" borderId="0" xfId="0" applyFont="1" applyFill="1" applyAlignment="1">
      <alignment horizontal="left" vertical="center"/>
    </xf>
    <xf numFmtId="0" fontId="5" fillId="2" borderId="3" xfId="0" applyFont="1" applyFill="1" applyBorder="1" applyAlignment="1">
      <alignment vertical="center" wrapText="1"/>
    </xf>
    <xf numFmtId="14" fontId="9" fillId="6" borderId="0" xfId="0" applyNumberFormat="1" applyFont="1" applyFill="1" applyAlignment="1">
      <alignment horizontal="left" vertical="center"/>
    </xf>
    <xf numFmtId="0" fontId="5" fillId="2" borderId="2" xfId="0" applyFont="1" applyFill="1" applyBorder="1" applyAlignment="1">
      <alignment horizontal="center" vertical="center"/>
    </xf>
    <xf numFmtId="0" fontId="5" fillId="4" borderId="2" xfId="0" applyFont="1" applyFill="1" applyBorder="1" applyAlignment="1">
      <alignment horizontal="center" vertic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0" fontId="5" fillId="2" borderId="5" xfId="0" applyFont="1" applyFill="1" applyBorder="1" applyAlignment="1">
      <alignment horizontal="center" vertical="center"/>
    </xf>
    <xf numFmtId="0" fontId="5" fillId="5" borderId="0" xfId="0" applyFont="1" applyFill="1" applyAlignment="1">
      <alignment vertical="center"/>
    </xf>
    <xf numFmtId="0" fontId="8" fillId="2" borderId="5" xfId="0" applyFont="1" applyFill="1" applyBorder="1" applyAlignment="1">
      <alignment horizontal="center" vertical="center" wrapText="1"/>
    </xf>
    <xf numFmtId="0" fontId="5" fillId="3" borderId="5" xfId="0" applyFont="1" applyFill="1" applyBorder="1" applyAlignment="1">
      <alignment horizontal="center" vertical="center"/>
    </xf>
    <xf numFmtId="180" fontId="10" fillId="6" borderId="5" xfId="0" applyNumberFormat="1" applyFont="1" applyFill="1" applyBorder="1" applyAlignment="1">
      <alignment horizontal="center" vertical="center"/>
    </xf>
    <xf numFmtId="180" fontId="11" fillId="6" borderId="5" xfId="0" applyNumberFormat="1" applyFont="1" applyFill="1" applyBorder="1" applyAlignment="1">
      <alignment horizontal="center" vertical="center"/>
    </xf>
    <xf numFmtId="0" fontId="9" fillId="6" borderId="5" xfId="0" applyFont="1" applyFill="1" applyBorder="1" applyAlignment="1">
      <alignment horizontal="left" vertical="center"/>
    </xf>
    <xf numFmtId="0" fontId="9" fillId="6" borderId="5" xfId="0" applyFont="1" applyFill="1" applyBorder="1" applyAlignment="1">
      <alignment horizontal="center" vertical="center"/>
    </xf>
    <xf numFmtId="179" fontId="9" fillId="6" borderId="5" xfId="2" applyNumberFormat="1" applyFont="1" applyFill="1" applyBorder="1" applyAlignment="1" applyProtection="1">
      <alignment horizontal="center" vertical="center"/>
    </xf>
    <xf numFmtId="2" fontId="9" fillId="6" borderId="5" xfId="0" applyNumberFormat="1" applyFont="1" applyFill="1" applyBorder="1" applyAlignment="1">
      <alignment horizontal="center" vertical="center"/>
    </xf>
    <xf numFmtId="177" fontId="5" fillId="7" borderId="5" xfId="0" applyNumberFormat="1" applyFont="1" applyFill="1" applyBorder="1" applyAlignment="1">
      <alignment horizontal="center" vertical="center"/>
    </xf>
    <xf numFmtId="177" fontId="5" fillId="3" borderId="5" xfId="0" applyNumberFormat="1" applyFont="1" applyFill="1" applyBorder="1" applyAlignment="1">
      <alignment horizontal="center" vertical="center"/>
    </xf>
    <xf numFmtId="178" fontId="5" fillId="3" borderId="5" xfId="0" applyNumberFormat="1" applyFont="1" applyFill="1" applyBorder="1" applyAlignment="1">
      <alignment horizontal="center" vertical="center"/>
    </xf>
    <xf numFmtId="180" fontId="12" fillId="6" borderId="5" xfId="3" applyNumberFormat="1" applyFill="1" applyBorder="1" applyAlignment="1" applyProtection="1">
      <alignment horizontal="center" vertical="center"/>
    </xf>
    <xf numFmtId="2" fontId="5" fillId="8" borderId="5" xfId="0" applyNumberFormat="1" applyFont="1" applyFill="1" applyBorder="1" applyAlignment="1">
      <alignment horizontal="center" vertical="center"/>
    </xf>
    <xf numFmtId="180" fontId="9" fillId="3" borderId="5" xfId="0" applyNumberFormat="1" applyFont="1" applyFill="1" applyBorder="1" applyAlignment="1">
      <alignment horizontal="center" vertical="center"/>
    </xf>
    <xf numFmtId="177" fontId="5" fillId="8" borderId="5" xfId="0" applyNumberFormat="1" applyFont="1" applyFill="1" applyBorder="1" applyAlignment="1">
      <alignment horizontal="center" vertical="center"/>
    </xf>
    <xf numFmtId="0" fontId="8" fillId="2" borderId="0" xfId="0" applyFont="1" applyFill="1" applyAlignment="1">
      <alignment horizontal="center"/>
    </xf>
    <xf numFmtId="0" fontId="15" fillId="2" borderId="0" xfId="0" applyFont="1" applyFill="1" applyAlignment="1">
      <alignment horizontal="center" wrapText="1"/>
    </xf>
    <xf numFmtId="0" fontId="6" fillId="2" borderId="5" xfId="0" applyFont="1" applyFill="1" applyBorder="1" applyAlignment="1">
      <alignment horizontal="center" vertical="center" wrapText="1"/>
    </xf>
    <xf numFmtId="22" fontId="3" fillId="3" borderId="0" xfId="0" applyNumberFormat="1" applyFont="1" applyFill="1" applyAlignment="1">
      <alignment horizontal="center"/>
    </xf>
    <xf numFmtId="0" fontId="15" fillId="2" borderId="0" xfId="0" applyFont="1" applyFill="1" applyAlignment="1">
      <alignment horizontal="left" vertical="center" wrapText="1"/>
    </xf>
    <xf numFmtId="181" fontId="5" fillId="3" borderId="5" xfId="0" applyNumberFormat="1" applyFont="1" applyFill="1" applyBorder="1" applyAlignment="1">
      <alignment horizontal="center" vertical="center"/>
    </xf>
    <xf numFmtId="0" fontId="15" fillId="2" borderId="5" xfId="0" applyFont="1" applyFill="1" applyBorder="1" applyAlignment="1">
      <alignment horizontal="center" vertical="center" wrapText="1"/>
    </xf>
    <xf numFmtId="0" fontId="6" fillId="2" borderId="0" xfId="0" applyFont="1" applyFill="1" applyAlignment="1">
      <alignment horizontal="center"/>
    </xf>
    <xf numFmtId="176" fontId="5" fillId="2" borderId="6" xfId="0" applyNumberFormat="1" applyFont="1" applyFill="1" applyBorder="1" applyAlignment="1">
      <alignment horizontal="center" vertical="center"/>
    </xf>
    <xf numFmtId="0" fontId="8" fillId="2" borderId="6" xfId="0" applyFont="1" applyFill="1" applyBorder="1" applyAlignment="1">
      <alignment horizontal="center" vertical="center"/>
    </xf>
    <xf numFmtId="0" fontId="8" fillId="2" borderId="6" xfId="0" applyFont="1" applyFill="1" applyBorder="1" applyAlignment="1">
      <alignment horizontal="left" vertical="center" wrapText="1"/>
    </xf>
    <xf numFmtId="0" fontId="16"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9" fillId="2" borderId="6" xfId="0" applyFont="1" applyFill="1" applyBorder="1" applyAlignment="1">
      <alignment horizontal="center" vertical="center"/>
    </xf>
    <xf numFmtId="0" fontId="8" fillId="2" borderId="6" xfId="0" applyFont="1" applyFill="1" applyBorder="1" applyAlignment="1">
      <alignment horizontal="left" vertical="center"/>
    </xf>
    <xf numFmtId="0" fontId="5" fillId="6" borderId="0" xfId="0" applyFont="1" applyFill="1" applyAlignment="1">
      <alignment horizontal="left" vertical="center"/>
    </xf>
    <xf numFmtId="0" fontId="10" fillId="2" borderId="3" xfId="0" applyFont="1" applyFill="1" applyBorder="1" applyAlignment="1">
      <alignment vertical="center"/>
    </xf>
    <xf numFmtId="0" fontId="3" fillId="3" borderId="0" xfId="0" applyFont="1" applyFill="1" applyAlignment="1">
      <alignment horizontal="left"/>
    </xf>
    <xf numFmtId="0" fontId="11" fillId="6" borderId="5" xfId="0" applyFont="1" applyFill="1" applyBorder="1" applyAlignment="1">
      <alignment horizontal="center" vertical="center"/>
    </xf>
    <xf numFmtId="2" fontId="11" fillId="6" borderId="5"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80" fontId="5" fillId="3" borderId="5" xfId="0" applyNumberFormat="1" applyFont="1" applyFill="1" applyBorder="1" applyAlignment="1">
      <alignment horizontal="center" vertical="center"/>
    </xf>
    <xf numFmtId="0" fontId="5" fillId="10" borderId="0" xfId="0" applyFont="1" applyFill="1" applyAlignment="1">
      <alignment horizontal="center" vertical="center"/>
    </xf>
    <xf numFmtId="0" fontId="5" fillId="3" borderId="0" xfId="0" applyFont="1" applyFill="1" applyAlignment="1">
      <alignment horizontal="left" vertical="center"/>
    </xf>
    <xf numFmtId="0" fontId="5" fillId="10" borderId="2" xfId="0" applyFont="1" applyFill="1" applyBorder="1" applyAlignment="1">
      <alignment horizontal="center" vertical="center"/>
    </xf>
    <xf numFmtId="0" fontId="16" fillId="3" borderId="6" xfId="0" applyFont="1" applyFill="1" applyBorder="1" applyAlignment="1">
      <alignment horizontal="center" vertical="center"/>
    </xf>
    <xf numFmtId="0" fontId="8" fillId="3" borderId="6" xfId="0" applyFont="1" applyFill="1" applyBorder="1" applyAlignment="1">
      <alignment horizontal="lef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5" fillId="3" borderId="0" xfId="0" applyFont="1" applyFill="1" applyAlignment="1">
      <alignment vertical="center" wrapText="1"/>
    </xf>
    <xf numFmtId="0" fontId="5" fillId="2" borderId="9" xfId="0" applyFont="1" applyFill="1" applyBorder="1" applyAlignment="1">
      <alignment vertical="center"/>
    </xf>
    <xf numFmtId="0" fontId="5" fillId="3" borderId="0" xfId="0" applyFont="1" applyFill="1" applyAlignment="1">
      <alignment horizontal="center" vertical="center"/>
    </xf>
    <xf numFmtId="0" fontId="17" fillId="3" borderId="0" xfId="0" applyFont="1" applyFill="1" applyAlignment="1">
      <alignment horizontal="left" vertical="center"/>
    </xf>
    <xf numFmtId="0" fontId="16" fillId="2" borderId="6" xfId="0" applyFont="1" applyFill="1" applyBorder="1" applyAlignment="1" applyProtection="1">
      <alignment horizontal="center" vertical="center"/>
      <protection locked="0"/>
    </xf>
    <xf numFmtId="0" fontId="5" fillId="2" borderId="6" xfId="0" applyFont="1" applyFill="1" applyBorder="1" applyAlignment="1" applyProtection="1">
      <alignment horizontal="center" vertical="center" wrapText="1"/>
      <protection locked="0"/>
    </xf>
    <xf numFmtId="0" fontId="5" fillId="5" borderId="0" xfId="0" applyFont="1" applyFill="1" applyAlignment="1" applyProtection="1">
      <alignment vertical="center"/>
      <protection locked="0"/>
    </xf>
    <xf numFmtId="0" fontId="5" fillId="2" borderId="0" xfId="0" applyFont="1" applyFill="1" applyAlignment="1" applyProtection="1">
      <alignment horizontal="left" vertical="center"/>
      <protection locked="0"/>
    </xf>
    <xf numFmtId="0" fontId="5" fillId="6"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3" borderId="0" xfId="0" applyFont="1" applyFill="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176" fontId="5" fillId="2" borderId="6" xfId="0" applyNumberFormat="1"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left" vertical="center"/>
      <protection locked="0"/>
    </xf>
    <xf numFmtId="176" fontId="5" fillId="2" borderId="0" xfId="0" applyNumberFormat="1" applyFont="1" applyFill="1" applyAlignment="1" applyProtection="1">
      <alignment horizontal="center" vertical="center"/>
      <protection locked="0"/>
    </xf>
    <xf numFmtId="179" fontId="5" fillId="2" borderId="0" xfId="2" applyNumberFormat="1" applyFont="1" applyFill="1" applyAlignment="1" applyProtection="1">
      <alignment horizontal="center" vertical="center"/>
      <protection locked="0"/>
    </xf>
    <xf numFmtId="0" fontId="5" fillId="2" borderId="3" xfId="0" applyFont="1" applyFill="1" applyBorder="1" applyAlignment="1" applyProtection="1">
      <alignment vertical="center"/>
      <protection locked="0"/>
    </xf>
    <xf numFmtId="0" fontId="17" fillId="2" borderId="3" xfId="0" applyFont="1" applyFill="1" applyBorder="1" applyAlignment="1" applyProtection="1">
      <alignment vertical="center"/>
      <protection locked="0"/>
    </xf>
    <xf numFmtId="0" fontId="14" fillId="2" borderId="0" xfId="0" applyFont="1" applyFill="1" applyAlignment="1" applyProtection="1">
      <alignment horizontal="center" vertical="center"/>
      <protection locked="0"/>
    </xf>
    <xf numFmtId="0" fontId="5" fillId="2" borderId="0" xfId="0" applyFont="1" applyFill="1" applyAlignment="1" applyProtection="1">
      <alignment vertical="center"/>
      <protection locked="0"/>
    </xf>
    <xf numFmtId="0" fontId="17" fillId="2" borderId="0" xfId="0" applyFont="1" applyFill="1" applyAlignment="1" applyProtection="1">
      <alignment horizontal="left" vertical="center"/>
      <protection locked="0"/>
    </xf>
    <xf numFmtId="0" fontId="5" fillId="2" borderId="2"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0" fontId="5" fillId="5" borderId="0" xfId="0" applyFont="1" applyFill="1" applyAlignment="1" applyProtection="1">
      <alignment horizontal="center" vertical="center"/>
      <protection locked="0"/>
    </xf>
    <xf numFmtId="0" fontId="8" fillId="3" borderId="5" xfId="0" applyFont="1" applyFill="1" applyBorder="1" applyAlignment="1">
      <alignment horizontal="center" vertical="center" wrapText="1"/>
    </xf>
    <xf numFmtId="0" fontId="9" fillId="6" borderId="0" xfId="0" applyFont="1" applyFill="1" applyAlignment="1">
      <alignment horizontal="left" vertical="center" wrapText="1"/>
    </xf>
    <xf numFmtId="0" fontId="5" fillId="3" borderId="3" xfId="0" applyFont="1" applyFill="1" applyBorder="1" applyAlignment="1">
      <alignment horizontal="center" vertical="center"/>
    </xf>
    <xf numFmtId="0" fontId="5" fillId="3" borderId="3" xfId="0" applyFont="1" applyFill="1" applyBorder="1" applyAlignment="1">
      <alignment vertical="center"/>
    </xf>
    <xf numFmtId="0" fontId="5" fillId="3" borderId="2" xfId="0" applyFont="1" applyFill="1" applyBorder="1" applyAlignment="1">
      <alignment horizontal="center" vertical="center"/>
    </xf>
    <xf numFmtId="0" fontId="5" fillId="6" borderId="0" xfId="0" applyFont="1" applyFill="1" applyAlignment="1">
      <alignment vertical="center" wrapText="1"/>
    </xf>
  </cellXfs>
  <cellStyles count="4">
    <cellStyle name="一般" xfId="0" builtinId="0"/>
    <cellStyle name="一般 2" xfId="1" xr:uid="{00000000-0005-0000-0000-000001000000}"/>
    <cellStyle name="百分比" xfId="2" builtinId="5"/>
    <cellStyle name="超連結" xfId="3" builtinId="8"/>
  </cellStyles>
  <dxfs count="25">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numFmt numFmtId="0" formatCode="General"/>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left"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s>
  <tableStyles count="0" defaultTableStyle="TableStyleMedium2" defaultPivotStyle="PivotStyleMedium9"/>
  <colors>
    <mruColors>
      <color rgb="FFE6F5EB"/>
      <color rgb="FF0000FF"/>
      <color rgb="FF71FFFF"/>
      <color rgb="FFE6F5E6"/>
      <color rgb="FFFFFFF4"/>
      <color rgb="FF505050"/>
      <color rgb="FF00FF00"/>
      <color rgb="FFB5FDE0"/>
      <color rgb="FFB46400"/>
      <color rgb="FF1E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10/relationships/person" Target="persons/person.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drawing6.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pn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oneCellAnchor>
    <xdr:from>
      <xdr:col>132</xdr:col>
      <xdr:colOff>1469571</xdr:colOff>
      <xdr:row>13</xdr:row>
      <xdr:rowOff>190500</xdr:rowOff>
    </xdr:from>
    <xdr:ext cx="10880868" cy="1851933"/>
    <xdr:pic>
      <xdr:nvPicPr>
        <xdr:cNvPr id="2" name="圖片 1">
          <a:extLst>
            <a:ext uri="{FF2B5EF4-FFF2-40B4-BE49-F238E27FC236}">
              <a16:creationId xmlns:a16="http://schemas.microsoft.com/office/drawing/2014/main" id="{7F2BC92B-6649-4DC9-9266-1A2FABB6FA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125371" y="5181600"/>
          <a:ext cx="10880868" cy="18519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127</xdr:col>
      <xdr:colOff>639536</xdr:colOff>
      <xdr:row>20</xdr:row>
      <xdr:rowOff>306566</xdr:rowOff>
    </xdr:from>
    <xdr:ext cx="19648715" cy="3988960"/>
    <xdr:pic>
      <xdr:nvPicPr>
        <xdr:cNvPr id="3" name="圖片 2">
          <a:extLst>
            <a:ext uri="{FF2B5EF4-FFF2-40B4-BE49-F238E27FC236}">
              <a16:creationId xmlns:a16="http://schemas.microsoft.com/office/drawing/2014/main" id="{0743A6F0-8F4B-47E5-A459-041B845E0B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474936" y="7964666"/>
          <a:ext cx="19648715" cy="39889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106</xdr:col>
      <xdr:colOff>1020536</xdr:colOff>
      <xdr:row>8</xdr:row>
      <xdr:rowOff>95250</xdr:rowOff>
    </xdr:from>
    <xdr:to>
      <xdr:col>115</xdr:col>
      <xdr:colOff>607060</xdr:colOff>
      <xdr:row>12</xdr:row>
      <xdr:rowOff>314107</xdr:rowOff>
    </xdr:to>
    <xdr:pic>
      <xdr:nvPicPr>
        <xdr:cNvPr id="4" name="圖片 3">
          <a:extLst>
            <a:ext uri="{FF2B5EF4-FFF2-40B4-BE49-F238E27FC236}">
              <a16:creationId xmlns:a16="http://schemas.microsoft.com/office/drawing/2014/main" id="{75B90BE4-BD86-4754-B56D-2F686324E88C}"/>
            </a:ext>
          </a:extLst>
        </xdr:cNvPr>
        <xdr:cNvPicPr>
          <a:picLocks noChangeAspect="1"/>
        </xdr:cNvPicPr>
      </xdr:nvPicPr>
      <xdr:blipFill>
        <a:blip xmlns:r="http://schemas.openxmlformats.org/officeDocument/2006/relationships" r:embed="rId3"/>
        <a:stretch>
          <a:fillRect/>
        </a:stretch>
      </xdr:blipFill>
      <xdr:spPr>
        <a:xfrm>
          <a:off x="107405261" y="3181350"/>
          <a:ext cx="9425848"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5" name="矩形 4">
          <a:extLst>
            <a:ext uri="{FF2B5EF4-FFF2-40B4-BE49-F238E27FC236}">
              <a16:creationId xmlns:a16="http://schemas.microsoft.com/office/drawing/2014/main" id="{F488B76D-52E3-424F-AB87-6E3A3A26DECA}"/>
            </a:ext>
          </a:extLst>
        </xdr:cNvPr>
        <xdr:cNvSpPr/>
      </xdr:nvSpPr>
      <xdr:spPr>
        <a:xfrm>
          <a:off x="107721109"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79BE5106-048C-4C32-9859-D8245DEB4C00}"/>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CB83490C-2E2B-48E8-B0A5-CBABD7FE9C90}"/>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06016576-C348-4E3B-87E6-EAF3E159D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458608" y="4299856"/>
          <a:ext cx="8568521"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29C21805-DB91-4811-A808-ABD8B3208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93937" y="4297135"/>
          <a:ext cx="8567160"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131</xdr:col>
      <xdr:colOff>0</xdr:colOff>
      <xdr:row>12</xdr:row>
      <xdr:rowOff>1</xdr:rowOff>
    </xdr:from>
    <xdr:to>
      <xdr:col>133</xdr:col>
      <xdr:colOff>1088</xdr:colOff>
      <xdr:row>14</xdr:row>
      <xdr:rowOff>330357</xdr:rowOff>
    </xdr:to>
    <xdr:pic>
      <xdr:nvPicPr>
        <xdr:cNvPr id="3" name="圖片 2">
          <a:extLst>
            <a:ext uri="{FF2B5EF4-FFF2-40B4-BE49-F238E27FC236}">
              <a16:creationId xmlns:a16="http://schemas.microsoft.com/office/drawing/2014/main" id="{2BBC6EA7-0565-4526-BE8D-42CBBD2C72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84200" y="4610101"/>
          <a:ext cx="6629400" cy="109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1153886</xdr:colOff>
      <xdr:row>17</xdr:row>
      <xdr:rowOff>23521</xdr:rowOff>
    </xdr:to>
    <xdr:pic>
      <xdr:nvPicPr>
        <xdr:cNvPr id="4" name="圖片 3">
          <a:extLst>
            <a:ext uri="{FF2B5EF4-FFF2-40B4-BE49-F238E27FC236}">
              <a16:creationId xmlns:a16="http://schemas.microsoft.com/office/drawing/2014/main" id="{7E405787-426A-4E01-AB01-584B2F1E57A7}"/>
            </a:ext>
          </a:extLst>
        </xdr:cNvPr>
        <xdr:cNvPicPr>
          <a:picLocks noChangeAspect="1"/>
        </xdr:cNvPicPr>
      </xdr:nvPicPr>
      <xdr:blipFill>
        <a:blip xmlns:r="http://schemas.openxmlformats.org/officeDocument/2006/relationships" r:embed="rId1"/>
        <a:stretch>
          <a:fillRect/>
        </a:stretch>
      </xdr:blipFill>
      <xdr:spPr>
        <a:xfrm>
          <a:off x="126426686" y="4582886"/>
          <a:ext cx="7282543" cy="1928521"/>
        </a:xfrm>
        <a:prstGeom prst="rect">
          <a:avLst/>
        </a:prstGeom>
      </xdr:spPr>
    </xdr:pic>
    <xdr:clientData/>
  </xdr:twoCellAnchor>
  <xdr:twoCellAnchor editAs="oneCell">
    <xdr:from>
      <xdr:col>131</xdr:col>
      <xdr:colOff>0</xdr:colOff>
      <xdr:row>18</xdr:row>
      <xdr:rowOff>2</xdr:rowOff>
    </xdr:from>
    <xdr:to>
      <xdr:col>133</xdr:col>
      <xdr:colOff>1763486</xdr:colOff>
      <xdr:row>23</xdr:row>
      <xdr:rowOff>34664</xdr:rowOff>
    </xdr:to>
    <xdr:pic>
      <xdr:nvPicPr>
        <xdr:cNvPr id="5" name="圖片 4">
          <a:extLst>
            <a:ext uri="{FF2B5EF4-FFF2-40B4-BE49-F238E27FC236}">
              <a16:creationId xmlns:a16="http://schemas.microsoft.com/office/drawing/2014/main" id="{1463CF39-50D0-47B1-9CE2-B936B688F3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426686" y="6868888"/>
          <a:ext cx="7892143" cy="193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24</xdr:row>
      <xdr:rowOff>0</xdr:rowOff>
    </xdr:from>
    <xdr:to>
      <xdr:col>133</xdr:col>
      <xdr:colOff>1197428</xdr:colOff>
      <xdr:row>27</xdr:row>
      <xdr:rowOff>154531</xdr:rowOff>
    </xdr:to>
    <xdr:pic>
      <xdr:nvPicPr>
        <xdr:cNvPr id="6" name="圖片 5">
          <a:extLst>
            <a:ext uri="{FF2B5EF4-FFF2-40B4-BE49-F238E27FC236}">
              <a16:creationId xmlns:a16="http://schemas.microsoft.com/office/drawing/2014/main" id="{1501B7BE-E8FA-435D-9068-88279E0114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426686" y="9154886"/>
          <a:ext cx="7326085" cy="1297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1676400</xdr:colOff>
      <xdr:row>17</xdr:row>
      <xdr:rowOff>42411</xdr:rowOff>
    </xdr:to>
    <xdr:pic>
      <xdr:nvPicPr>
        <xdr:cNvPr id="5" name="圖片 4">
          <a:extLst>
            <a:ext uri="{FF2B5EF4-FFF2-40B4-BE49-F238E27FC236}">
              <a16:creationId xmlns:a16="http://schemas.microsoft.com/office/drawing/2014/main" id="{0B830016-F265-4003-8137-8F6C2A4864A8}"/>
            </a:ext>
          </a:extLst>
        </xdr:cNvPr>
        <xdr:cNvPicPr>
          <a:picLocks noChangeAspect="1"/>
        </xdr:cNvPicPr>
      </xdr:nvPicPr>
      <xdr:blipFill>
        <a:blip xmlns:r="http://schemas.openxmlformats.org/officeDocument/2006/relationships" r:embed="rId1"/>
        <a:stretch>
          <a:fillRect/>
        </a:stretch>
      </xdr:blipFill>
      <xdr:spPr>
        <a:xfrm>
          <a:off x="128099127" y="4668982"/>
          <a:ext cx="7813964" cy="198204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127</xdr:col>
      <xdr:colOff>163286</xdr:colOff>
      <xdr:row>33</xdr:row>
      <xdr:rowOff>299357</xdr:rowOff>
    </xdr:from>
    <xdr:to>
      <xdr:col>129</xdr:col>
      <xdr:colOff>8695394</xdr:colOff>
      <xdr:row>54</xdr:row>
      <xdr:rowOff>120559</xdr:rowOff>
    </xdr:to>
    <xdr:pic>
      <xdr:nvPicPr>
        <xdr:cNvPr id="6" name="圖片 5">
          <a:extLst>
            <a:ext uri="{FF2B5EF4-FFF2-40B4-BE49-F238E27FC236}">
              <a16:creationId xmlns:a16="http://schemas.microsoft.com/office/drawing/2014/main" id="{A4F96129-57D1-449A-8123-0CC02CEA34F9}"/>
            </a:ext>
          </a:extLst>
        </xdr:cNvPr>
        <xdr:cNvPicPr>
          <a:picLocks noChangeAspect="1"/>
        </xdr:cNvPicPr>
      </xdr:nvPicPr>
      <xdr:blipFill>
        <a:blip xmlns:r="http://schemas.openxmlformats.org/officeDocument/2006/relationships" r:embed="rId1"/>
        <a:stretch>
          <a:fillRect/>
        </a:stretch>
      </xdr:blipFill>
      <xdr:spPr>
        <a:xfrm>
          <a:off x="130533322" y="12913178"/>
          <a:ext cx="16902406" cy="7824107"/>
        </a:xfrm>
        <a:prstGeom prst="rect">
          <a:avLst/>
        </a:prstGeom>
      </xdr:spPr>
    </xdr:pic>
    <xdr:clientData/>
  </xdr:twoCellAnchor>
  <xdr:twoCellAnchor editAs="oneCell">
    <xdr:from>
      <xdr:col>21</xdr:col>
      <xdr:colOff>0</xdr:colOff>
      <xdr:row>67</xdr:row>
      <xdr:rowOff>0</xdr:rowOff>
    </xdr:from>
    <xdr:to>
      <xdr:col>22</xdr:col>
      <xdr:colOff>830857</xdr:colOff>
      <xdr:row>67</xdr:row>
      <xdr:rowOff>366019</xdr:rowOff>
    </xdr:to>
    <xdr:pic>
      <xdr:nvPicPr>
        <xdr:cNvPr id="7" name="圖片 6">
          <a:extLst>
            <a:ext uri="{FF2B5EF4-FFF2-40B4-BE49-F238E27FC236}">
              <a16:creationId xmlns:a16="http://schemas.microsoft.com/office/drawing/2014/main" id="{EF836657-5397-49DC-B866-DAF676635611}"/>
            </a:ext>
          </a:extLst>
        </xdr:cNvPr>
        <xdr:cNvPicPr>
          <a:picLocks noChangeAspect="1"/>
        </xdr:cNvPicPr>
      </xdr:nvPicPr>
      <xdr:blipFill>
        <a:blip xmlns:r="http://schemas.openxmlformats.org/officeDocument/2006/relationships" r:embed="rId2"/>
        <a:stretch>
          <a:fillRect/>
        </a:stretch>
      </xdr:blipFill>
      <xdr:spPr>
        <a:xfrm>
          <a:off x="39724853" y="25560618"/>
          <a:ext cx="1826275" cy="3622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127</xdr:col>
      <xdr:colOff>369794</xdr:colOff>
      <xdr:row>30</xdr:row>
      <xdr:rowOff>235324</xdr:rowOff>
    </xdr:from>
    <xdr:to>
      <xdr:col>128</xdr:col>
      <xdr:colOff>3243104</xdr:colOff>
      <xdr:row>45</xdr:row>
      <xdr:rowOff>226595</xdr:rowOff>
    </xdr:to>
    <xdr:pic>
      <xdr:nvPicPr>
        <xdr:cNvPr id="3" name="圖片 2">
          <a:extLst>
            <a:ext uri="{FF2B5EF4-FFF2-40B4-BE49-F238E27FC236}">
              <a16:creationId xmlns:a16="http://schemas.microsoft.com/office/drawing/2014/main" id="{7DE4DDF0-1A50-4B2D-B4BC-233EBD5C5F15}"/>
            </a:ext>
          </a:extLst>
        </xdr:cNvPr>
        <xdr:cNvPicPr>
          <a:picLocks noChangeAspect="1"/>
        </xdr:cNvPicPr>
      </xdr:nvPicPr>
      <xdr:blipFill>
        <a:blip xmlns:r="http://schemas.openxmlformats.org/officeDocument/2006/relationships" r:embed="rId1"/>
        <a:stretch>
          <a:fillRect/>
        </a:stretch>
      </xdr:blipFill>
      <xdr:spPr>
        <a:xfrm>
          <a:off x="133092265" y="11698942"/>
          <a:ext cx="11312555" cy="570627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莊珅赫" id="{84DA43FA-2706-4E49-BE0F-5686A105B625}" userId="莊珅赫"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3" connectionId="3" xr16:uid="{0E99B9FC-1E6C-4EC3-B744-3DBDF51DCB10}" autoFormatId="16" applyNumberFormats="0" applyBorderFormats="0" applyFontFormats="0" applyPatternFormats="0" applyAlignmentFormats="0" applyWidthHeightFormats="0">
  <queryTableRefresh nextId="6">
    <queryTableFields count="5">
      <queryTableField id="1" name="MPN" tableColumnId="1"/>
      <queryTableField id="2" name="TYPE1" tableColumnId="2"/>
      <queryTableField id="3" name="TYPE2" tableColumnId="3"/>
      <queryTableField id="4" name="TEST SPEC" tableColumnId="4"/>
      <queryTableField id="5" name="Phas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1" connectionId="1" xr16:uid="{014D21A9-7B4B-4388-872C-0B6100A084A9}" autoFormatId="16" applyNumberFormats="0" applyBorderFormats="0" applyFontFormats="0" applyPatternFormats="0" applyAlignmentFormats="0" applyWidthHeightFormats="0">
  <queryTableRefresh nextId="8">
    <queryTableFields count="4">
      <queryTableField id="1" name="ASIC" tableColumnId="1"/>
      <queryTableField id="2" name="ASIC BOM" tableColumnId="2"/>
      <queryTableField id="6" name="Mode" tableColumnId="3"/>
      <queryTableField id="7" name="Loop Gain" tableColumnId="4"/>
    </queryTableFields>
    <queryTableDeletedFields count="2">
      <deletedField name="Loop Gain"/>
      <deletedField name="Mod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4" connectionId="4" xr16:uid="{3B4857B3-B8A4-4773-A44D-6ED9DD32C0BC}" autoFormatId="16" applyNumberFormats="0" applyBorderFormats="0" applyFontFormats="0" applyPatternFormats="0" applyAlignmentFormats="0" applyWidthHeightFormats="0">
  <queryTableRefresh nextId="3">
    <queryTableFields count="2">
      <queryTableField id="1" name="Sensor" tableColumnId="1"/>
      <queryTableField id="2" name="Sensor BOM"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外部資料_2" connectionId="2" xr16:uid="{25065A1C-29AF-4E7F-9526-001560D041A2}" autoFormatId="16" applyNumberFormats="0" applyBorderFormats="0" applyFontFormats="0" applyPatternFormats="0" applyAlignmentFormats="0" applyWidthHeightFormats="0">
  <queryTableRefresh nextId="23">
    <queryTableFields count="10">
      <queryTableField id="9" name="BOM Type" tableColumnId="9"/>
      <queryTableField id="10" name="BOM Type Code" tableColumnId="10"/>
      <queryTableField id="11" name="Trim mode" tableColumnId="11"/>
      <queryTableField id="12" name="Vendor" tableColumnId="12"/>
      <queryTableField id="13" name="Assy Type" tableColumnId="13"/>
      <queryTableField id="14" name="Phase type" tableColumnId="14"/>
      <queryTableField id="15" name="Test mode" tableColumnId="15"/>
      <queryTableField id="16" name="Test mode Code" tableColumnId="16"/>
      <queryTableField id="21" name="Config Function1" tableColumnId="1"/>
      <queryTableField id="22" name="Config Function2" tableColumnId="2"/>
    </queryTableFields>
    <queryTableDeletedFields count="2">
      <deletedField name="Config Function1"/>
      <deletedField name="Config Function2"/>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39CF0EE-1A44-43B1-9288-A519C8FED524}" name="MPN" displayName="MPN" ref="A1:E202" tableType="queryTable" totalsRowShown="0" headerRowDxfId="24" dataDxfId="23">
  <autoFilter ref="A1:E202" xr:uid="{639CF0EE-1A44-43B1-9288-A519C8FED524}"/>
  <sortState xmlns:xlrd2="http://schemas.microsoft.com/office/spreadsheetml/2017/richdata2" ref="A2:E202">
    <sortCondition ref="A1:A202"/>
  </sortState>
  <tableColumns count="5">
    <tableColumn id="1" xr3:uid="{3078D30C-0F34-44E6-A618-8846A4FACA7F}" uniqueName="1" name="MPN" queryTableFieldId="1" dataDxfId="22"/>
    <tableColumn id="2" xr3:uid="{BD17E004-4807-49C8-8B6B-BF86D1954355}" uniqueName="2" name="TYPE1" queryTableFieldId="2" dataDxfId="21"/>
    <tableColumn id="3" xr3:uid="{B821AE2A-DE34-438F-8087-8FD5ECB11FA9}" uniqueName="3" name="TYPE2" queryTableFieldId="3" dataDxfId="20"/>
    <tableColumn id="4" xr3:uid="{25DBE28B-C193-4992-8A12-1A039EF69D90}" uniqueName="4" name="TEST SPEC" queryTableFieldId="4" dataDxfId="19"/>
    <tableColumn id="5" xr3:uid="{FF5E5385-9D33-452E-B88E-3F4312B3D411}" uniqueName="5" name="Phase"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39F050-A540-43BC-B76E-9BEF984C00B3}" name="ASIC" displayName="ASIC" ref="A1:D124" tableType="queryTable" totalsRowShown="0" headerRowDxfId="17" dataDxfId="16">
  <autoFilter ref="A1:D124" xr:uid="{9D39F050-A540-43BC-B76E-9BEF984C00B3}"/>
  <sortState xmlns:xlrd2="http://schemas.microsoft.com/office/spreadsheetml/2017/richdata2" ref="A2:D124">
    <sortCondition ref="A1:A124"/>
  </sortState>
  <tableColumns count="4">
    <tableColumn id="1" xr3:uid="{28978D23-5CF6-47C9-B434-09C1CCFBAA1C}" uniqueName="1" name="ASIC" queryTableFieldId="1" dataDxfId="15"/>
    <tableColumn id="2" xr3:uid="{46D06104-EABA-4657-B61C-C2C0DA073849}" uniqueName="2" name="ASIC BOM" queryTableFieldId="2" dataDxfId="14"/>
    <tableColumn id="3" xr3:uid="{7E3DDEDE-E033-487B-BDF5-209DF5B55ABA}" uniqueName="3" name="Mode" queryTableFieldId="6" dataDxfId="13"/>
    <tableColumn id="4" xr3:uid="{5676ABC0-FFCA-4EF4-90B2-13CED0B9DF15}" uniqueName="4" name="Loop Gain"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EC0B9F-2A1F-458D-B04A-C27A36E0300E}" name="Sensor" displayName="Sensor" ref="A1:B40" tableType="queryTable" totalsRowShown="0" headerRowDxfId="12">
  <autoFilter ref="A1:B40" xr:uid="{1BEC0B9F-2A1F-458D-B04A-C27A36E0300E}"/>
  <sortState xmlns:xlrd2="http://schemas.microsoft.com/office/spreadsheetml/2017/richdata2" ref="A2:B40">
    <sortCondition ref="A1:A40"/>
  </sortState>
  <tableColumns count="2">
    <tableColumn id="1" xr3:uid="{B0F0EADF-DBEE-4BBF-A2A3-5C6C74A268CD}" uniqueName="1" name="Sensor" queryTableFieldId="1" dataDxfId="11"/>
    <tableColumn id="2" xr3:uid="{45A71067-12C4-4AF5-AF00-0AE6BF5BAC8D}" uniqueName="2" name="Sensor BOM" queryTableFieldId="2"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6361F-387E-4D12-894B-372ACF0E73E6}" name="Check" displayName="Check" ref="A1:J15" tableType="queryTable" totalsRowShown="0" headerRowDxfId="9" dataDxfId="8">
  <autoFilter ref="A1:J15" xr:uid="{D166361F-387E-4D12-894B-372ACF0E73E6}"/>
  <tableColumns count="10">
    <tableColumn id="9" xr3:uid="{A3F69B14-D408-4436-A865-502714DC0F77}" uniqueName="9" name="BOM Type" queryTableFieldId="9" dataDxfId="7"/>
    <tableColumn id="10" xr3:uid="{68781F59-D1FA-4625-A88E-885E024EBD0B}" uniqueName="10" name="BOM Type Code" queryTableFieldId="10" dataDxfId="6"/>
    <tableColumn id="11" xr3:uid="{74962EDA-FFE4-4C19-9327-00C43A047F1F}" uniqueName="11" name="Trim mode" queryTableFieldId="11" dataDxfId="5"/>
    <tableColumn id="12" xr3:uid="{7D1D3AB4-A7C9-423D-A39A-0160C5FB6B27}" uniqueName="12" name="Vendor" queryTableFieldId="12" dataDxfId="4"/>
    <tableColumn id="13" xr3:uid="{0661D038-3470-41BF-8A27-7FB4E73E28F5}" uniqueName="13" name="Assy Type" queryTableFieldId="13" dataDxfId="3"/>
    <tableColumn id="14" xr3:uid="{C8831522-7A69-45CC-A317-0F326C23B90F}" uniqueName="14" name="Phase type" queryTableFieldId="14" dataDxfId="2"/>
    <tableColumn id="15" xr3:uid="{33E000AB-9008-4D25-9A80-DA63235195FF}" uniqueName="15" name="Test mode" queryTableFieldId="15" dataDxfId="1"/>
    <tableColumn id="16" xr3:uid="{EB341843-D2C3-44C2-839C-FB568678D84E}" uniqueName="16" name="Test mode Code" queryTableFieldId="16" dataDxfId="0"/>
    <tableColumn id="1" xr3:uid="{509A7D26-7801-456C-B878-DADAC0B42309}" uniqueName="1" name="Config Function1" queryTableFieldId="21"/>
    <tableColumn id="2" xr3:uid="{A6383F49-DD52-43B5-B832-8A9D70C4504C}" uniqueName="2" name="Config Function2" queryTableFieldId="2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W9" dT="2025-10-29T11:40:29.05" personId="{84DA43FA-2706-4E49-BE0F-5686A105B625}" id="{D38C0B49-330A-4C63-8397-97700A9959F3}">
    <text>For ZTSL6471S max vbias update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1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9FD28-22ED-4728-9A34-21A474880F91}">
  <sheetPr codeName="工作表2"/>
  <dimension ref="A1:E202"/>
  <sheetViews>
    <sheetView topLeftCell="A157" workbookViewId="0">
      <selection activeCell="H173" sqref="H173"/>
    </sheetView>
  </sheetViews>
  <sheetFormatPr defaultColWidth="9" defaultRowHeight="15.75" x14ac:dyDescent="0.25"/>
  <cols>
    <col min="1" max="1" width="29.375" style="1" bestFit="1" customWidth="1"/>
    <col min="2" max="3" width="11.75" style="1" bestFit="1" customWidth="1"/>
    <col min="4" max="4" width="15.75" style="1" bestFit="1" customWidth="1"/>
    <col min="5" max="5" width="11.5" style="1" bestFit="1" customWidth="1"/>
    <col min="6" max="16384" width="9" style="1"/>
  </cols>
  <sheetData>
    <row r="1" spans="1:5" x14ac:dyDescent="0.25">
      <c r="A1" s="1" t="s">
        <v>167</v>
      </c>
      <c r="B1" s="1" t="s">
        <v>168</v>
      </c>
      <c r="C1" s="1" t="s">
        <v>169</v>
      </c>
      <c r="D1" s="1" t="s">
        <v>170</v>
      </c>
      <c r="E1" s="1" t="s">
        <v>171</v>
      </c>
    </row>
    <row r="2" spans="1:5" x14ac:dyDescent="0.25">
      <c r="A2" s="67" t="s">
        <v>1099</v>
      </c>
      <c r="B2" s="1" t="s">
        <v>173</v>
      </c>
      <c r="C2" s="1" t="s">
        <v>189</v>
      </c>
      <c r="D2" s="1" t="s">
        <v>255</v>
      </c>
      <c r="E2" s="1" t="s">
        <v>185</v>
      </c>
    </row>
    <row r="3" spans="1:5" x14ac:dyDescent="0.25">
      <c r="A3" s="67" t="s">
        <v>256</v>
      </c>
      <c r="B3" s="1" t="s">
        <v>188</v>
      </c>
      <c r="C3" s="1" t="s">
        <v>174</v>
      </c>
      <c r="D3" s="1">
        <v>-42</v>
      </c>
      <c r="E3" s="1" t="s">
        <v>190</v>
      </c>
    </row>
    <row r="4" spans="1:5" x14ac:dyDescent="0.25">
      <c r="A4" s="67" t="s">
        <v>257</v>
      </c>
      <c r="B4" s="1" t="s">
        <v>188</v>
      </c>
      <c r="C4" s="1" t="s">
        <v>174</v>
      </c>
      <c r="D4" s="1">
        <v>-42</v>
      </c>
      <c r="E4" s="1" t="s">
        <v>190</v>
      </c>
    </row>
    <row r="5" spans="1:5" x14ac:dyDescent="0.25">
      <c r="A5" s="67" t="s">
        <v>354</v>
      </c>
      <c r="B5" s="1" t="s">
        <v>188</v>
      </c>
      <c r="C5" s="1" t="s">
        <v>174</v>
      </c>
      <c r="D5" s="1">
        <v>-42</v>
      </c>
      <c r="E5" s="1" t="s">
        <v>190</v>
      </c>
    </row>
    <row r="6" spans="1:5" x14ac:dyDescent="0.25">
      <c r="A6" s="67" t="s">
        <v>259</v>
      </c>
      <c r="B6" s="1" t="s">
        <v>188</v>
      </c>
      <c r="C6" s="1" t="s">
        <v>174</v>
      </c>
      <c r="D6" s="1">
        <v>-42</v>
      </c>
      <c r="E6" s="1" t="s">
        <v>190</v>
      </c>
    </row>
    <row r="7" spans="1:5" x14ac:dyDescent="0.25">
      <c r="A7" s="67" t="s">
        <v>260</v>
      </c>
      <c r="B7" s="1" t="s">
        <v>188</v>
      </c>
      <c r="C7" s="1" t="s">
        <v>174</v>
      </c>
      <c r="D7" s="1">
        <v>-38</v>
      </c>
      <c r="E7" s="1" t="s">
        <v>190</v>
      </c>
    </row>
    <row r="8" spans="1:5" x14ac:dyDescent="0.25">
      <c r="A8" s="67" t="s">
        <v>258</v>
      </c>
      <c r="B8" s="1" t="s">
        <v>188</v>
      </c>
      <c r="C8" s="1" t="s">
        <v>174</v>
      </c>
      <c r="D8" s="1">
        <v>-42</v>
      </c>
      <c r="E8" s="1" t="s">
        <v>190</v>
      </c>
    </row>
    <row r="9" spans="1:5" x14ac:dyDescent="0.25">
      <c r="A9" s="67" t="s">
        <v>345</v>
      </c>
      <c r="B9" s="1" t="s">
        <v>188</v>
      </c>
      <c r="C9" s="1" t="s">
        <v>174</v>
      </c>
      <c r="D9" s="1">
        <v>-42</v>
      </c>
      <c r="E9" s="1" t="s">
        <v>190</v>
      </c>
    </row>
    <row r="10" spans="1:5" x14ac:dyDescent="0.25">
      <c r="A10" s="67" t="s">
        <v>262</v>
      </c>
      <c r="B10" s="1" t="s">
        <v>188</v>
      </c>
      <c r="C10" s="1" t="s">
        <v>174</v>
      </c>
      <c r="D10" s="1">
        <v>-42</v>
      </c>
      <c r="E10" s="1" t="s">
        <v>190</v>
      </c>
    </row>
    <row r="11" spans="1:5" x14ac:dyDescent="0.25">
      <c r="A11" s="67" t="s">
        <v>261</v>
      </c>
      <c r="B11" s="1" t="s">
        <v>188</v>
      </c>
      <c r="C11" s="1" t="s">
        <v>174</v>
      </c>
      <c r="D11" s="1">
        <v>-42</v>
      </c>
      <c r="E11" s="1" t="s">
        <v>190</v>
      </c>
    </row>
    <row r="12" spans="1:5" x14ac:dyDescent="0.25">
      <c r="A12" s="67" t="s">
        <v>263</v>
      </c>
      <c r="B12" s="1" t="s">
        <v>188</v>
      </c>
      <c r="C12" s="1" t="s">
        <v>174</v>
      </c>
      <c r="D12" s="1">
        <v>-42</v>
      </c>
      <c r="E12" s="1" t="s">
        <v>190</v>
      </c>
    </row>
    <row r="13" spans="1:5" x14ac:dyDescent="0.25">
      <c r="A13" s="67" t="s">
        <v>264</v>
      </c>
      <c r="B13" s="1" t="s">
        <v>188</v>
      </c>
      <c r="C13" s="1" t="s">
        <v>174</v>
      </c>
      <c r="D13" s="1">
        <v>-38</v>
      </c>
      <c r="E13" s="1" t="s">
        <v>190</v>
      </c>
    </row>
    <row r="14" spans="1:5" x14ac:dyDescent="0.25">
      <c r="A14" s="67" t="s">
        <v>265</v>
      </c>
      <c r="B14" s="1" t="s">
        <v>188</v>
      </c>
      <c r="C14" s="1" t="s">
        <v>174</v>
      </c>
      <c r="D14" s="1">
        <v>-42</v>
      </c>
      <c r="E14" s="1" t="s">
        <v>190</v>
      </c>
    </row>
    <row r="15" spans="1:5" x14ac:dyDescent="0.25">
      <c r="A15" s="67" t="s">
        <v>172</v>
      </c>
      <c r="B15" s="1" t="s">
        <v>173</v>
      </c>
      <c r="C15" s="1" t="s">
        <v>174</v>
      </c>
      <c r="D15" s="1">
        <v>-26</v>
      </c>
      <c r="E15" s="1" t="s">
        <v>175</v>
      </c>
    </row>
    <row r="16" spans="1:5" x14ac:dyDescent="0.25">
      <c r="A16" s="67" t="s">
        <v>176</v>
      </c>
      <c r="B16" s="1" t="s">
        <v>173</v>
      </c>
      <c r="C16" s="1" t="s">
        <v>174</v>
      </c>
      <c r="D16" s="1">
        <v>-26</v>
      </c>
      <c r="E16" s="1" t="s">
        <v>175</v>
      </c>
    </row>
    <row r="17" spans="1:5" x14ac:dyDescent="0.25">
      <c r="A17" s="67" t="s">
        <v>177</v>
      </c>
      <c r="B17" s="1" t="s">
        <v>173</v>
      </c>
      <c r="C17" s="1" t="s">
        <v>174</v>
      </c>
      <c r="D17" s="1">
        <v>-26</v>
      </c>
      <c r="E17" s="1" t="s">
        <v>175</v>
      </c>
    </row>
    <row r="18" spans="1:5" x14ac:dyDescent="0.25">
      <c r="A18" s="67" t="s">
        <v>178</v>
      </c>
      <c r="B18" s="1" t="s">
        <v>173</v>
      </c>
      <c r="C18" s="1" t="s">
        <v>174</v>
      </c>
      <c r="D18" s="1">
        <v>-26</v>
      </c>
      <c r="E18" s="1" t="s">
        <v>175</v>
      </c>
    </row>
    <row r="19" spans="1:5" x14ac:dyDescent="0.25">
      <c r="A19" s="67" t="s">
        <v>266</v>
      </c>
      <c r="B19" s="1" t="s">
        <v>173</v>
      </c>
      <c r="C19" s="1" t="s">
        <v>174</v>
      </c>
      <c r="D19" s="1">
        <v>-22</v>
      </c>
      <c r="E19" s="1" t="s">
        <v>175</v>
      </c>
    </row>
    <row r="20" spans="1:5" x14ac:dyDescent="0.25">
      <c r="A20" s="67" t="s">
        <v>267</v>
      </c>
      <c r="B20" s="1" t="s">
        <v>173</v>
      </c>
      <c r="C20" s="1" t="s">
        <v>174</v>
      </c>
      <c r="D20" s="1">
        <v>-22</v>
      </c>
      <c r="E20" s="1" t="s">
        <v>175</v>
      </c>
    </row>
    <row r="21" spans="1:5" x14ac:dyDescent="0.25">
      <c r="A21" s="67" t="s">
        <v>179</v>
      </c>
      <c r="B21" s="1" t="s">
        <v>173</v>
      </c>
      <c r="C21" s="1" t="s">
        <v>174</v>
      </c>
      <c r="D21" s="1">
        <v>-26</v>
      </c>
      <c r="E21" s="1" t="s">
        <v>175</v>
      </c>
    </row>
    <row r="22" spans="1:5" x14ac:dyDescent="0.25">
      <c r="A22" s="67" t="s">
        <v>268</v>
      </c>
      <c r="B22" s="1" t="s">
        <v>188</v>
      </c>
      <c r="C22" s="1" t="s">
        <v>189</v>
      </c>
      <c r="D22" s="1">
        <v>-38</v>
      </c>
      <c r="E22" s="1" t="s">
        <v>190</v>
      </c>
    </row>
    <row r="23" spans="1:5" x14ac:dyDescent="0.25">
      <c r="A23" s="67" t="s">
        <v>269</v>
      </c>
      <c r="B23" s="1" t="s">
        <v>188</v>
      </c>
      <c r="C23" s="1" t="s">
        <v>189</v>
      </c>
      <c r="D23" s="1">
        <v>-38</v>
      </c>
      <c r="E23" s="1" t="s">
        <v>190</v>
      </c>
    </row>
    <row r="24" spans="1:5" x14ac:dyDescent="0.25">
      <c r="A24" s="67" t="s">
        <v>270</v>
      </c>
      <c r="B24" s="1" t="s">
        <v>188</v>
      </c>
      <c r="C24" s="1" t="s">
        <v>189</v>
      </c>
      <c r="D24" s="1">
        <v>-38</v>
      </c>
      <c r="E24" s="1" t="s">
        <v>190</v>
      </c>
    </row>
    <row r="25" spans="1:5" x14ac:dyDescent="0.25">
      <c r="A25" s="67" t="s">
        <v>271</v>
      </c>
      <c r="B25" s="1" t="s">
        <v>188</v>
      </c>
      <c r="C25" s="1" t="s">
        <v>189</v>
      </c>
      <c r="D25" s="1">
        <v>-38</v>
      </c>
      <c r="E25" s="1" t="s">
        <v>190</v>
      </c>
    </row>
    <row r="26" spans="1:5" x14ac:dyDescent="0.25">
      <c r="A26" s="67" t="s">
        <v>272</v>
      </c>
      <c r="B26" s="1" t="s">
        <v>188</v>
      </c>
      <c r="C26" s="1" t="s">
        <v>189</v>
      </c>
      <c r="D26" s="1">
        <v>-38</v>
      </c>
      <c r="E26" s="1" t="s">
        <v>190</v>
      </c>
    </row>
    <row r="27" spans="1:5" x14ac:dyDescent="0.25">
      <c r="A27" s="67" t="s">
        <v>273</v>
      </c>
      <c r="B27" s="1" t="s">
        <v>188</v>
      </c>
      <c r="C27" s="1" t="s">
        <v>189</v>
      </c>
      <c r="D27" s="1">
        <v>-38</v>
      </c>
      <c r="E27" s="1" t="s">
        <v>190</v>
      </c>
    </row>
    <row r="28" spans="1:5" x14ac:dyDescent="0.25">
      <c r="A28" s="67" t="s">
        <v>347</v>
      </c>
      <c r="B28" s="1" t="s">
        <v>188</v>
      </c>
      <c r="C28" s="1" t="s">
        <v>189</v>
      </c>
      <c r="D28" s="1">
        <v>-42</v>
      </c>
      <c r="E28" s="1" t="s">
        <v>190</v>
      </c>
    </row>
    <row r="29" spans="1:5" x14ac:dyDescent="0.25">
      <c r="A29" s="67" t="s">
        <v>274</v>
      </c>
      <c r="B29" s="1" t="s">
        <v>188</v>
      </c>
      <c r="C29" s="1" t="s">
        <v>189</v>
      </c>
      <c r="D29" s="1">
        <v>-38</v>
      </c>
      <c r="E29" s="1" t="s">
        <v>190</v>
      </c>
    </row>
    <row r="30" spans="1:5" x14ac:dyDescent="0.25">
      <c r="A30" s="67" t="s">
        <v>275</v>
      </c>
      <c r="B30" s="1" t="s">
        <v>188</v>
      </c>
      <c r="C30" s="1" t="s">
        <v>189</v>
      </c>
      <c r="D30" s="1">
        <v>-38</v>
      </c>
      <c r="E30" s="1" t="s">
        <v>190</v>
      </c>
    </row>
    <row r="31" spans="1:5" x14ac:dyDescent="0.25">
      <c r="A31" s="67" t="s">
        <v>276</v>
      </c>
      <c r="B31" s="1" t="s">
        <v>188</v>
      </c>
      <c r="C31" s="1" t="s">
        <v>189</v>
      </c>
      <c r="D31" s="1">
        <v>-38</v>
      </c>
      <c r="E31" s="1" t="s">
        <v>190</v>
      </c>
    </row>
    <row r="32" spans="1:5" x14ac:dyDescent="0.25">
      <c r="A32" s="67" t="s">
        <v>277</v>
      </c>
      <c r="B32" s="1" t="s">
        <v>188</v>
      </c>
      <c r="C32" s="1" t="s">
        <v>189</v>
      </c>
      <c r="D32" s="1">
        <v>-38</v>
      </c>
      <c r="E32" s="1" t="s">
        <v>190</v>
      </c>
    </row>
    <row r="33" spans="1:5" x14ac:dyDescent="0.25">
      <c r="A33" s="67" t="s">
        <v>278</v>
      </c>
      <c r="B33" s="1" t="s">
        <v>188</v>
      </c>
      <c r="C33" s="1" t="s">
        <v>174</v>
      </c>
      <c r="D33" s="1">
        <v>-42</v>
      </c>
      <c r="E33" s="1" t="s">
        <v>190</v>
      </c>
    </row>
    <row r="34" spans="1:5" x14ac:dyDescent="0.25">
      <c r="A34" s="67" t="s">
        <v>279</v>
      </c>
      <c r="B34" s="1" t="s">
        <v>188</v>
      </c>
      <c r="C34" s="1" t="s">
        <v>174</v>
      </c>
      <c r="D34" s="1">
        <v>-38</v>
      </c>
      <c r="E34" s="1" t="s">
        <v>190</v>
      </c>
    </row>
    <row r="35" spans="1:5" x14ac:dyDescent="0.25">
      <c r="A35" s="67" t="s">
        <v>280</v>
      </c>
      <c r="B35" s="1" t="s">
        <v>188</v>
      </c>
      <c r="C35" s="1" t="s">
        <v>174</v>
      </c>
      <c r="D35" s="1">
        <v>-38</v>
      </c>
      <c r="E35" s="1" t="s">
        <v>190</v>
      </c>
    </row>
    <row r="36" spans="1:5" x14ac:dyDescent="0.25">
      <c r="A36" s="67" t="s">
        <v>281</v>
      </c>
      <c r="B36" s="1" t="s">
        <v>188</v>
      </c>
      <c r="C36" s="1" t="s">
        <v>174</v>
      </c>
      <c r="D36" s="1">
        <v>-38</v>
      </c>
      <c r="E36" s="1" t="s">
        <v>190</v>
      </c>
    </row>
    <row r="37" spans="1:5" x14ac:dyDescent="0.25">
      <c r="A37" s="67" t="s">
        <v>282</v>
      </c>
      <c r="B37" s="1" t="s">
        <v>188</v>
      </c>
      <c r="C37" s="1" t="s">
        <v>174</v>
      </c>
      <c r="D37" s="1">
        <v>-38</v>
      </c>
      <c r="E37" s="1" t="s">
        <v>190</v>
      </c>
    </row>
    <row r="38" spans="1:5" x14ac:dyDescent="0.25">
      <c r="A38" s="67" t="s">
        <v>180</v>
      </c>
      <c r="B38" s="1" t="s">
        <v>173</v>
      </c>
      <c r="C38" s="1" t="s">
        <v>174</v>
      </c>
      <c r="D38" s="1">
        <v>-26</v>
      </c>
      <c r="E38" s="1" t="s">
        <v>175</v>
      </c>
    </row>
    <row r="39" spans="1:5" x14ac:dyDescent="0.25">
      <c r="A39" s="67" t="s">
        <v>181</v>
      </c>
      <c r="B39" s="1" t="s">
        <v>173</v>
      </c>
      <c r="C39" s="1" t="s">
        <v>174</v>
      </c>
      <c r="D39" s="1">
        <v>-26</v>
      </c>
      <c r="E39" s="1" t="s">
        <v>175</v>
      </c>
    </row>
    <row r="40" spans="1:5" x14ac:dyDescent="0.25">
      <c r="A40" s="67" t="s">
        <v>182</v>
      </c>
      <c r="B40" s="1" t="s">
        <v>173</v>
      </c>
      <c r="C40" s="1" t="s">
        <v>174</v>
      </c>
      <c r="D40" s="1">
        <v>-26</v>
      </c>
      <c r="E40" s="1" t="s">
        <v>175</v>
      </c>
    </row>
    <row r="41" spans="1:5" x14ac:dyDescent="0.25">
      <c r="A41" s="67" t="s">
        <v>244</v>
      </c>
      <c r="B41" s="1" t="s">
        <v>173</v>
      </c>
      <c r="C41" s="1" t="s">
        <v>174</v>
      </c>
      <c r="D41" s="1">
        <v>-26</v>
      </c>
      <c r="E41" s="1" t="s">
        <v>175</v>
      </c>
    </row>
    <row r="42" spans="1:5" x14ac:dyDescent="0.25">
      <c r="A42" s="67" t="s">
        <v>183</v>
      </c>
      <c r="B42" s="1" t="s">
        <v>173</v>
      </c>
      <c r="C42" s="1" t="s">
        <v>174</v>
      </c>
      <c r="D42" s="1">
        <v>-26</v>
      </c>
      <c r="E42" s="1" t="s">
        <v>175</v>
      </c>
    </row>
    <row r="43" spans="1:5" x14ac:dyDescent="0.25">
      <c r="A43" s="67" t="s">
        <v>246</v>
      </c>
      <c r="B43" s="1" t="s">
        <v>173</v>
      </c>
      <c r="C43" s="1" t="s">
        <v>174</v>
      </c>
      <c r="D43" s="1">
        <v>-26</v>
      </c>
      <c r="E43" s="1" t="s">
        <v>175</v>
      </c>
    </row>
    <row r="44" spans="1:5" x14ac:dyDescent="0.25">
      <c r="A44" s="67" t="s">
        <v>184</v>
      </c>
      <c r="B44" s="1" t="s">
        <v>173</v>
      </c>
      <c r="C44" s="1" t="s">
        <v>174</v>
      </c>
      <c r="D44" s="1">
        <v>-26</v>
      </c>
      <c r="E44" s="1" t="s">
        <v>185</v>
      </c>
    </row>
    <row r="45" spans="1:5" x14ac:dyDescent="0.25">
      <c r="A45" s="67" t="s">
        <v>186</v>
      </c>
      <c r="B45" s="1" t="s">
        <v>173</v>
      </c>
      <c r="C45" s="1" t="s">
        <v>174</v>
      </c>
      <c r="D45" s="1">
        <v>-26</v>
      </c>
      <c r="E45" s="1" t="s">
        <v>175</v>
      </c>
    </row>
    <row r="46" spans="1:5" x14ac:dyDescent="0.25">
      <c r="A46" s="67" t="s">
        <v>283</v>
      </c>
      <c r="B46" s="1" t="s">
        <v>188</v>
      </c>
      <c r="C46" s="1" t="s">
        <v>189</v>
      </c>
      <c r="D46" s="1">
        <v>-38</v>
      </c>
      <c r="E46" s="1" t="s">
        <v>190</v>
      </c>
    </row>
    <row r="47" spans="1:5" x14ac:dyDescent="0.25">
      <c r="A47" s="67" t="s">
        <v>546</v>
      </c>
      <c r="B47" s="1" t="s">
        <v>188</v>
      </c>
      <c r="C47" s="1" t="s">
        <v>189</v>
      </c>
      <c r="D47" s="1">
        <v>-38</v>
      </c>
      <c r="E47" s="1" t="s">
        <v>190</v>
      </c>
    </row>
    <row r="48" spans="1:5" x14ac:dyDescent="0.25">
      <c r="A48" s="67" t="s">
        <v>284</v>
      </c>
      <c r="B48" s="1" t="s">
        <v>188</v>
      </c>
      <c r="C48" s="1" t="s">
        <v>189</v>
      </c>
      <c r="D48" s="1">
        <v>-38</v>
      </c>
      <c r="E48" s="1" t="s">
        <v>190</v>
      </c>
    </row>
    <row r="49" spans="1:5" x14ac:dyDescent="0.25">
      <c r="A49" s="67" t="s">
        <v>285</v>
      </c>
      <c r="B49" s="1" t="s">
        <v>188</v>
      </c>
      <c r="C49" s="1" t="s">
        <v>189</v>
      </c>
      <c r="D49" s="1">
        <v>-38</v>
      </c>
      <c r="E49" s="1" t="s">
        <v>190</v>
      </c>
    </row>
    <row r="50" spans="1:5" x14ac:dyDescent="0.25">
      <c r="A50" s="67" t="s">
        <v>286</v>
      </c>
      <c r="B50" s="1" t="s">
        <v>188</v>
      </c>
      <c r="C50" s="1" t="s">
        <v>189</v>
      </c>
      <c r="D50" s="1">
        <v>-38</v>
      </c>
      <c r="E50" s="1" t="s">
        <v>190</v>
      </c>
    </row>
    <row r="51" spans="1:5" x14ac:dyDescent="0.25">
      <c r="A51" s="67" t="s">
        <v>187</v>
      </c>
      <c r="B51" s="1" t="s">
        <v>188</v>
      </c>
      <c r="C51" s="1" t="s">
        <v>189</v>
      </c>
      <c r="D51" s="1">
        <v>-26</v>
      </c>
      <c r="E51" s="1" t="s">
        <v>190</v>
      </c>
    </row>
    <row r="52" spans="1:5" x14ac:dyDescent="0.25">
      <c r="A52" s="67" t="s">
        <v>287</v>
      </c>
      <c r="B52" s="1" t="s">
        <v>173</v>
      </c>
      <c r="C52" s="1" t="s">
        <v>189</v>
      </c>
      <c r="D52" s="1">
        <v>-37</v>
      </c>
      <c r="E52" s="1" t="s">
        <v>185</v>
      </c>
    </row>
    <row r="53" spans="1:5" x14ac:dyDescent="0.25">
      <c r="A53" s="67" t="s">
        <v>288</v>
      </c>
      <c r="B53" s="1" t="s">
        <v>188</v>
      </c>
      <c r="C53" s="1" t="s">
        <v>189</v>
      </c>
      <c r="D53" s="1">
        <v>-38</v>
      </c>
      <c r="E53" s="1" t="s">
        <v>190</v>
      </c>
    </row>
    <row r="54" spans="1:5" x14ac:dyDescent="0.25">
      <c r="A54" s="67" t="s">
        <v>289</v>
      </c>
      <c r="B54" s="1" t="s">
        <v>188</v>
      </c>
      <c r="C54" s="1" t="s">
        <v>189</v>
      </c>
      <c r="D54" s="1">
        <v>-38</v>
      </c>
      <c r="E54" s="1" t="s">
        <v>190</v>
      </c>
    </row>
    <row r="55" spans="1:5" x14ac:dyDescent="0.25">
      <c r="A55" s="67" t="s">
        <v>290</v>
      </c>
      <c r="B55" s="1" t="s">
        <v>188</v>
      </c>
      <c r="C55" s="1" t="s">
        <v>189</v>
      </c>
      <c r="D55" s="1">
        <v>-38</v>
      </c>
      <c r="E55" s="1" t="s">
        <v>190</v>
      </c>
    </row>
    <row r="56" spans="1:5" x14ac:dyDescent="0.25">
      <c r="A56" s="67" t="s">
        <v>291</v>
      </c>
      <c r="B56" s="1" t="s">
        <v>188</v>
      </c>
      <c r="C56" s="1" t="s">
        <v>189</v>
      </c>
      <c r="D56" s="1">
        <v>-38</v>
      </c>
      <c r="E56" s="1" t="s">
        <v>190</v>
      </c>
    </row>
    <row r="57" spans="1:5" x14ac:dyDescent="0.25">
      <c r="A57" s="67" t="s">
        <v>292</v>
      </c>
      <c r="B57" s="1" t="s">
        <v>188</v>
      </c>
      <c r="C57" s="1" t="s">
        <v>189</v>
      </c>
      <c r="D57" s="1">
        <v>-38</v>
      </c>
      <c r="E57" s="1" t="s">
        <v>190</v>
      </c>
    </row>
    <row r="58" spans="1:5" x14ac:dyDescent="0.25">
      <c r="A58" s="67" t="s">
        <v>293</v>
      </c>
      <c r="B58" s="1" t="s">
        <v>188</v>
      </c>
      <c r="C58" s="1" t="s">
        <v>189</v>
      </c>
      <c r="D58" s="1">
        <v>-38</v>
      </c>
      <c r="E58" s="1" t="s">
        <v>190</v>
      </c>
    </row>
    <row r="59" spans="1:5" x14ac:dyDescent="0.25">
      <c r="A59" s="67" t="s">
        <v>294</v>
      </c>
      <c r="B59" s="1" t="s">
        <v>188</v>
      </c>
      <c r="C59" s="1" t="s">
        <v>189</v>
      </c>
      <c r="D59" s="1">
        <v>-38</v>
      </c>
      <c r="E59" s="1" t="s">
        <v>190</v>
      </c>
    </row>
    <row r="60" spans="1:5" x14ac:dyDescent="0.25">
      <c r="A60" s="67" t="s">
        <v>191</v>
      </c>
      <c r="B60" s="1" t="s">
        <v>173</v>
      </c>
      <c r="C60" s="1" t="s">
        <v>189</v>
      </c>
      <c r="D60" s="1">
        <v>-26</v>
      </c>
      <c r="E60" s="1" t="s">
        <v>185</v>
      </c>
    </row>
    <row r="61" spans="1:5" x14ac:dyDescent="0.25">
      <c r="A61" s="67" t="s">
        <v>251</v>
      </c>
      <c r="B61" s="1" t="s">
        <v>173</v>
      </c>
      <c r="C61" s="1" t="s">
        <v>189</v>
      </c>
      <c r="D61" s="1">
        <v>-26</v>
      </c>
      <c r="E61" s="1" t="s">
        <v>185</v>
      </c>
    </row>
    <row r="62" spans="1:5" x14ac:dyDescent="0.25">
      <c r="A62" s="67" t="s">
        <v>192</v>
      </c>
      <c r="B62" s="1" t="s">
        <v>173</v>
      </c>
      <c r="C62" s="1" t="s">
        <v>189</v>
      </c>
      <c r="D62" s="1">
        <v>-26</v>
      </c>
      <c r="E62" s="1" t="s">
        <v>185</v>
      </c>
    </row>
    <row r="63" spans="1:5" x14ac:dyDescent="0.25">
      <c r="A63" s="67" t="s">
        <v>295</v>
      </c>
      <c r="B63" s="1" t="s">
        <v>173</v>
      </c>
      <c r="C63" s="1" t="s">
        <v>189</v>
      </c>
      <c r="D63" s="1">
        <v>-22</v>
      </c>
      <c r="E63" s="1" t="s">
        <v>185</v>
      </c>
    </row>
    <row r="64" spans="1:5" x14ac:dyDescent="0.25">
      <c r="A64" s="67" t="s">
        <v>193</v>
      </c>
      <c r="B64" s="1" t="s">
        <v>173</v>
      </c>
      <c r="C64" s="1" t="s">
        <v>189</v>
      </c>
      <c r="D64" s="1">
        <v>-26</v>
      </c>
      <c r="E64" s="1" t="s">
        <v>185</v>
      </c>
    </row>
    <row r="65" spans="1:5" x14ac:dyDescent="0.25">
      <c r="A65" s="67" t="s">
        <v>194</v>
      </c>
      <c r="B65" s="1" t="s">
        <v>173</v>
      </c>
      <c r="C65" s="1" t="s">
        <v>189</v>
      </c>
      <c r="D65" s="1">
        <v>-26</v>
      </c>
      <c r="E65" s="1" t="s">
        <v>185</v>
      </c>
    </row>
    <row r="66" spans="1:5" x14ac:dyDescent="0.25">
      <c r="A66" s="67" t="s">
        <v>241</v>
      </c>
      <c r="B66" s="1" t="s">
        <v>173</v>
      </c>
      <c r="C66" s="1" t="s">
        <v>189</v>
      </c>
      <c r="D66" s="1">
        <v>-26</v>
      </c>
      <c r="E66" s="1" t="s">
        <v>185</v>
      </c>
    </row>
    <row r="67" spans="1:5" x14ac:dyDescent="0.25">
      <c r="A67" s="67" t="s">
        <v>195</v>
      </c>
      <c r="B67" s="1" t="s">
        <v>173</v>
      </c>
      <c r="C67" s="1" t="s">
        <v>189</v>
      </c>
      <c r="D67" s="1">
        <v>-26</v>
      </c>
      <c r="E67" s="1" t="s">
        <v>185</v>
      </c>
    </row>
    <row r="68" spans="1:5" x14ac:dyDescent="0.25">
      <c r="A68" s="67" t="s">
        <v>196</v>
      </c>
      <c r="B68" s="1" t="s">
        <v>173</v>
      </c>
      <c r="C68" s="1" t="s">
        <v>189</v>
      </c>
      <c r="D68" s="1">
        <v>-26</v>
      </c>
      <c r="E68" s="1" t="s">
        <v>185</v>
      </c>
    </row>
    <row r="69" spans="1:5" x14ac:dyDescent="0.25">
      <c r="A69" s="67" t="s">
        <v>296</v>
      </c>
      <c r="B69" s="1" t="s">
        <v>188</v>
      </c>
      <c r="C69" s="1" t="s">
        <v>189</v>
      </c>
      <c r="D69" s="1">
        <v>-38</v>
      </c>
      <c r="E69" s="1" t="s">
        <v>190</v>
      </c>
    </row>
    <row r="70" spans="1:5" x14ac:dyDescent="0.25">
      <c r="A70" s="67" t="s">
        <v>297</v>
      </c>
      <c r="B70" s="1" t="s">
        <v>188</v>
      </c>
      <c r="C70" s="1" t="s">
        <v>174</v>
      </c>
      <c r="D70" s="1">
        <v>-44</v>
      </c>
      <c r="E70" s="1" t="s">
        <v>190</v>
      </c>
    </row>
    <row r="71" spans="1:5" x14ac:dyDescent="0.25">
      <c r="A71" s="67" t="s">
        <v>298</v>
      </c>
      <c r="B71" s="1" t="s">
        <v>188</v>
      </c>
      <c r="C71" s="1" t="s">
        <v>174</v>
      </c>
      <c r="D71" s="1">
        <v>-42</v>
      </c>
      <c r="E71" s="1" t="s">
        <v>190</v>
      </c>
    </row>
    <row r="72" spans="1:5" x14ac:dyDescent="0.25">
      <c r="A72" s="67" t="s">
        <v>299</v>
      </c>
      <c r="B72" s="1" t="s">
        <v>188</v>
      </c>
      <c r="C72" s="1" t="s">
        <v>189</v>
      </c>
      <c r="D72" s="1">
        <v>-38</v>
      </c>
      <c r="E72" s="1" t="s">
        <v>190</v>
      </c>
    </row>
    <row r="73" spans="1:5" x14ac:dyDescent="0.25">
      <c r="A73" s="67" t="s">
        <v>197</v>
      </c>
      <c r="B73" s="1" t="s">
        <v>173</v>
      </c>
      <c r="C73" s="1" t="s">
        <v>189</v>
      </c>
      <c r="D73" s="1">
        <v>-26</v>
      </c>
      <c r="E73" s="1" t="s">
        <v>185</v>
      </c>
    </row>
    <row r="74" spans="1:5" x14ac:dyDescent="0.25">
      <c r="A74" s="67" t="s">
        <v>300</v>
      </c>
      <c r="B74" s="1" t="s">
        <v>188</v>
      </c>
      <c r="C74" s="1" t="s">
        <v>174</v>
      </c>
      <c r="D74" s="1">
        <v>-38</v>
      </c>
      <c r="E74" s="1" t="s">
        <v>190</v>
      </c>
    </row>
    <row r="75" spans="1:5" x14ac:dyDescent="0.25">
      <c r="A75" s="67" t="s">
        <v>301</v>
      </c>
      <c r="B75" s="1" t="s">
        <v>188</v>
      </c>
      <c r="C75" s="1" t="s">
        <v>189</v>
      </c>
      <c r="D75" s="1">
        <v>-35</v>
      </c>
      <c r="E75" s="1" t="s">
        <v>190</v>
      </c>
    </row>
    <row r="76" spans="1:5" x14ac:dyDescent="0.25">
      <c r="A76" s="67" t="s">
        <v>302</v>
      </c>
      <c r="B76" s="1" t="s">
        <v>188</v>
      </c>
      <c r="C76" s="1" t="s">
        <v>189</v>
      </c>
      <c r="D76" s="1">
        <v>-35</v>
      </c>
      <c r="E76" s="1" t="s">
        <v>190</v>
      </c>
    </row>
    <row r="77" spans="1:5" x14ac:dyDescent="0.25">
      <c r="A77" s="67" t="s">
        <v>1100</v>
      </c>
      <c r="B77" s="1" t="s">
        <v>188</v>
      </c>
      <c r="C77" s="1" t="s">
        <v>189</v>
      </c>
      <c r="D77" s="1">
        <v>-38</v>
      </c>
      <c r="E77" s="1" t="s">
        <v>190</v>
      </c>
    </row>
    <row r="78" spans="1:5" x14ac:dyDescent="0.25">
      <c r="A78" s="67" t="s">
        <v>303</v>
      </c>
      <c r="B78" s="1" t="s">
        <v>173</v>
      </c>
      <c r="C78" s="1" t="s">
        <v>189</v>
      </c>
      <c r="D78" s="1">
        <v>-37</v>
      </c>
      <c r="E78" s="1" t="s">
        <v>185</v>
      </c>
    </row>
    <row r="79" spans="1:5" x14ac:dyDescent="0.25">
      <c r="A79" s="67" t="s">
        <v>198</v>
      </c>
      <c r="B79" s="1" t="s">
        <v>173</v>
      </c>
      <c r="C79" s="1" t="s">
        <v>174</v>
      </c>
      <c r="D79" s="1">
        <v>-26</v>
      </c>
      <c r="E79" s="1" t="s">
        <v>175</v>
      </c>
    </row>
    <row r="80" spans="1:5" x14ac:dyDescent="0.25">
      <c r="A80" s="67" t="s">
        <v>199</v>
      </c>
      <c r="B80" s="1" t="s">
        <v>173</v>
      </c>
      <c r="C80" s="1" t="s">
        <v>189</v>
      </c>
      <c r="D80" s="1">
        <v>-26</v>
      </c>
      <c r="E80" s="1" t="s">
        <v>185</v>
      </c>
    </row>
    <row r="81" spans="1:5" x14ac:dyDescent="0.25">
      <c r="A81" s="67" t="s">
        <v>200</v>
      </c>
      <c r="B81" s="1" t="s">
        <v>173</v>
      </c>
      <c r="C81" s="1" t="s">
        <v>189</v>
      </c>
      <c r="D81" s="1">
        <v>-26</v>
      </c>
      <c r="E81" s="1" t="s">
        <v>185</v>
      </c>
    </row>
    <row r="82" spans="1:5" x14ac:dyDescent="0.25">
      <c r="A82" s="67" t="s">
        <v>252</v>
      </c>
      <c r="B82" s="1" t="s">
        <v>173</v>
      </c>
      <c r="C82" s="1" t="s">
        <v>189</v>
      </c>
      <c r="D82" s="1">
        <v>-26</v>
      </c>
      <c r="E82" s="1" t="s">
        <v>185</v>
      </c>
    </row>
    <row r="83" spans="1:5" x14ac:dyDescent="0.25">
      <c r="A83" s="67" t="s">
        <v>240</v>
      </c>
      <c r="B83" s="1" t="s">
        <v>173</v>
      </c>
      <c r="C83" s="1" t="s">
        <v>189</v>
      </c>
      <c r="D83" s="1">
        <v>-26</v>
      </c>
      <c r="E83" s="1" t="s">
        <v>185</v>
      </c>
    </row>
    <row r="84" spans="1:5" x14ac:dyDescent="0.25">
      <c r="A84" s="67" t="s">
        <v>201</v>
      </c>
      <c r="B84" s="1" t="s">
        <v>173</v>
      </c>
      <c r="C84" s="1" t="s">
        <v>189</v>
      </c>
      <c r="D84" s="1">
        <v>-26</v>
      </c>
      <c r="E84" s="1" t="s">
        <v>185</v>
      </c>
    </row>
    <row r="85" spans="1:5" x14ac:dyDescent="0.25">
      <c r="A85" s="67" t="s">
        <v>202</v>
      </c>
      <c r="B85" s="1" t="s">
        <v>173</v>
      </c>
      <c r="C85" s="1" t="s">
        <v>189</v>
      </c>
      <c r="D85" s="1">
        <v>-26</v>
      </c>
      <c r="E85" s="1" t="s">
        <v>185</v>
      </c>
    </row>
    <row r="86" spans="1:5" x14ac:dyDescent="0.25">
      <c r="A86" s="67" t="s">
        <v>203</v>
      </c>
      <c r="B86" s="1" t="s">
        <v>173</v>
      </c>
      <c r="C86" s="1" t="s">
        <v>189</v>
      </c>
      <c r="D86" s="1">
        <v>-26</v>
      </c>
      <c r="E86" s="1" t="s">
        <v>185</v>
      </c>
    </row>
    <row r="87" spans="1:5" x14ac:dyDescent="0.25">
      <c r="A87" s="67" t="s">
        <v>204</v>
      </c>
      <c r="B87" s="1" t="s">
        <v>173</v>
      </c>
      <c r="C87" s="1" t="s">
        <v>174</v>
      </c>
      <c r="D87" s="1">
        <v>-26</v>
      </c>
      <c r="E87" s="1" t="s">
        <v>175</v>
      </c>
    </row>
    <row r="88" spans="1:5" x14ac:dyDescent="0.25">
      <c r="A88" s="67" t="s">
        <v>250</v>
      </c>
      <c r="B88" s="1" t="s">
        <v>173</v>
      </c>
      <c r="C88" s="1" t="s">
        <v>174</v>
      </c>
      <c r="D88" s="1">
        <v>-26</v>
      </c>
      <c r="E88" s="1" t="s">
        <v>175</v>
      </c>
    </row>
    <row r="89" spans="1:5" x14ac:dyDescent="0.25">
      <c r="A89" s="67" t="s">
        <v>205</v>
      </c>
      <c r="B89" s="1" t="s">
        <v>173</v>
      </c>
      <c r="C89" s="1" t="s">
        <v>174</v>
      </c>
      <c r="D89" s="1">
        <v>-26</v>
      </c>
      <c r="E89" s="1" t="s">
        <v>175</v>
      </c>
    </row>
    <row r="90" spans="1:5" x14ac:dyDescent="0.25">
      <c r="A90" s="67" t="s">
        <v>249</v>
      </c>
      <c r="B90" s="1" t="s">
        <v>173</v>
      </c>
      <c r="C90" s="1" t="s">
        <v>174</v>
      </c>
      <c r="D90" s="1">
        <v>-26</v>
      </c>
      <c r="E90" s="1" t="s">
        <v>175</v>
      </c>
    </row>
    <row r="91" spans="1:5" x14ac:dyDescent="0.25">
      <c r="A91" s="67" t="s">
        <v>248</v>
      </c>
      <c r="B91" s="1" t="s">
        <v>173</v>
      </c>
      <c r="C91" s="1" t="s">
        <v>174</v>
      </c>
      <c r="D91" s="1">
        <v>-26</v>
      </c>
      <c r="E91" s="1" t="s">
        <v>175</v>
      </c>
    </row>
    <row r="92" spans="1:5" x14ac:dyDescent="0.25">
      <c r="A92" s="67" t="s">
        <v>245</v>
      </c>
      <c r="B92" s="1" t="s">
        <v>173</v>
      </c>
      <c r="C92" s="1" t="s">
        <v>189</v>
      </c>
      <c r="D92" s="1">
        <v>-26</v>
      </c>
      <c r="E92" s="1" t="s">
        <v>185</v>
      </c>
    </row>
    <row r="93" spans="1:5" x14ac:dyDescent="0.25">
      <c r="A93" s="67" t="s">
        <v>242</v>
      </c>
      <c r="B93" s="1" t="s">
        <v>173</v>
      </c>
      <c r="C93" s="1" t="s">
        <v>189</v>
      </c>
      <c r="D93" s="1">
        <v>-26</v>
      </c>
      <c r="E93" s="1" t="s">
        <v>185</v>
      </c>
    </row>
    <row r="94" spans="1:5" x14ac:dyDescent="0.25">
      <c r="A94" s="67" t="s">
        <v>253</v>
      </c>
      <c r="B94" s="1" t="s">
        <v>173</v>
      </c>
      <c r="C94" s="1" t="s">
        <v>189</v>
      </c>
      <c r="D94" s="1">
        <v>-26</v>
      </c>
      <c r="E94" s="1" t="s">
        <v>185</v>
      </c>
    </row>
    <row r="95" spans="1:5" x14ac:dyDescent="0.25">
      <c r="A95" s="67" t="s">
        <v>206</v>
      </c>
      <c r="B95" s="1" t="s">
        <v>173</v>
      </c>
      <c r="C95" s="1" t="s">
        <v>189</v>
      </c>
      <c r="D95" s="1">
        <v>-26</v>
      </c>
      <c r="E95" s="1" t="s">
        <v>185</v>
      </c>
    </row>
    <row r="96" spans="1:5" x14ac:dyDescent="0.25">
      <c r="A96" s="67" t="s">
        <v>207</v>
      </c>
      <c r="B96" s="1" t="s">
        <v>173</v>
      </c>
      <c r="C96" s="1" t="s">
        <v>189</v>
      </c>
      <c r="D96" s="1">
        <v>-26</v>
      </c>
      <c r="E96" s="1" t="s">
        <v>185</v>
      </c>
    </row>
    <row r="97" spans="1:5" x14ac:dyDescent="0.25">
      <c r="A97" s="67" t="s">
        <v>304</v>
      </c>
      <c r="B97" s="1" t="s">
        <v>173</v>
      </c>
      <c r="C97" s="1" t="s">
        <v>189</v>
      </c>
      <c r="D97" s="1">
        <v>-37</v>
      </c>
      <c r="E97" s="1" t="s">
        <v>185</v>
      </c>
    </row>
    <row r="98" spans="1:5" x14ac:dyDescent="0.25">
      <c r="A98" s="67" t="s">
        <v>208</v>
      </c>
      <c r="B98" s="1" t="s">
        <v>173</v>
      </c>
      <c r="C98" s="1" t="s">
        <v>174</v>
      </c>
      <c r="D98" s="1">
        <v>-26</v>
      </c>
      <c r="E98" s="1" t="s">
        <v>175</v>
      </c>
    </row>
    <row r="99" spans="1:5" x14ac:dyDescent="0.25">
      <c r="A99" s="67" t="s">
        <v>305</v>
      </c>
      <c r="B99" s="1" t="s">
        <v>173</v>
      </c>
      <c r="C99" s="1" t="s">
        <v>174</v>
      </c>
      <c r="D99" s="1">
        <v>-37</v>
      </c>
      <c r="E99" s="1" t="s">
        <v>175</v>
      </c>
    </row>
    <row r="100" spans="1:5" x14ac:dyDescent="0.25">
      <c r="A100" s="67" t="s">
        <v>209</v>
      </c>
      <c r="B100" s="1" t="s">
        <v>173</v>
      </c>
      <c r="C100" s="1" t="s">
        <v>174</v>
      </c>
      <c r="D100" s="1">
        <v>-26</v>
      </c>
      <c r="E100" s="1" t="s">
        <v>175</v>
      </c>
    </row>
    <row r="101" spans="1:5" x14ac:dyDescent="0.25">
      <c r="A101" s="67" t="s">
        <v>210</v>
      </c>
      <c r="B101" s="1" t="s">
        <v>173</v>
      </c>
      <c r="C101" s="1" t="s">
        <v>174</v>
      </c>
      <c r="D101" s="1">
        <v>-26</v>
      </c>
      <c r="E101" s="1" t="s">
        <v>175</v>
      </c>
    </row>
    <row r="102" spans="1:5" x14ac:dyDescent="0.25">
      <c r="A102" s="67" t="s">
        <v>211</v>
      </c>
      <c r="B102" s="1" t="s">
        <v>173</v>
      </c>
      <c r="C102" s="1" t="s">
        <v>174</v>
      </c>
      <c r="D102" s="1">
        <v>-26</v>
      </c>
      <c r="E102" s="1" t="s">
        <v>175</v>
      </c>
    </row>
    <row r="103" spans="1:5" x14ac:dyDescent="0.25">
      <c r="A103" s="67" t="s">
        <v>247</v>
      </c>
      <c r="B103" s="1" t="s">
        <v>173</v>
      </c>
      <c r="C103" s="1" t="s">
        <v>174</v>
      </c>
      <c r="D103" s="1">
        <v>-26</v>
      </c>
      <c r="E103" s="1" t="s">
        <v>175</v>
      </c>
    </row>
    <row r="104" spans="1:5" x14ac:dyDescent="0.25">
      <c r="A104" s="67" t="s">
        <v>212</v>
      </c>
      <c r="B104" s="1" t="s">
        <v>173</v>
      </c>
      <c r="C104" s="1" t="s">
        <v>174</v>
      </c>
      <c r="D104" s="1">
        <v>-26</v>
      </c>
      <c r="E104" s="1" t="s">
        <v>175</v>
      </c>
    </row>
    <row r="105" spans="1:5" x14ac:dyDescent="0.25">
      <c r="A105" s="67" t="s">
        <v>306</v>
      </c>
      <c r="B105" s="1" t="s">
        <v>188</v>
      </c>
      <c r="C105" s="1" t="s">
        <v>189</v>
      </c>
      <c r="D105" s="1">
        <v>-35</v>
      </c>
      <c r="E105" s="1" t="s">
        <v>190</v>
      </c>
    </row>
    <row r="106" spans="1:5" x14ac:dyDescent="0.25">
      <c r="A106" s="67" t="s">
        <v>1101</v>
      </c>
      <c r="B106" s="1" t="s">
        <v>188</v>
      </c>
      <c r="C106" s="1" t="s">
        <v>189</v>
      </c>
      <c r="D106" s="1">
        <v>-38</v>
      </c>
      <c r="E106" s="1" t="s">
        <v>190</v>
      </c>
    </row>
    <row r="107" spans="1:5" x14ac:dyDescent="0.25">
      <c r="A107" s="67" t="s">
        <v>307</v>
      </c>
      <c r="B107" s="1" t="s">
        <v>188</v>
      </c>
      <c r="C107" s="1" t="s">
        <v>189</v>
      </c>
      <c r="D107" s="1">
        <v>-35</v>
      </c>
      <c r="E107" s="1" t="s">
        <v>190</v>
      </c>
    </row>
    <row r="108" spans="1:5" x14ac:dyDescent="0.25">
      <c r="A108" s="67" t="s">
        <v>1102</v>
      </c>
      <c r="B108" s="1" t="s">
        <v>188</v>
      </c>
      <c r="C108" s="1" t="s">
        <v>189</v>
      </c>
      <c r="D108" s="1">
        <v>-38</v>
      </c>
      <c r="E108" s="1" t="s">
        <v>190</v>
      </c>
    </row>
    <row r="109" spans="1:5" x14ac:dyDescent="0.25">
      <c r="A109" s="67" t="s">
        <v>308</v>
      </c>
      <c r="B109" s="1" t="s">
        <v>188</v>
      </c>
      <c r="C109" s="1" t="s">
        <v>189</v>
      </c>
      <c r="D109" s="1">
        <v>-35</v>
      </c>
      <c r="E109" s="1" t="s">
        <v>190</v>
      </c>
    </row>
    <row r="110" spans="1:5" x14ac:dyDescent="0.25">
      <c r="A110" s="67" t="s">
        <v>1103</v>
      </c>
      <c r="B110" s="1" t="s">
        <v>188</v>
      </c>
      <c r="C110" s="1" t="s">
        <v>189</v>
      </c>
      <c r="D110" s="1">
        <v>-38</v>
      </c>
      <c r="E110" s="1" t="s">
        <v>190</v>
      </c>
    </row>
    <row r="111" spans="1:5" x14ac:dyDescent="0.25">
      <c r="A111" s="67" t="s">
        <v>1109</v>
      </c>
      <c r="B111" s="1" t="s">
        <v>188</v>
      </c>
      <c r="C111" s="1" t="s">
        <v>189</v>
      </c>
      <c r="D111" s="1">
        <v>-36</v>
      </c>
      <c r="E111" s="1" t="s">
        <v>185</v>
      </c>
    </row>
    <row r="112" spans="1:5" x14ac:dyDescent="0.25">
      <c r="A112" s="67" t="s">
        <v>356</v>
      </c>
      <c r="B112" s="1" t="s">
        <v>188</v>
      </c>
      <c r="C112" s="1" t="s">
        <v>189</v>
      </c>
      <c r="D112" s="1">
        <v>-35</v>
      </c>
      <c r="E112" s="1" t="s">
        <v>190</v>
      </c>
    </row>
    <row r="113" spans="1:5" x14ac:dyDescent="0.25">
      <c r="A113" s="67" t="s">
        <v>309</v>
      </c>
      <c r="B113" s="1" t="s">
        <v>188</v>
      </c>
      <c r="C113" s="1" t="s">
        <v>189</v>
      </c>
      <c r="D113" s="1">
        <v>-35</v>
      </c>
      <c r="E113" s="1" t="s">
        <v>190</v>
      </c>
    </row>
    <row r="114" spans="1:5" x14ac:dyDescent="0.25">
      <c r="A114" s="67" t="s">
        <v>1104</v>
      </c>
      <c r="B114" s="1" t="s">
        <v>188</v>
      </c>
      <c r="C114" s="1" t="s">
        <v>189</v>
      </c>
      <c r="D114" s="1">
        <v>-38</v>
      </c>
      <c r="E114" s="1" t="s">
        <v>190</v>
      </c>
    </row>
    <row r="115" spans="1:5" x14ac:dyDescent="0.25">
      <c r="A115" s="67" t="s">
        <v>1105</v>
      </c>
      <c r="B115" s="1" t="s">
        <v>188</v>
      </c>
      <c r="C115" s="1" t="s">
        <v>189</v>
      </c>
      <c r="D115" s="1">
        <v>-37</v>
      </c>
      <c r="E115" s="1" t="s">
        <v>190</v>
      </c>
    </row>
    <row r="116" spans="1:5" x14ac:dyDescent="0.25">
      <c r="A116" s="67" t="s">
        <v>1106</v>
      </c>
      <c r="B116" s="1" t="s">
        <v>188</v>
      </c>
      <c r="C116" s="1" t="s">
        <v>189</v>
      </c>
      <c r="D116" s="1">
        <v>-38</v>
      </c>
      <c r="E116" s="1" t="s">
        <v>190</v>
      </c>
    </row>
    <row r="117" spans="1:5" x14ac:dyDescent="0.25">
      <c r="A117" s="67" t="s">
        <v>310</v>
      </c>
      <c r="B117" s="1" t="s">
        <v>188</v>
      </c>
      <c r="C117" s="1" t="s">
        <v>189</v>
      </c>
      <c r="D117" s="1">
        <v>-35</v>
      </c>
      <c r="E117" s="1" t="s">
        <v>190</v>
      </c>
    </row>
    <row r="118" spans="1:5" x14ac:dyDescent="0.25">
      <c r="A118" s="67" t="s">
        <v>1107</v>
      </c>
      <c r="B118" s="1" t="s">
        <v>188</v>
      </c>
      <c r="C118" s="1" t="s">
        <v>189</v>
      </c>
      <c r="D118" s="1">
        <v>-38</v>
      </c>
      <c r="E118" s="1" t="s">
        <v>190</v>
      </c>
    </row>
    <row r="119" spans="1:5" x14ac:dyDescent="0.25">
      <c r="A119" s="67" t="s">
        <v>311</v>
      </c>
      <c r="B119" s="1" t="s">
        <v>173</v>
      </c>
      <c r="C119" s="1" t="s">
        <v>189</v>
      </c>
      <c r="D119" s="1">
        <v>-37</v>
      </c>
      <c r="E119" s="1" t="s">
        <v>185</v>
      </c>
    </row>
    <row r="120" spans="1:5" x14ac:dyDescent="0.25">
      <c r="A120" s="67" t="s">
        <v>343</v>
      </c>
      <c r="B120" s="1" t="s">
        <v>173</v>
      </c>
      <c r="C120" s="1" t="s">
        <v>189</v>
      </c>
      <c r="D120" s="1">
        <v>-37</v>
      </c>
      <c r="E120" s="1" t="s">
        <v>185</v>
      </c>
    </row>
    <row r="121" spans="1:5" x14ac:dyDescent="0.25">
      <c r="A121" s="67" t="s">
        <v>312</v>
      </c>
      <c r="B121" s="1" t="s">
        <v>173</v>
      </c>
      <c r="C121" s="1" t="s">
        <v>189</v>
      </c>
      <c r="D121" s="1">
        <v>-46</v>
      </c>
      <c r="E121" s="1" t="s">
        <v>185</v>
      </c>
    </row>
    <row r="122" spans="1:5" x14ac:dyDescent="0.25">
      <c r="A122" s="67" t="s">
        <v>213</v>
      </c>
      <c r="B122" s="1" t="s">
        <v>173</v>
      </c>
      <c r="C122" s="1" t="s">
        <v>189</v>
      </c>
      <c r="D122" s="1">
        <v>-26</v>
      </c>
      <c r="E122" s="1" t="s">
        <v>185</v>
      </c>
    </row>
    <row r="123" spans="1:5" x14ac:dyDescent="0.25">
      <c r="A123" s="67" t="s">
        <v>214</v>
      </c>
      <c r="B123" s="1" t="s">
        <v>173</v>
      </c>
      <c r="C123" s="1" t="s">
        <v>189</v>
      </c>
      <c r="D123" s="1">
        <v>-26</v>
      </c>
      <c r="E123" s="1" t="s">
        <v>185</v>
      </c>
    </row>
    <row r="124" spans="1:5" x14ac:dyDescent="0.25">
      <c r="A124" s="67" t="s">
        <v>313</v>
      </c>
      <c r="B124" s="1" t="s">
        <v>173</v>
      </c>
      <c r="C124" s="1" t="s">
        <v>189</v>
      </c>
      <c r="D124" s="1">
        <v>-22</v>
      </c>
      <c r="E124" s="1" t="s">
        <v>185</v>
      </c>
    </row>
    <row r="125" spans="1:5" x14ac:dyDescent="0.25">
      <c r="A125" s="67" t="s">
        <v>215</v>
      </c>
      <c r="B125" s="1" t="s">
        <v>173</v>
      </c>
      <c r="C125" s="1" t="s">
        <v>189</v>
      </c>
      <c r="D125" s="1">
        <v>-26</v>
      </c>
      <c r="E125" s="1" t="s">
        <v>185</v>
      </c>
    </row>
    <row r="126" spans="1:5" x14ac:dyDescent="0.25">
      <c r="A126" s="67" t="s">
        <v>314</v>
      </c>
      <c r="B126" s="1" t="s">
        <v>173</v>
      </c>
      <c r="C126" s="1" t="s">
        <v>189</v>
      </c>
      <c r="D126" s="1">
        <v>-37</v>
      </c>
      <c r="E126" s="1" t="s">
        <v>185</v>
      </c>
    </row>
    <row r="127" spans="1:5" x14ac:dyDescent="0.25">
      <c r="A127" s="67" t="s">
        <v>315</v>
      </c>
      <c r="B127" s="1" t="s">
        <v>173</v>
      </c>
      <c r="C127" s="1" t="s">
        <v>189</v>
      </c>
      <c r="D127" s="1">
        <v>-41</v>
      </c>
      <c r="E127" s="1" t="s">
        <v>185</v>
      </c>
    </row>
    <row r="128" spans="1:5" x14ac:dyDescent="0.25">
      <c r="A128" s="67" t="s">
        <v>216</v>
      </c>
      <c r="B128" s="1" t="s">
        <v>173</v>
      </c>
      <c r="C128" s="1" t="s">
        <v>189</v>
      </c>
      <c r="D128" s="1">
        <v>-26</v>
      </c>
      <c r="E128" s="1" t="s">
        <v>185</v>
      </c>
    </row>
    <row r="129" spans="1:5" x14ac:dyDescent="0.25">
      <c r="A129" s="67" t="s">
        <v>217</v>
      </c>
      <c r="B129" s="1" t="s">
        <v>173</v>
      </c>
      <c r="C129" s="1" t="s">
        <v>189</v>
      </c>
      <c r="D129" s="1">
        <v>-26</v>
      </c>
      <c r="E129" s="1" t="s">
        <v>185</v>
      </c>
    </row>
    <row r="130" spans="1:5" x14ac:dyDescent="0.25">
      <c r="A130" s="67" t="s">
        <v>218</v>
      </c>
      <c r="B130" s="1" t="s">
        <v>173</v>
      </c>
      <c r="C130" s="1" t="s">
        <v>189</v>
      </c>
      <c r="D130" s="1">
        <v>-26</v>
      </c>
      <c r="E130" s="1" t="s">
        <v>185</v>
      </c>
    </row>
    <row r="131" spans="1:5" x14ac:dyDescent="0.25">
      <c r="A131" s="67" t="s">
        <v>219</v>
      </c>
      <c r="B131" s="1" t="s">
        <v>173</v>
      </c>
      <c r="C131" s="1" t="s">
        <v>189</v>
      </c>
      <c r="D131" s="1">
        <v>-26</v>
      </c>
      <c r="E131" s="1" t="s">
        <v>185</v>
      </c>
    </row>
    <row r="132" spans="1:5" x14ac:dyDescent="0.25">
      <c r="A132" s="67" t="s">
        <v>316</v>
      </c>
      <c r="B132" s="1" t="s">
        <v>173</v>
      </c>
      <c r="C132" s="1" t="s">
        <v>189</v>
      </c>
      <c r="D132" s="1">
        <v>-37</v>
      </c>
      <c r="E132" s="1" t="s">
        <v>185</v>
      </c>
    </row>
    <row r="133" spans="1:5" x14ac:dyDescent="0.25">
      <c r="A133" s="67" t="s">
        <v>220</v>
      </c>
      <c r="B133" s="1" t="s">
        <v>173</v>
      </c>
      <c r="C133" s="1" t="s">
        <v>189</v>
      </c>
      <c r="D133" s="1">
        <v>-26</v>
      </c>
      <c r="E133" s="1" t="s">
        <v>185</v>
      </c>
    </row>
    <row r="134" spans="1:5" x14ac:dyDescent="0.25">
      <c r="A134" s="67" t="s">
        <v>317</v>
      </c>
      <c r="B134" s="1" t="s">
        <v>188</v>
      </c>
      <c r="C134" s="1" t="s">
        <v>174</v>
      </c>
      <c r="D134" s="1">
        <v>-42</v>
      </c>
      <c r="E134" s="1" t="s">
        <v>190</v>
      </c>
    </row>
    <row r="135" spans="1:5" x14ac:dyDescent="0.25">
      <c r="A135" s="67" t="s">
        <v>318</v>
      </c>
      <c r="B135" s="1" t="s">
        <v>188</v>
      </c>
      <c r="C135" s="1" t="s">
        <v>174</v>
      </c>
      <c r="D135" s="1">
        <v>-42</v>
      </c>
      <c r="E135" s="1" t="s">
        <v>190</v>
      </c>
    </row>
    <row r="136" spans="1:5" x14ac:dyDescent="0.25">
      <c r="A136" s="67" t="s">
        <v>319</v>
      </c>
      <c r="B136" s="1" t="s">
        <v>188</v>
      </c>
      <c r="C136" s="1" t="s">
        <v>174</v>
      </c>
      <c r="D136" s="1">
        <v>-42</v>
      </c>
      <c r="E136" s="1" t="s">
        <v>190</v>
      </c>
    </row>
    <row r="137" spans="1:5" x14ac:dyDescent="0.25">
      <c r="A137" s="67" t="s">
        <v>221</v>
      </c>
      <c r="B137" s="1" t="s">
        <v>173</v>
      </c>
      <c r="C137" s="1" t="s">
        <v>189</v>
      </c>
      <c r="D137" s="1">
        <v>-26</v>
      </c>
      <c r="E137" s="1" t="s">
        <v>185</v>
      </c>
    </row>
    <row r="138" spans="1:5" x14ac:dyDescent="0.25">
      <c r="A138" s="67" t="s">
        <v>320</v>
      </c>
      <c r="B138" s="1" t="s">
        <v>173</v>
      </c>
      <c r="C138" s="1" t="s">
        <v>189</v>
      </c>
      <c r="D138" s="1">
        <v>-37</v>
      </c>
      <c r="E138" s="1" t="s">
        <v>185</v>
      </c>
    </row>
    <row r="139" spans="1:5" x14ac:dyDescent="0.25">
      <c r="A139" s="67" t="s">
        <v>222</v>
      </c>
      <c r="B139" s="1" t="s">
        <v>173</v>
      </c>
      <c r="C139" s="1" t="s">
        <v>189</v>
      </c>
      <c r="D139" s="1">
        <v>-26</v>
      </c>
      <c r="E139" s="1" t="s">
        <v>185</v>
      </c>
    </row>
    <row r="140" spans="1:5" x14ac:dyDescent="0.25">
      <c r="A140" s="67" t="s">
        <v>321</v>
      </c>
      <c r="B140" s="1" t="s">
        <v>188</v>
      </c>
      <c r="C140" s="1" t="s">
        <v>189</v>
      </c>
      <c r="D140" s="1">
        <v>-38</v>
      </c>
      <c r="E140" s="1" t="s">
        <v>190</v>
      </c>
    </row>
    <row r="141" spans="1:5" x14ac:dyDescent="0.25">
      <c r="A141" s="67" t="s">
        <v>322</v>
      </c>
      <c r="B141" s="1" t="s">
        <v>188</v>
      </c>
      <c r="C141" s="1" t="s">
        <v>189</v>
      </c>
      <c r="D141" s="1">
        <v>-38</v>
      </c>
      <c r="E141" s="1" t="s">
        <v>190</v>
      </c>
    </row>
    <row r="142" spans="1:5" x14ac:dyDescent="0.25">
      <c r="A142" s="67" t="s">
        <v>349</v>
      </c>
      <c r="B142" s="1" t="s">
        <v>188</v>
      </c>
      <c r="C142" s="1" t="s">
        <v>189</v>
      </c>
      <c r="D142" s="1">
        <v>-38</v>
      </c>
      <c r="E142" s="1" t="s">
        <v>190</v>
      </c>
    </row>
    <row r="143" spans="1:5" x14ac:dyDescent="0.25">
      <c r="A143" s="67" t="s">
        <v>323</v>
      </c>
      <c r="B143" s="1" t="s">
        <v>188</v>
      </c>
      <c r="C143" s="1" t="s">
        <v>189</v>
      </c>
      <c r="D143" s="1">
        <v>-42</v>
      </c>
      <c r="E143" s="1" t="s">
        <v>190</v>
      </c>
    </row>
    <row r="144" spans="1:5" x14ac:dyDescent="0.25">
      <c r="A144" s="67" t="s">
        <v>223</v>
      </c>
      <c r="B144" s="1" t="s">
        <v>173</v>
      </c>
      <c r="C144" s="1" t="s">
        <v>189</v>
      </c>
      <c r="D144" s="1">
        <v>-26</v>
      </c>
      <c r="E144" s="1" t="s">
        <v>185</v>
      </c>
    </row>
    <row r="145" spans="1:5" x14ac:dyDescent="0.25">
      <c r="A145" s="67" t="s">
        <v>324</v>
      </c>
      <c r="B145" s="1" t="s">
        <v>173</v>
      </c>
      <c r="C145" s="1" t="s">
        <v>189</v>
      </c>
      <c r="D145" s="1">
        <v>-37</v>
      </c>
      <c r="E145" s="1" t="s">
        <v>185</v>
      </c>
    </row>
    <row r="146" spans="1:5" x14ac:dyDescent="0.25">
      <c r="A146" s="67" t="s">
        <v>224</v>
      </c>
      <c r="B146" s="1" t="s">
        <v>173</v>
      </c>
      <c r="C146" s="1" t="s">
        <v>189</v>
      </c>
      <c r="D146" s="1">
        <v>-26</v>
      </c>
      <c r="E146" s="1" t="s">
        <v>185</v>
      </c>
    </row>
    <row r="147" spans="1:5" x14ac:dyDescent="0.25">
      <c r="A147" s="67" t="s">
        <v>225</v>
      </c>
      <c r="B147" s="1" t="s">
        <v>173</v>
      </c>
      <c r="C147" s="1" t="s">
        <v>189</v>
      </c>
      <c r="D147" s="1">
        <v>-26</v>
      </c>
      <c r="E147" s="1" t="s">
        <v>185</v>
      </c>
    </row>
    <row r="148" spans="1:5" x14ac:dyDescent="0.25">
      <c r="A148" s="67" t="s">
        <v>225</v>
      </c>
      <c r="B148" s="1" t="s">
        <v>173</v>
      </c>
      <c r="C148" s="1" t="s">
        <v>189</v>
      </c>
      <c r="D148" s="1">
        <v>-26</v>
      </c>
      <c r="E148" s="1" t="s">
        <v>185</v>
      </c>
    </row>
    <row r="149" spans="1:5" x14ac:dyDescent="0.25">
      <c r="A149" s="67" t="s">
        <v>243</v>
      </c>
      <c r="B149" s="1" t="s">
        <v>173</v>
      </c>
      <c r="C149" s="1" t="s">
        <v>189</v>
      </c>
      <c r="D149" s="1">
        <v>-26</v>
      </c>
      <c r="E149" s="1" t="s">
        <v>185</v>
      </c>
    </row>
    <row r="150" spans="1:5" x14ac:dyDescent="0.25">
      <c r="A150" s="67" t="s">
        <v>226</v>
      </c>
      <c r="B150" s="1" t="s">
        <v>173</v>
      </c>
      <c r="C150" s="1" t="s">
        <v>189</v>
      </c>
      <c r="D150" s="1">
        <v>-26</v>
      </c>
      <c r="E150" s="1" t="s">
        <v>185</v>
      </c>
    </row>
    <row r="151" spans="1:5" x14ac:dyDescent="0.25">
      <c r="A151" s="67" t="s">
        <v>348</v>
      </c>
      <c r="B151" s="1" t="s">
        <v>188</v>
      </c>
      <c r="C151" s="1" t="s">
        <v>189</v>
      </c>
      <c r="D151" s="1">
        <v>-34.700000000000003</v>
      </c>
      <c r="E151" s="1" t="s">
        <v>190</v>
      </c>
    </row>
    <row r="152" spans="1:5" x14ac:dyDescent="0.25">
      <c r="A152" s="67" t="s">
        <v>325</v>
      </c>
      <c r="B152" s="1" t="s">
        <v>188</v>
      </c>
      <c r="C152" s="1" t="s">
        <v>189</v>
      </c>
      <c r="D152" s="1">
        <v>-38</v>
      </c>
      <c r="E152" s="1" t="s">
        <v>190</v>
      </c>
    </row>
    <row r="153" spans="1:5" x14ac:dyDescent="0.25">
      <c r="A153" s="67" t="s">
        <v>326</v>
      </c>
      <c r="B153" s="1" t="s">
        <v>188</v>
      </c>
      <c r="C153" s="1" t="s">
        <v>189</v>
      </c>
      <c r="D153" s="1">
        <v>-38</v>
      </c>
      <c r="E153" s="1" t="s">
        <v>190</v>
      </c>
    </row>
    <row r="154" spans="1:5" x14ac:dyDescent="0.25">
      <c r="A154" s="67" t="s">
        <v>327</v>
      </c>
      <c r="B154" s="1" t="s">
        <v>188</v>
      </c>
      <c r="C154" s="1" t="s">
        <v>189</v>
      </c>
      <c r="D154" s="1">
        <v>-38</v>
      </c>
      <c r="E154" s="1" t="s">
        <v>190</v>
      </c>
    </row>
    <row r="155" spans="1:5" x14ac:dyDescent="0.25">
      <c r="A155" s="67" t="s">
        <v>227</v>
      </c>
      <c r="B155" s="1" t="s">
        <v>173</v>
      </c>
      <c r="C155" s="1" t="s">
        <v>189</v>
      </c>
      <c r="D155" s="1">
        <v>-26</v>
      </c>
      <c r="E155" s="1" t="s">
        <v>185</v>
      </c>
    </row>
    <row r="156" spans="1:5" x14ac:dyDescent="0.25">
      <c r="A156" s="67" t="s">
        <v>358</v>
      </c>
      <c r="B156" s="1" t="s">
        <v>173</v>
      </c>
      <c r="C156" s="1" t="s">
        <v>189</v>
      </c>
      <c r="D156" s="1">
        <v>-37</v>
      </c>
      <c r="E156" s="1" t="s">
        <v>185</v>
      </c>
    </row>
    <row r="157" spans="1:5" x14ac:dyDescent="0.25">
      <c r="A157" s="67" t="s">
        <v>228</v>
      </c>
      <c r="B157" s="1" t="s">
        <v>173</v>
      </c>
      <c r="C157" s="1" t="s">
        <v>189</v>
      </c>
      <c r="D157" s="1">
        <v>-26</v>
      </c>
      <c r="E157" s="1" t="s">
        <v>185</v>
      </c>
    </row>
    <row r="158" spans="1:5" x14ac:dyDescent="0.25">
      <c r="A158" s="67" t="s">
        <v>229</v>
      </c>
      <c r="B158" s="1" t="s">
        <v>173</v>
      </c>
      <c r="C158" s="1" t="s">
        <v>189</v>
      </c>
      <c r="D158" s="1">
        <v>-26</v>
      </c>
      <c r="E158" s="1" t="s">
        <v>185</v>
      </c>
    </row>
    <row r="159" spans="1:5" x14ac:dyDescent="0.25">
      <c r="A159" s="67" t="s">
        <v>328</v>
      </c>
      <c r="B159" s="1" t="s">
        <v>188</v>
      </c>
      <c r="C159" s="1" t="s">
        <v>189</v>
      </c>
      <c r="D159" s="1">
        <v>-38</v>
      </c>
      <c r="E159" s="1" t="s">
        <v>190</v>
      </c>
    </row>
    <row r="160" spans="1:5" x14ac:dyDescent="0.25">
      <c r="A160" s="67" t="s">
        <v>329</v>
      </c>
      <c r="B160" s="1" t="s">
        <v>188</v>
      </c>
      <c r="C160" s="1" t="s">
        <v>189</v>
      </c>
      <c r="D160" s="1">
        <v>-38</v>
      </c>
      <c r="E160" s="1" t="s">
        <v>190</v>
      </c>
    </row>
    <row r="161" spans="1:5" x14ac:dyDescent="0.25">
      <c r="A161" s="67" t="s">
        <v>353</v>
      </c>
      <c r="B161" s="1" t="s">
        <v>188</v>
      </c>
      <c r="C161" s="1" t="s">
        <v>189</v>
      </c>
      <c r="D161" s="1">
        <v>-25.8</v>
      </c>
      <c r="E161" s="1" t="s">
        <v>190</v>
      </c>
    </row>
    <row r="162" spans="1:5" x14ac:dyDescent="0.25">
      <c r="A162" s="67" t="s">
        <v>330</v>
      </c>
      <c r="B162" s="1" t="s">
        <v>188</v>
      </c>
      <c r="C162" s="1" t="s">
        <v>189</v>
      </c>
      <c r="D162" s="1">
        <v>-42</v>
      </c>
      <c r="E162" s="1" t="s">
        <v>190</v>
      </c>
    </row>
    <row r="163" spans="1:5" x14ac:dyDescent="0.25">
      <c r="A163" s="67" t="s">
        <v>359</v>
      </c>
      <c r="B163" s="1" t="s">
        <v>188</v>
      </c>
      <c r="C163" s="1" t="s">
        <v>189</v>
      </c>
      <c r="D163" s="1">
        <v>-38</v>
      </c>
      <c r="E163" s="1" t="s">
        <v>185</v>
      </c>
    </row>
    <row r="164" spans="1:5" x14ac:dyDescent="0.25">
      <c r="A164" s="67" t="s">
        <v>331</v>
      </c>
      <c r="B164" s="1" t="s">
        <v>188</v>
      </c>
      <c r="C164" s="1" t="s">
        <v>189</v>
      </c>
      <c r="D164" s="1">
        <v>-40</v>
      </c>
      <c r="E164" s="1" t="s">
        <v>190</v>
      </c>
    </row>
    <row r="165" spans="1:5" x14ac:dyDescent="0.25">
      <c r="A165" s="67" t="s">
        <v>332</v>
      </c>
      <c r="B165" s="1" t="s">
        <v>188</v>
      </c>
      <c r="C165" s="1" t="s">
        <v>189</v>
      </c>
      <c r="D165" s="1">
        <v>-38</v>
      </c>
      <c r="E165" s="1" t="s">
        <v>190</v>
      </c>
    </row>
    <row r="166" spans="1:5" x14ac:dyDescent="0.25">
      <c r="A166" s="67" t="s">
        <v>333</v>
      </c>
      <c r="B166" s="1" t="s">
        <v>188</v>
      </c>
      <c r="C166" s="1" t="s">
        <v>189</v>
      </c>
      <c r="D166" s="1">
        <v>-38</v>
      </c>
      <c r="E166" s="1" t="s">
        <v>190</v>
      </c>
    </row>
    <row r="167" spans="1:5" x14ac:dyDescent="0.25">
      <c r="A167" s="67" t="s">
        <v>1263</v>
      </c>
      <c r="B167" s="1" t="s">
        <v>188</v>
      </c>
      <c r="C167" s="1" t="s">
        <v>1264</v>
      </c>
      <c r="D167" s="1">
        <v>-38</v>
      </c>
      <c r="E167" s="1" t="s">
        <v>190</v>
      </c>
    </row>
    <row r="168" spans="1:5" x14ac:dyDescent="0.25">
      <c r="A168" s="67" t="s">
        <v>334</v>
      </c>
      <c r="B168" s="1" t="s">
        <v>188</v>
      </c>
      <c r="C168" s="1" t="s">
        <v>189</v>
      </c>
      <c r="D168" s="1">
        <v>-38</v>
      </c>
      <c r="E168" s="1" t="s">
        <v>190</v>
      </c>
    </row>
    <row r="169" spans="1:5" x14ac:dyDescent="0.25">
      <c r="A169" s="67" t="s">
        <v>361</v>
      </c>
      <c r="B169" s="1" t="s">
        <v>188</v>
      </c>
      <c r="C169" s="1" t="s">
        <v>189</v>
      </c>
      <c r="D169" s="1">
        <v>-38</v>
      </c>
      <c r="E169" s="1" t="s">
        <v>190</v>
      </c>
    </row>
    <row r="170" spans="1:5" x14ac:dyDescent="0.25">
      <c r="A170" s="67" t="s">
        <v>350</v>
      </c>
      <c r="B170" s="1" t="s">
        <v>188</v>
      </c>
      <c r="C170" s="1" t="s">
        <v>189</v>
      </c>
      <c r="D170" s="1">
        <v>-38</v>
      </c>
      <c r="E170" s="1" t="s">
        <v>190</v>
      </c>
    </row>
    <row r="171" spans="1:5" x14ac:dyDescent="0.25">
      <c r="A171" s="67" t="s">
        <v>352</v>
      </c>
      <c r="B171" s="1" t="s">
        <v>188</v>
      </c>
      <c r="C171" s="1" t="s">
        <v>189</v>
      </c>
      <c r="D171" s="1">
        <v>-37.700000000000003</v>
      </c>
      <c r="E171" s="1" t="s">
        <v>190</v>
      </c>
    </row>
    <row r="172" spans="1:5" x14ac:dyDescent="0.25">
      <c r="A172" s="67" t="s">
        <v>335</v>
      </c>
      <c r="B172" s="1" t="s">
        <v>173</v>
      </c>
      <c r="C172" s="1" t="s">
        <v>189</v>
      </c>
      <c r="D172" s="1">
        <v>-37</v>
      </c>
      <c r="E172" s="1" t="s">
        <v>185</v>
      </c>
    </row>
    <row r="173" spans="1:5" x14ac:dyDescent="0.25">
      <c r="A173" s="67" t="s">
        <v>336</v>
      </c>
      <c r="B173" s="1" t="s">
        <v>173</v>
      </c>
      <c r="C173" s="1" t="s">
        <v>189</v>
      </c>
      <c r="D173" s="1">
        <v>-35</v>
      </c>
      <c r="E173" s="1" t="s">
        <v>185</v>
      </c>
    </row>
    <row r="174" spans="1:5" x14ac:dyDescent="0.25">
      <c r="A174" s="67" t="s">
        <v>337</v>
      </c>
      <c r="B174" s="1" t="s">
        <v>173</v>
      </c>
      <c r="C174" s="1" t="s">
        <v>189</v>
      </c>
      <c r="D174" s="1">
        <v>-37</v>
      </c>
      <c r="E174" s="1" t="s">
        <v>185</v>
      </c>
    </row>
    <row r="175" spans="1:5" x14ac:dyDescent="0.25">
      <c r="A175" s="67" t="s">
        <v>344</v>
      </c>
      <c r="B175" s="1" t="s">
        <v>173</v>
      </c>
      <c r="C175" s="1" t="s">
        <v>189</v>
      </c>
      <c r="D175" s="1">
        <v>-37</v>
      </c>
      <c r="E175" s="1" t="s">
        <v>185</v>
      </c>
    </row>
    <row r="176" spans="1:5" x14ac:dyDescent="0.25">
      <c r="A176" s="67" t="s">
        <v>346</v>
      </c>
      <c r="B176" s="1" t="s">
        <v>173</v>
      </c>
      <c r="C176" s="1" t="s">
        <v>189</v>
      </c>
      <c r="D176" s="1">
        <v>-35</v>
      </c>
      <c r="E176" s="1" t="s">
        <v>185</v>
      </c>
    </row>
    <row r="177" spans="1:5" x14ac:dyDescent="0.25">
      <c r="A177" s="67" t="s">
        <v>230</v>
      </c>
      <c r="B177" s="1" t="s">
        <v>173</v>
      </c>
      <c r="C177" s="1" t="s">
        <v>189</v>
      </c>
      <c r="D177" s="1">
        <v>-26</v>
      </c>
      <c r="E177" s="1" t="s">
        <v>185</v>
      </c>
    </row>
    <row r="178" spans="1:5" x14ac:dyDescent="0.25">
      <c r="A178" s="67" t="s">
        <v>231</v>
      </c>
      <c r="B178" s="1" t="s">
        <v>173</v>
      </c>
      <c r="C178" s="1" t="s">
        <v>189</v>
      </c>
      <c r="D178" s="1">
        <v>-26</v>
      </c>
      <c r="E178" s="1" t="s">
        <v>185</v>
      </c>
    </row>
    <row r="179" spans="1:5" x14ac:dyDescent="0.25">
      <c r="A179" s="67" t="s">
        <v>232</v>
      </c>
      <c r="B179" s="1" t="s">
        <v>173</v>
      </c>
      <c r="C179" s="1" t="s">
        <v>189</v>
      </c>
      <c r="D179" s="1">
        <v>-26</v>
      </c>
      <c r="E179" s="1" t="s">
        <v>185</v>
      </c>
    </row>
    <row r="180" spans="1:5" x14ac:dyDescent="0.25">
      <c r="A180" s="67" t="s">
        <v>233</v>
      </c>
      <c r="B180" s="1" t="s">
        <v>173</v>
      </c>
      <c r="C180" s="1" t="s">
        <v>189</v>
      </c>
      <c r="D180" s="1">
        <v>-37</v>
      </c>
      <c r="E180" s="1" t="s">
        <v>185</v>
      </c>
    </row>
    <row r="181" spans="1:5" x14ac:dyDescent="0.25">
      <c r="A181" s="67" t="s">
        <v>233</v>
      </c>
      <c r="B181" s="1" t="s">
        <v>173</v>
      </c>
      <c r="C181" s="1" t="s">
        <v>189</v>
      </c>
      <c r="D181" s="1">
        <v>-26</v>
      </c>
      <c r="E181" s="1" t="s">
        <v>185</v>
      </c>
    </row>
    <row r="182" spans="1:5" x14ac:dyDescent="0.25">
      <c r="A182" s="67" t="s">
        <v>234</v>
      </c>
      <c r="B182" s="1" t="s">
        <v>173</v>
      </c>
      <c r="C182" s="1" t="s">
        <v>174</v>
      </c>
      <c r="D182" s="1">
        <v>-26</v>
      </c>
      <c r="E182" s="1" t="s">
        <v>175</v>
      </c>
    </row>
    <row r="183" spans="1:5" x14ac:dyDescent="0.25">
      <c r="A183" s="67" t="s">
        <v>338</v>
      </c>
      <c r="B183" s="1" t="s">
        <v>173</v>
      </c>
      <c r="C183" s="1" t="s">
        <v>174</v>
      </c>
      <c r="D183" s="1">
        <v>-37</v>
      </c>
      <c r="E183" s="1" t="s">
        <v>175</v>
      </c>
    </row>
    <row r="184" spans="1:5" x14ac:dyDescent="0.25">
      <c r="A184" s="67" t="s">
        <v>339</v>
      </c>
      <c r="B184" s="1" t="s">
        <v>173</v>
      </c>
      <c r="C184" s="1" t="s">
        <v>174</v>
      </c>
      <c r="D184" s="1">
        <v>-29</v>
      </c>
      <c r="E184" s="1" t="s">
        <v>175</v>
      </c>
    </row>
    <row r="185" spans="1:5" x14ac:dyDescent="0.25">
      <c r="A185" s="67" t="s">
        <v>339</v>
      </c>
      <c r="B185" s="1" t="s">
        <v>173</v>
      </c>
      <c r="C185" s="1" t="s">
        <v>174</v>
      </c>
      <c r="D185" s="1">
        <v>-29</v>
      </c>
      <c r="E185" s="1" t="s">
        <v>185</v>
      </c>
    </row>
    <row r="186" spans="1:5" x14ac:dyDescent="0.25">
      <c r="A186" s="67" t="s">
        <v>357</v>
      </c>
      <c r="B186" s="1" t="s">
        <v>173</v>
      </c>
      <c r="C186" s="1" t="s">
        <v>189</v>
      </c>
      <c r="D186" s="1">
        <v>-37</v>
      </c>
      <c r="E186" s="1" t="s">
        <v>185</v>
      </c>
    </row>
    <row r="187" spans="1:5" x14ac:dyDescent="0.25">
      <c r="A187" s="67" t="s">
        <v>355</v>
      </c>
      <c r="B187" s="1" t="s">
        <v>173</v>
      </c>
      <c r="C187" s="1" t="s">
        <v>189</v>
      </c>
      <c r="D187" s="1">
        <v>-35</v>
      </c>
      <c r="E187" s="1" t="s">
        <v>185</v>
      </c>
    </row>
    <row r="188" spans="1:5" x14ac:dyDescent="0.25">
      <c r="A188" s="67" t="s">
        <v>351</v>
      </c>
      <c r="B188" s="1" t="s">
        <v>173</v>
      </c>
      <c r="C188" s="1" t="s">
        <v>189</v>
      </c>
      <c r="D188" s="1">
        <v>-35</v>
      </c>
      <c r="E188" s="1" t="s">
        <v>185</v>
      </c>
    </row>
    <row r="189" spans="1:5" x14ac:dyDescent="0.25">
      <c r="A189" s="67" t="s">
        <v>235</v>
      </c>
      <c r="B189" s="1" t="s">
        <v>173</v>
      </c>
      <c r="C189" s="1" t="s">
        <v>189</v>
      </c>
      <c r="D189" s="1">
        <v>-26</v>
      </c>
      <c r="E189" s="1" t="s">
        <v>185</v>
      </c>
    </row>
    <row r="190" spans="1:5" x14ac:dyDescent="0.25">
      <c r="A190" s="67" t="s">
        <v>236</v>
      </c>
      <c r="B190" s="1" t="s">
        <v>173</v>
      </c>
      <c r="C190" s="1" t="s">
        <v>189</v>
      </c>
      <c r="D190" s="1">
        <v>-26</v>
      </c>
      <c r="E190" s="1" t="s">
        <v>185</v>
      </c>
    </row>
    <row r="191" spans="1:5" x14ac:dyDescent="0.25">
      <c r="A191" s="67" t="s">
        <v>360</v>
      </c>
      <c r="B191" s="1" t="s">
        <v>173</v>
      </c>
      <c r="C191" s="1" t="s">
        <v>189</v>
      </c>
      <c r="D191" s="1">
        <v>-36</v>
      </c>
      <c r="E191" s="1" t="s">
        <v>185</v>
      </c>
    </row>
    <row r="192" spans="1:5" x14ac:dyDescent="0.25">
      <c r="A192" s="67" t="s">
        <v>340</v>
      </c>
      <c r="B192" s="1" t="s">
        <v>173</v>
      </c>
      <c r="C192" s="1" t="s">
        <v>189</v>
      </c>
      <c r="D192" s="1">
        <v>-35</v>
      </c>
      <c r="E192" s="1" t="s">
        <v>185</v>
      </c>
    </row>
    <row r="193" spans="1:5" x14ac:dyDescent="0.25">
      <c r="A193" s="67" t="s">
        <v>340</v>
      </c>
      <c r="B193" s="1" t="s">
        <v>173</v>
      </c>
      <c r="C193" s="1" t="s">
        <v>189</v>
      </c>
      <c r="D193" s="1">
        <v>-37</v>
      </c>
      <c r="E193" s="1" t="s">
        <v>185</v>
      </c>
    </row>
    <row r="194" spans="1:5" x14ac:dyDescent="0.25">
      <c r="A194" s="67" t="s">
        <v>341</v>
      </c>
      <c r="B194" s="1" t="s">
        <v>173</v>
      </c>
      <c r="C194" s="1" t="s">
        <v>189</v>
      </c>
      <c r="D194" s="1">
        <v>-37</v>
      </c>
      <c r="E194" s="1" t="s">
        <v>185</v>
      </c>
    </row>
    <row r="195" spans="1:5" x14ac:dyDescent="0.25">
      <c r="A195" s="67" t="s">
        <v>1108</v>
      </c>
      <c r="B195" s="1" t="s">
        <v>173</v>
      </c>
      <c r="C195" s="1" t="s">
        <v>189</v>
      </c>
      <c r="D195" s="1">
        <v>-26</v>
      </c>
      <c r="E195" s="1" t="s">
        <v>185</v>
      </c>
    </row>
    <row r="196" spans="1:5" x14ac:dyDescent="0.25">
      <c r="A196" s="67" t="s">
        <v>237</v>
      </c>
      <c r="B196" s="1" t="s">
        <v>173</v>
      </c>
      <c r="C196" s="1" t="s">
        <v>189</v>
      </c>
      <c r="D196" s="1">
        <v>-26</v>
      </c>
      <c r="E196" s="1" t="s">
        <v>185</v>
      </c>
    </row>
    <row r="197" spans="1:5" x14ac:dyDescent="0.25">
      <c r="A197" s="67" t="s">
        <v>238</v>
      </c>
      <c r="B197" s="1" t="s">
        <v>173</v>
      </c>
      <c r="C197" s="1" t="s">
        <v>189</v>
      </c>
      <c r="D197" s="1">
        <v>-26</v>
      </c>
      <c r="E197" s="1" t="s">
        <v>185</v>
      </c>
    </row>
    <row r="198" spans="1:5" x14ac:dyDescent="0.25">
      <c r="A198" s="67" t="s">
        <v>363</v>
      </c>
      <c r="B198" s="1" t="s">
        <v>188</v>
      </c>
      <c r="C198" s="1" t="s">
        <v>174</v>
      </c>
      <c r="D198" s="1">
        <v>-42</v>
      </c>
      <c r="E198" s="1" t="s">
        <v>190</v>
      </c>
    </row>
    <row r="199" spans="1:5" x14ac:dyDescent="0.25">
      <c r="A199" s="67" t="s">
        <v>342</v>
      </c>
      <c r="B199" s="1" t="s">
        <v>188</v>
      </c>
      <c r="C199" s="1" t="s">
        <v>189</v>
      </c>
      <c r="D199" s="1">
        <v>-38</v>
      </c>
      <c r="E199" s="1" t="s">
        <v>190</v>
      </c>
    </row>
    <row r="200" spans="1:5" x14ac:dyDescent="0.25">
      <c r="A200" s="67" t="s">
        <v>362</v>
      </c>
      <c r="B200" s="1" t="s">
        <v>173</v>
      </c>
      <c r="C200" s="1" t="s">
        <v>189</v>
      </c>
      <c r="D200" s="1">
        <v>-37</v>
      </c>
      <c r="E200" s="1" t="s">
        <v>185</v>
      </c>
    </row>
    <row r="201" spans="1:5" x14ac:dyDescent="0.25">
      <c r="A201" s="67" t="s">
        <v>239</v>
      </c>
      <c r="B201" s="1" t="s">
        <v>173</v>
      </c>
      <c r="C201" s="1" t="s">
        <v>189</v>
      </c>
      <c r="D201" s="1">
        <v>-26</v>
      </c>
      <c r="E201" s="1" t="s">
        <v>185</v>
      </c>
    </row>
    <row r="202" spans="1:5" x14ac:dyDescent="0.25">
      <c r="A202" s="67" t="s">
        <v>254</v>
      </c>
      <c r="B202" s="1" t="s">
        <v>173</v>
      </c>
      <c r="C202" s="1" t="s">
        <v>189</v>
      </c>
      <c r="D202" s="1">
        <v>-26</v>
      </c>
      <c r="E202" s="1" t="s">
        <v>185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E24D4-BFC4-4394-A1CB-30FA252DB63B}">
  <sheetPr codeName="工作表3"/>
  <dimension ref="A1:D124"/>
  <sheetViews>
    <sheetView topLeftCell="A34" workbookViewId="0">
      <selection activeCell="A43" sqref="A43"/>
    </sheetView>
  </sheetViews>
  <sheetFormatPr defaultColWidth="9" defaultRowHeight="15.75" x14ac:dyDescent="0.25"/>
  <cols>
    <col min="1" max="1" width="21.625" style="1" bestFit="1" customWidth="1"/>
    <col min="2" max="2" width="21.375" style="1" bestFit="1" customWidth="1"/>
    <col min="3" max="3" width="13.5" style="1" bestFit="1" customWidth="1"/>
    <col min="4" max="4" width="13.375" style="1" bestFit="1" customWidth="1"/>
    <col min="5" max="5" width="23.375" style="1" bestFit="1" customWidth="1"/>
    <col min="6" max="16384" width="9" style="1"/>
  </cols>
  <sheetData>
    <row r="1" spans="1:4" ht="16.5" x14ac:dyDescent="0.25">
      <c r="A1" s="1" t="s">
        <v>0</v>
      </c>
      <c r="B1" s="1" t="s">
        <v>455</v>
      </c>
      <c r="C1" t="s">
        <v>1110</v>
      </c>
      <c r="D1" t="s">
        <v>25</v>
      </c>
    </row>
    <row r="2" spans="1:4" ht="16.5" x14ac:dyDescent="0.25">
      <c r="A2" s="1" t="s">
        <v>27</v>
      </c>
      <c r="B2" s="1" t="s">
        <v>28</v>
      </c>
      <c r="C2" t="s">
        <v>26</v>
      </c>
      <c r="D2">
        <v>0</v>
      </c>
    </row>
    <row r="3" spans="1:4" ht="16.5" x14ac:dyDescent="0.25">
      <c r="A3" s="1" t="s">
        <v>29</v>
      </c>
      <c r="B3" s="1" t="s">
        <v>30</v>
      </c>
      <c r="C3" t="s">
        <v>26</v>
      </c>
      <c r="D3">
        <v>1</v>
      </c>
    </row>
    <row r="4" spans="1:4" ht="16.5" x14ac:dyDescent="0.25">
      <c r="A4" s="1" t="s">
        <v>31</v>
      </c>
      <c r="B4" s="1" t="s">
        <v>32</v>
      </c>
      <c r="C4" t="s">
        <v>26</v>
      </c>
      <c r="D4">
        <v>0</v>
      </c>
    </row>
    <row r="5" spans="1:4" ht="16.5" x14ac:dyDescent="0.25">
      <c r="A5" s="1" t="s">
        <v>33</v>
      </c>
      <c r="B5" s="1" t="s">
        <v>34</v>
      </c>
      <c r="C5" t="s">
        <v>26</v>
      </c>
      <c r="D5">
        <v>0</v>
      </c>
    </row>
    <row r="6" spans="1:4" ht="16.5" x14ac:dyDescent="0.25">
      <c r="A6" s="1" t="s">
        <v>35</v>
      </c>
      <c r="B6" s="1" t="s">
        <v>36</v>
      </c>
      <c r="C6" t="s">
        <v>26</v>
      </c>
      <c r="D6">
        <v>0</v>
      </c>
    </row>
    <row r="7" spans="1:4" ht="16.5" x14ac:dyDescent="0.25">
      <c r="A7" s="1" t="s">
        <v>37</v>
      </c>
      <c r="B7" s="1" t="s">
        <v>38</v>
      </c>
      <c r="C7" t="s">
        <v>26</v>
      </c>
      <c r="D7">
        <v>3.5</v>
      </c>
    </row>
    <row r="8" spans="1:4" ht="16.5" x14ac:dyDescent="0.25">
      <c r="A8" s="1" t="s">
        <v>39</v>
      </c>
      <c r="B8" s="1" t="s">
        <v>40</v>
      </c>
      <c r="C8" t="s">
        <v>26</v>
      </c>
      <c r="D8">
        <v>0</v>
      </c>
    </row>
    <row r="9" spans="1:4" ht="16.5" x14ac:dyDescent="0.25">
      <c r="A9" s="1" t="s">
        <v>41</v>
      </c>
      <c r="B9" s="1" t="s">
        <v>42</v>
      </c>
      <c r="C9" t="s">
        <v>26</v>
      </c>
      <c r="D9">
        <v>2</v>
      </c>
    </row>
    <row r="10" spans="1:4" ht="16.5" x14ac:dyDescent="0.25">
      <c r="A10" s="1" t="s">
        <v>1111</v>
      </c>
      <c r="B10" s="1" t="s">
        <v>1112</v>
      </c>
      <c r="C10" t="s">
        <v>1113</v>
      </c>
      <c r="D10" t="s">
        <v>1113</v>
      </c>
    </row>
    <row r="11" spans="1:4" ht="16.5" x14ac:dyDescent="0.25">
      <c r="A11" s="1" t="s">
        <v>1114</v>
      </c>
      <c r="B11" s="1" t="s">
        <v>1115</v>
      </c>
      <c r="C11" t="s">
        <v>1113</v>
      </c>
      <c r="D11" t="s">
        <v>1113</v>
      </c>
    </row>
    <row r="12" spans="1:4" ht="16.5" x14ac:dyDescent="0.25">
      <c r="A12" s="1" t="s">
        <v>456</v>
      </c>
      <c r="B12" s="1" t="s">
        <v>457</v>
      </c>
      <c r="C12" t="s">
        <v>26</v>
      </c>
      <c r="D12">
        <v>0</v>
      </c>
    </row>
    <row r="13" spans="1:4" ht="16.5" x14ac:dyDescent="0.25">
      <c r="A13" s="1" t="s">
        <v>501</v>
      </c>
      <c r="B13" s="1" t="s">
        <v>502</v>
      </c>
      <c r="C13" t="s">
        <v>1113</v>
      </c>
      <c r="D13" t="s">
        <v>1113</v>
      </c>
    </row>
    <row r="14" spans="1:4" ht="16.5" x14ac:dyDescent="0.25">
      <c r="A14" s="1" t="s">
        <v>503</v>
      </c>
      <c r="B14" s="1" t="s">
        <v>504</v>
      </c>
      <c r="C14" t="s">
        <v>1113</v>
      </c>
      <c r="D14" t="s">
        <v>1113</v>
      </c>
    </row>
    <row r="15" spans="1:4" ht="16.5" x14ac:dyDescent="0.25">
      <c r="A15" s="1" t="s">
        <v>43</v>
      </c>
      <c r="B15" s="1" t="s">
        <v>44</v>
      </c>
      <c r="C15" t="s">
        <v>26</v>
      </c>
      <c r="D15">
        <v>0</v>
      </c>
    </row>
    <row r="16" spans="1:4" ht="16.5" x14ac:dyDescent="0.25">
      <c r="A16" s="1" t="s">
        <v>505</v>
      </c>
      <c r="B16" s="1" t="s">
        <v>506</v>
      </c>
      <c r="C16" t="s">
        <v>1113</v>
      </c>
      <c r="D16" t="s">
        <v>1113</v>
      </c>
    </row>
    <row r="17" spans="1:4" ht="16.5" x14ac:dyDescent="0.25">
      <c r="A17" s="1" t="s">
        <v>45</v>
      </c>
      <c r="B17" s="1" t="s">
        <v>46</v>
      </c>
      <c r="C17" t="s">
        <v>26</v>
      </c>
      <c r="D17">
        <v>2</v>
      </c>
    </row>
    <row r="18" spans="1:4" ht="16.5" x14ac:dyDescent="0.25">
      <c r="A18" s="1" t="s">
        <v>47</v>
      </c>
      <c r="B18" s="1" t="s">
        <v>48</v>
      </c>
      <c r="C18" t="s">
        <v>26</v>
      </c>
      <c r="D18">
        <v>0</v>
      </c>
    </row>
    <row r="19" spans="1:4" ht="16.5" x14ac:dyDescent="0.25">
      <c r="A19" s="1" t="s">
        <v>458</v>
      </c>
      <c r="B19" s="1" t="s">
        <v>459</v>
      </c>
      <c r="C19" t="s">
        <v>26</v>
      </c>
      <c r="D19">
        <v>0</v>
      </c>
    </row>
    <row r="20" spans="1:4" ht="16.5" x14ac:dyDescent="0.25">
      <c r="A20" s="1" t="s">
        <v>163</v>
      </c>
      <c r="B20" s="1" t="s">
        <v>164</v>
      </c>
      <c r="C20" t="s">
        <v>26</v>
      </c>
      <c r="D20">
        <v>0</v>
      </c>
    </row>
    <row r="21" spans="1:4" ht="16.5" x14ac:dyDescent="0.25">
      <c r="A21" s="1" t="s">
        <v>460</v>
      </c>
      <c r="B21" s="1" t="s">
        <v>461</v>
      </c>
      <c r="C21" t="s">
        <v>26</v>
      </c>
      <c r="D21">
        <v>0</v>
      </c>
    </row>
    <row r="22" spans="1:4" ht="16.5" x14ac:dyDescent="0.25">
      <c r="A22" s="1" t="s">
        <v>507</v>
      </c>
      <c r="B22" s="1" t="s">
        <v>508</v>
      </c>
      <c r="C22" t="s">
        <v>1113</v>
      </c>
      <c r="D22" t="s">
        <v>1113</v>
      </c>
    </row>
    <row r="23" spans="1:4" ht="16.5" x14ac:dyDescent="0.25">
      <c r="A23" s="1" t="s">
        <v>49</v>
      </c>
      <c r="B23" s="1" t="s">
        <v>50</v>
      </c>
      <c r="C23" t="s">
        <v>26</v>
      </c>
      <c r="D23">
        <v>2</v>
      </c>
    </row>
    <row r="24" spans="1:4" ht="16.5" x14ac:dyDescent="0.25">
      <c r="A24" s="1" t="s">
        <v>462</v>
      </c>
      <c r="B24" s="1" t="s">
        <v>463</v>
      </c>
      <c r="C24" t="s">
        <v>26</v>
      </c>
      <c r="D24">
        <v>2</v>
      </c>
    </row>
    <row r="25" spans="1:4" ht="16.5" x14ac:dyDescent="0.25">
      <c r="A25" s="1" t="s">
        <v>153</v>
      </c>
      <c r="B25" s="1" t="s">
        <v>154</v>
      </c>
      <c r="C25" t="s">
        <v>26</v>
      </c>
      <c r="D25">
        <v>2</v>
      </c>
    </row>
    <row r="26" spans="1:4" ht="16.5" x14ac:dyDescent="0.25">
      <c r="A26" s="1" t="s">
        <v>464</v>
      </c>
      <c r="B26" s="1" t="s">
        <v>51</v>
      </c>
      <c r="C26" t="s">
        <v>26</v>
      </c>
      <c r="D26">
        <v>0</v>
      </c>
    </row>
    <row r="27" spans="1:4" ht="16.5" x14ac:dyDescent="0.25">
      <c r="A27" s="1" t="s">
        <v>465</v>
      </c>
      <c r="B27" s="1" t="s">
        <v>52</v>
      </c>
      <c r="C27" t="s">
        <v>26</v>
      </c>
      <c r="D27">
        <v>0</v>
      </c>
    </row>
    <row r="28" spans="1:4" ht="16.5" x14ac:dyDescent="0.25">
      <c r="A28" s="1" t="s">
        <v>466</v>
      </c>
      <c r="B28" s="1" t="s">
        <v>53</v>
      </c>
      <c r="C28" t="s">
        <v>26</v>
      </c>
      <c r="D28">
        <v>0</v>
      </c>
    </row>
    <row r="29" spans="1:4" ht="16.5" x14ac:dyDescent="0.25">
      <c r="A29" s="1" t="s">
        <v>467</v>
      </c>
      <c r="B29" s="1" t="s">
        <v>54</v>
      </c>
      <c r="C29" t="s">
        <v>26</v>
      </c>
      <c r="D29">
        <v>0</v>
      </c>
    </row>
    <row r="30" spans="1:4" ht="16.5" x14ac:dyDescent="0.25">
      <c r="A30" s="1" t="s">
        <v>55</v>
      </c>
      <c r="B30" s="1" t="s">
        <v>56</v>
      </c>
      <c r="C30" t="s">
        <v>26</v>
      </c>
      <c r="D30">
        <v>6.3</v>
      </c>
    </row>
    <row r="31" spans="1:4" ht="16.5" x14ac:dyDescent="0.25">
      <c r="A31" s="1" t="s">
        <v>57</v>
      </c>
      <c r="B31" s="1" t="s">
        <v>58</v>
      </c>
      <c r="C31" t="s">
        <v>26</v>
      </c>
      <c r="D31">
        <v>6.3</v>
      </c>
    </row>
    <row r="32" spans="1:4" ht="16.5" x14ac:dyDescent="0.25">
      <c r="A32" s="1" t="s">
        <v>59</v>
      </c>
      <c r="B32" s="1" t="s">
        <v>60</v>
      </c>
      <c r="C32" t="s">
        <v>26</v>
      </c>
      <c r="D32">
        <v>6.3</v>
      </c>
    </row>
    <row r="33" spans="1:4" ht="16.5" x14ac:dyDescent="0.25">
      <c r="A33" s="1" t="s">
        <v>509</v>
      </c>
      <c r="B33" s="1" t="s">
        <v>510</v>
      </c>
      <c r="C33" t="s">
        <v>1113</v>
      </c>
      <c r="D33" t="s">
        <v>1113</v>
      </c>
    </row>
    <row r="34" spans="1:4" ht="16.5" x14ac:dyDescent="0.25">
      <c r="A34" s="1" t="s">
        <v>468</v>
      </c>
      <c r="B34" s="1" t="s">
        <v>61</v>
      </c>
      <c r="C34" t="s">
        <v>26</v>
      </c>
      <c r="D34">
        <v>0</v>
      </c>
    </row>
    <row r="35" spans="1:4" ht="16.5" x14ac:dyDescent="0.25">
      <c r="A35" s="1" t="s">
        <v>511</v>
      </c>
      <c r="B35" s="1" t="s">
        <v>512</v>
      </c>
      <c r="C35" t="s">
        <v>1113</v>
      </c>
      <c r="D35" t="s">
        <v>1113</v>
      </c>
    </row>
    <row r="36" spans="1:4" ht="16.5" x14ac:dyDescent="0.25">
      <c r="A36" s="1" t="s">
        <v>469</v>
      </c>
      <c r="B36" s="1" t="s">
        <v>62</v>
      </c>
      <c r="C36" t="s">
        <v>26</v>
      </c>
      <c r="D36">
        <v>0</v>
      </c>
    </row>
    <row r="37" spans="1:4" ht="16.5" x14ac:dyDescent="0.25">
      <c r="A37" s="1" t="s">
        <v>63</v>
      </c>
      <c r="B37" s="1" t="s">
        <v>64</v>
      </c>
      <c r="C37" t="s">
        <v>26</v>
      </c>
      <c r="D37">
        <v>0</v>
      </c>
    </row>
    <row r="38" spans="1:4" ht="16.5" x14ac:dyDescent="0.25">
      <c r="A38" s="1" t="s">
        <v>65</v>
      </c>
      <c r="B38" s="1" t="s">
        <v>66</v>
      </c>
      <c r="C38" t="s">
        <v>26</v>
      </c>
      <c r="D38">
        <v>0</v>
      </c>
    </row>
    <row r="39" spans="1:4" ht="16.5" x14ac:dyDescent="0.25">
      <c r="A39" s="1" t="s">
        <v>470</v>
      </c>
      <c r="B39" s="1" t="s">
        <v>471</v>
      </c>
      <c r="C39" t="s">
        <v>26</v>
      </c>
      <c r="D39">
        <v>0</v>
      </c>
    </row>
    <row r="40" spans="1:4" ht="16.5" x14ac:dyDescent="0.25">
      <c r="A40" s="1" t="s">
        <v>472</v>
      </c>
      <c r="B40" s="1" t="s">
        <v>473</v>
      </c>
      <c r="C40" t="s">
        <v>26</v>
      </c>
      <c r="D40">
        <v>0</v>
      </c>
    </row>
    <row r="41" spans="1:4" ht="16.5" x14ac:dyDescent="0.25">
      <c r="A41" s="1" t="s">
        <v>161</v>
      </c>
      <c r="B41" s="1" t="s">
        <v>162</v>
      </c>
      <c r="C41" t="s">
        <v>26</v>
      </c>
      <c r="D41">
        <v>0</v>
      </c>
    </row>
    <row r="42" spans="1:4" ht="16.5" x14ac:dyDescent="0.25">
      <c r="A42" s="1" t="s">
        <v>513</v>
      </c>
      <c r="B42" s="1" t="s">
        <v>514</v>
      </c>
      <c r="C42" t="s">
        <v>1113</v>
      </c>
      <c r="D42" t="s">
        <v>1113</v>
      </c>
    </row>
    <row r="43" spans="1:4" ht="16.5" x14ac:dyDescent="0.25">
      <c r="A43" s="1" t="s">
        <v>474</v>
      </c>
      <c r="B43" s="1" t="s">
        <v>67</v>
      </c>
      <c r="C43" t="s">
        <v>26</v>
      </c>
      <c r="D43">
        <v>0</v>
      </c>
    </row>
    <row r="44" spans="1:4" ht="16.5" x14ac:dyDescent="0.25">
      <c r="A44" s="1" t="s">
        <v>68</v>
      </c>
      <c r="B44" s="1" t="s">
        <v>69</v>
      </c>
      <c r="C44" t="s">
        <v>26</v>
      </c>
      <c r="D44">
        <v>0</v>
      </c>
    </row>
    <row r="45" spans="1:4" ht="16.5" x14ac:dyDescent="0.25">
      <c r="A45" s="1" t="s">
        <v>70</v>
      </c>
      <c r="B45" s="1" t="s">
        <v>71</v>
      </c>
      <c r="C45" t="s">
        <v>26</v>
      </c>
      <c r="D45">
        <v>0</v>
      </c>
    </row>
    <row r="46" spans="1:4" ht="16.5" x14ac:dyDescent="0.25">
      <c r="A46" s="1" t="s">
        <v>515</v>
      </c>
      <c r="B46" s="1" t="s">
        <v>516</v>
      </c>
      <c r="C46" t="s">
        <v>1113</v>
      </c>
      <c r="D46" t="s">
        <v>1113</v>
      </c>
    </row>
    <row r="47" spans="1:4" ht="16.5" x14ac:dyDescent="0.25">
      <c r="A47" s="1" t="s">
        <v>72</v>
      </c>
      <c r="B47" s="1" t="s">
        <v>73</v>
      </c>
      <c r="C47" t="s">
        <v>26</v>
      </c>
      <c r="D47">
        <v>0</v>
      </c>
    </row>
    <row r="48" spans="1:4" ht="16.5" x14ac:dyDescent="0.25">
      <c r="A48" s="1" t="s">
        <v>517</v>
      </c>
      <c r="B48" s="1" t="s">
        <v>518</v>
      </c>
      <c r="C48" t="s">
        <v>1113</v>
      </c>
      <c r="D48" t="s">
        <v>1113</v>
      </c>
    </row>
    <row r="49" spans="1:4" ht="16.5" x14ac:dyDescent="0.25">
      <c r="A49" s="1" t="s">
        <v>475</v>
      </c>
      <c r="B49" s="1" t="s">
        <v>476</v>
      </c>
      <c r="C49" t="s">
        <v>26</v>
      </c>
      <c r="D49">
        <v>0</v>
      </c>
    </row>
    <row r="50" spans="1:4" ht="16.5" x14ac:dyDescent="0.25">
      <c r="A50" s="1" t="s">
        <v>74</v>
      </c>
      <c r="B50" s="1" t="s">
        <v>75</v>
      </c>
      <c r="C50" t="s">
        <v>26</v>
      </c>
      <c r="D50">
        <v>16.149999999999999</v>
      </c>
    </row>
    <row r="51" spans="1:4" ht="16.5" x14ac:dyDescent="0.25">
      <c r="A51" s="1" t="s">
        <v>76</v>
      </c>
      <c r="B51" s="1" t="s">
        <v>77</v>
      </c>
      <c r="C51" t="s">
        <v>26</v>
      </c>
      <c r="D51">
        <v>15.3</v>
      </c>
    </row>
    <row r="52" spans="1:4" ht="16.5" x14ac:dyDescent="0.25">
      <c r="A52" s="1" t="s">
        <v>78</v>
      </c>
      <c r="B52" s="1" t="s">
        <v>79</v>
      </c>
      <c r="C52" t="s">
        <v>26</v>
      </c>
      <c r="D52">
        <v>14.1</v>
      </c>
    </row>
    <row r="53" spans="1:4" ht="16.5" x14ac:dyDescent="0.25">
      <c r="A53" s="1" t="s">
        <v>80</v>
      </c>
      <c r="B53" s="1" t="s">
        <v>81</v>
      </c>
      <c r="C53" t="s">
        <v>26</v>
      </c>
      <c r="D53">
        <v>14.1</v>
      </c>
    </row>
    <row r="54" spans="1:4" ht="16.5" x14ac:dyDescent="0.25">
      <c r="A54" s="1" t="s">
        <v>519</v>
      </c>
      <c r="B54" s="1" t="s">
        <v>520</v>
      </c>
      <c r="C54" t="s">
        <v>1113</v>
      </c>
      <c r="D54" t="s">
        <v>1113</v>
      </c>
    </row>
    <row r="55" spans="1:4" ht="16.5" x14ac:dyDescent="0.25">
      <c r="A55" s="1" t="s">
        <v>521</v>
      </c>
      <c r="B55" s="1" t="s">
        <v>522</v>
      </c>
      <c r="C55" t="s">
        <v>1113</v>
      </c>
      <c r="D55" t="s">
        <v>1113</v>
      </c>
    </row>
    <row r="56" spans="1:4" ht="16.5" x14ac:dyDescent="0.25">
      <c r="A56" s="1" t="s">
        <v>477</v>
      </c>
      <c r="B56" s="1" t="s">
        <v>82</v>
      </c>
      <c r="C56" t="s">
        <v>26</v>
      </c>
      <c r="D56">
        <v>8.1</v>
      </c>
    </row>
    <row r="57" spans="1:4" ht="16.5" x14ac:dyDescent="0.25">
      <c r="A57" s="1" t="s">
        <v>83</v>
      </c>
      <c r="B57" s="1" t="s">
        <v>84</v>
      </c>
      <c r="C57" t="s">
        <v>26</v>
      </c>
      <c r="D57">
        <v>8.1</v>
      </c>
    </row>
    <row r="58" spans="1:4" ht="16.5" x14ac:dyDescent="0.25">
      <c r="A58" s="1" t="s">
        <v>85</v>
      </c>
      <c r="B58" s="1" t="s">
        <v>86</v>
      </c>
      <c r="C58" t="s">
        <v>26</v>
      </c>
      <c r="D58">
        <v>11.1</v>
      </c>
    </row>
    <row r="59" spans="1:4" ht="16.5" x14ac:dyDescent="0.25">
      <c r="A59" s="1" t="s">
        <v>523</v>
      </c>
      <c r="B59" s="1" t="s">
        <v>524</v>
      </c>
      <c r="C59" t="s">
        <v>1113</v>
      </c>
      <c r="D59" t="s">
        <v>1113</v>
      </c>
    </row>
    <row r="60" spans="1:4" ht="16.5" x14ac:dyDescent="0.25">
      <c r="A60" s="1" t="s">
        <v>525</v>
      </c>
      <c r="B60" s="1" t="s">
        <v>526</v>
      </c>
      <c r="C60" t="s">
        <v>1113</v>
      </c>
      <c r="D60" t="s">
        <v>1113</v>
      </c>
    </row>
    <row r="61" spans="1:4" ht="16.5" x14ac:dyDescent="0.25">
      <c r="A61" s="1" t="s">
        <v>527</v>
      </c>
      <c r="B61" s="1" t="s">
        <v>528</v>
      </c>
      <c r="C61" t="s">
        <v>1113</v>
      </c>
      <c r="D61" t="s">
        <v>1113</v>
      </c>
    </row>
    <row r="62" spans="1:4" ht="16.5" x14ac:dyDescent="0.25">
      <c r="A62" s="1" t="s">
        <v>478</v>
      </c>
      <c r="B62" s="1" t="s">
        <v>87</v>
      </c>
      <c r="C62" t="s">
        <v>26</v>
      </c>
      <c r="D62">
        <v>11.2</v>
      </c>
    </row>
    <row r="63" spans="1:4" ht="16.5" x14ac:dyDescent="0.25">
      <c r="A63" s="1" t="s">
        <v>88</v>
      </c>
      <c r="B63" s="1" t="s">
        <v>89</v>
      </c>
      <c r="C63" t="s">
        <v>26</v>
      </c>
      <c r="D63">
        <v>11.2</v>
      </c>
    </row>
    <row r="64" spans="1:4" ht="16.5" x14ac:dyDescent="0.25">
      <c r="A64" s="1" t="s">
        <v>90</v>
      </c>
      <c r="B64" s="1" t="s">
        <v>91</v>
      </c>
      <c r="C64" t="s">
        <v>26</v>
      </c>
      <c r="D64">
        <v>11.2</v>
      </c>
    </row>
    <row r="65" spans="1:4" ht="16.5" x14ac:dyDescent="0.25">
      <c r="A65" s="1" t="s">
        <v>92</v>
      </c>
      <c r="B65" s="1" t="s">
        <v>93</v>
      </c>
      <c r="C65" t="s">
        <v>26</v>
      </c>
      <c r="D65">
        <v>13.1</v>
      </c>
    </row>
    <row r="66" spans="1:4" ht="16.5" x14ac:dyDescent="0.25">
      <c r="A66" s="1" t="s">
        <v>94</v>
      </c>
      <c r="B66" s="1" t="s">
        <v>95</v>
      </c>
      <c r="C66" t="s">
        <v>26</v>
      </c>
      <c r="D66">
        <v>11.8</v>
      </c>
    </row>
    <row r="67" spans="1:4" ht="16.5" x14ac:dyDescent="0.25">
      <c r="A67" s="1" t="s">
        <v>96</v>
      </c>
      <c r="B67" s="1" t="s">
        <v>97</v>
      </c>
      <c r="C67" t="s">
        <v>26</v>
      </c>
      <c r="D67">
        <v>11.1</v>
      </c>
    </row>
    <row r="68" spans="1:4" ht="16.5" x14ac:dyDescent="0.25">
      <c r="A68" s="1" t="s">
        <v>529</v>
      </c>
      <c r="B68" s="1" t="s">
        <v>530</v>
      </c>
      <c r="C68" t="s">
        <v>1113</v>
      </c>
      <c r="D68" t="s">
        <v>1113</v>
      </c>
    </row>
    <row r="69" spans="1:4" ht="16.5" x14ac:dyDescent="0.25">
      <c r="A69" s="1" t="s">
        <v>98</v>
      </c>
      <c r="B69" s="1" t="s">
        <v>99</v>
      </c>
      <c r="C69" t="s">
        <v>26</v>
      </c>
      <c r="D69">
        <v>4.5</v>
      </c>
    </row>
    <row r="70" spans="1:4" ht="16.5" x14ac:dyDescent="0.25">
      <c r="A70" s="1" t="s">
        <v>100</v>
      </c>
      <c r="B70" s="1" t="s">
        <v>99</v>
      </c>
      <c r="C70" t="s">
        <v>26</v>
      </c>
      <c r="D70">
        <v>-1.5</v>
      </c>
    </row>
    <row r="71" spans="1:4" ht="16.5" x14ac:dyDescent="0.25">
      <c r="A71" s="1" t="s">
        <v>101</v>
      </c>
      <c r="B71" s="1" t="s">
        <v>102</v>
      </c>
      <c r="C71" t="s">
        <v>26</v>
      </c>
      <c r="D71">
        <v>-1.5</v>
      </c>
    </row>
    <row r="72" spans="1:4" ht="16.5" x14ac:dyDescent="0.25">
      <c r="A72" s="1" t="s">
        <v>103</v>
      </c>
      <c r="B72" s="1" t="s">
        <v>104</v>
      </c>
      <c r="C72" t="s">
        <v>26</v>
      </c>
      <c r="D72">
        <v>-0.1</v>
      </c>
    </row>
    <row r="73" spans="1:4" ht="16.5" x14ac:dyDescent="0.25">
      <c r="A73" s="1" t="s">
        <v>105</v>
      </c>
      <c r="B73" s="1" t="s">
        <v>106</v>
      </c>
      <c r="C73" t="s">
        <v>26</v>
      </c>
      <c r="D73">
        <v>-0.1</v>
      </c>
    </row>
    <row r="74" spans="1:4" ht="16.5" x14ac:dyDescent="0.25">
      <c r="A74" s="1" t="s">
        <v>107</v>
      </c>
      <c r="B74" s="1" t="s">
        <v>108</v>
      </c>
      <c r="C74" t="s">
        <v>26</v>
      </c>
      <c r="D74">
        <v>-0.1</v>
      </c>
    </row>
    <row r="75" spans="1:4" ht="16.5" x14ac:dyDescent="0.25">
      <c r="A75" s="1" t="s">
        <v>109</v>
      </c>
      <c r="B75" s="1" t="s">
        <v>110</v>
      </c>
      <c r="C75" t="s">
        <v>26</v>
      </c>
      <c r="D75">
        <v>-0.1</v>
      </c>
    </row>
    <row r="76" spans="1:4" ht="16.5" x14ac:dyDescent="0.25">
      <c r="A76" s="1" t="s">
        <v>111</v>
      </c>
      <c r="B76" s="1" t="s">
        <v>112</v>
      </c>
      <c r="C76" t="s">
        <v>26</v>
      </c>
      <c r="D76">
        <v>-0.15</v>
      </c>
    </row>
    <row r="77" spans="1:4" ht="16.5" x14ac:dyDescent="0.25">
      <c r="A77" s="1" t="s">
        <v>531</v>
      </c>
      <c r="B77" s="1" t="s">
        <v>532</v>
      </c>
      <c r="C77" t="s">
        <v>1113</v>
      </c>
      <c r="D77" t="s">
        <v>1113</v>
      </c>
    </row>
    <row r="78" spans="1:4" ht="16.5" x14ac:dyDescent="0.25">
      <c r="A78" s="1" t="s">
        <v>533</v>
      </c>
      <c r="B78" s="1" t="s">
        <v>534</v>
      </c>
      <c r="C78" t="s">
        <v>1113</v>
      </c>
      <c r="D78" t="s">
        <v>1113</v>
      </c>
    </row>
    <row r="79" spans="1:4" ht="16.5" x14ac:dyDescent="0.25">
      <c r="A79" s="1" t="s">
        <v>113</v>
      </c>
      <c r="B79" s="1" t="s">
        <v>114</v>
      </c>
      <c r="C79" t="s">
        <v>26</v>
      </c>
      <c r="D79">
        <v>10.15</v>
      </c>
    </row>
    <row r="80" spans="1:4" ht="16.5" x14ac:dyDescent="0.25">
      <c r="A80" s="1" t="s">
        <v>115</v>
      </c>
      <c r="B80" s="1" t="s">
        <v>116</v>
      </c>
      <c r="C80" t="s">
        <v>26</v>
      </c>
      <c r="D80">
        <v>11.1</v>
      </c>
    </row>
    <row r="81" spans="1:4" ht="16.5" x14ac:dyDescent="0.25">
      <c r="A81" s="1" t="s">
        <v>535</v>
      </c>
      <c r="B81" s="1" t="s">
        <v>536</v>
      </c>
      <c r="C81" t="s">
        <v>1113</v>
      </c>
      <c r="D81" t="s">
        <v>1113</v>
      </c>
    </row>
    <row r="82" spans="1:4" ht="16.5" x14ac:dyDescent="0.25">
      <c r="A82" s="1" t="s">
        <v>117</v>
      </c>
      <c r="B82" s="1" t="s">
        <v>118</v>
      </c>
      <c r="C82" t="s">
        <v>26</v>
      </c>
      <c r="D82">
        <v>11.97</v>
      </c>
    </row>
    <row r="83" spans="1:4" ht="16.5" x14ac:dyDescent="0.25">
      <c r="A83" s="1" t="s">
        <v>119</v>
      </c>
      <c r="B83" s="1" t="s">
        <v>120</v>
      </c>
      <c r="C83" t="s">
        <v>26</v>
      </c>
      <c r="D83">
        <v>11.96</v>
      </c>
    </row>
    <row r="84" spans="1:4" ht="16.5" x14ac:dyDescent="0.25">
      <c r="A84" s="1" t="s">
        <v>537</v>
      </c>
      <c r="B84" s="1" t="s">
        <v>538</v>
      </c>
      <c r="C84" t="s">
        <v>1113</v>
      </c>
      <c r="D84" t="s">
        <v>1113</v>
      </c>
    </row>
    <row r="85" spans="1:4" ht="16.5" x14ac:dyDescent="0.25">
      <c r="A85" s="1" t="s">
        <v>539</v>
      </c>
      <c r="B85" s="1" t="s">
        <v>540</v>
      </c>
      <c r="C85" t="s">
        <v>1113</v>
      </c>
      <c r="D85" t="s">
        <v>1113</v>
      </c>
    </row>
    <row r="86" spans="1:4" ht="16.5" x14ac:dyDescent="0.25">
      <c r="A86" s="1" t="s">
        <v>121</v>
      </c>
      <c r="B86" s="1" t="s">
        <v>122</v>
      </c>
      <c r="C86" t="s">
        <v>26</v>
      </c>
      <c r="D86">
        <v>11.2</v>
      </c>
    </row>
    <row r="87" spans="1:4" ht="16.5" x14ac:dyDescent="0.25">
      <c r="A87" s="1" t="s">
        <v>123</v>
      </c>
      <c r="B87" s="1" t="s">
        <v>124</v>
      </c>
      <c r="C87" t="s">
        <v>26</v>
      </c>
      <c r="D87">
        <v>11.2</v>
      </c>
    </row>
    <row r="88" spans="1:4" ht="16.5" x14ac:dyDescent="0.25">
      <c r="A88" s="1" t="s">
        <v>125</v>
      </c>
      <c r="B88" s="1" t="s">
        <v>126</v>
      </c>
      <c r="C88" t="s">
        <v>26</v>
      </c>
      <c r="D88">
        <v>11.2</v>
      </c>
    </row>
    <row r="89" spans="1:4" ht="16.5" x14ac:dyDescent="0.25">
      <c r="A89" s="1" t="s">
        <v>127</v>
      </c>
      <c r="B89" s="1" t="s">
        <v>128</v>
      </c>
      <c r="C89" t="s">
        <v>26</v>
      </c>
      <c r="D89">
        <v>12.12</v>
      </c>
    </row>
    <row r="90" spans="1:4" ht="16.5" x14ac:dyDescent="0.25">
      <c r="A90" s="1" t="s">
        <v>129</v>
      </c>
      <c r="B90" s="1" t="s">
        <v>130</v>
      </c>
      <c r="C90" t="s">
        <v>26</v>
      </c>
      <c r="D90">
        <v>11.8</v>
      </c>
    </row>
    <row r="91" spans="1:4" ht="16.5" x14ac:dyDescent="0.25">
      <c r="A91" s="1" t="s">
        <v>131</v>
      </c>
      <c r="B91" s="1" t="s">
        <v>132</v>
      </c>
      <c r="C91" t="s">
        <v>26</v>
      </c>
      <c r="D91">
        <v>12.2</v>
      </c>
    </row>
    <row r="92" spans="1:4" ht="16.5" x14ac:dyDescent="0.25">
      <c r="A92" s="1" t="s">
        <v>541</v>
      </c>
      <c r="B92" s="1" t="s">
        <v>542</v>
      </c>
      <c r="C92" t="s">
        <v>1113</v>
      </c>
      <c r="D92" t="s">
        <v>1113</v>
      </c>
    </row>
    <row r="93" spans="1:4" ht="16.5" x14ac:dyDescent="0.25">
      <c r="A93" s="1" t="s">
        <v>155</v>
      </c>
      <c r="B93" s="1" t="s">
        <v>156</v>
      </c>
      <c r="C93" t="s">
        <v>26</v>
      </c>
      <c r="D93">
        <v>0.3</v>
      </c>
    </row>
    <row r="94" spans="1:4" ht="16.5" x14ac:dyDescent="0.25">
      <c r="A94" s="1" t="s">
        <v>479</v>
      </c>
      <c r="B94" s="1" t="s">
        <v>480</v>
      </c>
      <c r="C94" t="s">
        <v>26</v>
      </c>
      <c r="D94">
        <v>0.14000000000000001</v>
      </c>
    </row>
    <row r="95" spans="1:4" ht="16.5" x14ac:dyDescent="0.25">
      <c r="A95" s="1" t="s">
        <v>165</v>
      </c>
      <c r="B95" s="1" t="s">
        <v>166</v>
      </c>
      <c r="C95" t="s">
        <v>26</v>
      </c>
      <c r="D95">
        <v>0.3</v>
      </c>
    </row>
    <row r="96" spans="1:4" ht="16.5" x14ac:dyDescent="0.25">
      <c r="A96" s="1" t="s">
        <v>1116</v>
      </c>
      <c r="B96" s="1" t="s">
        <v>166</v>
      </c>
      <c r="C96" t="s">
        <v>1117</v>
      </c>
      <c r="D96">
        <v>-4.8499999999999996</v>
      </c>
    </row>
    <row r="97" spans="1:4" ht="16.5" x14ac:dyDescent="0.25">
      <c r="A97" s="1" t="s">
        <v>133</v>
      </c>
      <c r="B97" s="1" t="s">
        <v>134</v>
      </c>
      <c r="C97" t="s">
        <v>26</v>
      </c>
      <c r="D97">
        <v>11.91</v>
      </c>
    </row>
    <row r="98" spans="1:4" ht="16.5" x14ac:dyDescent="0.25">
      <c r="A98" s="1" t="s">
        <v>135</v>
      </c>
      <c r="B98" s="1" t="s">
        <v>136</v>
      </c>
      <c r="C98" t="s">
        <v>26</v>
      </c>
      <c r="D98">
        <v>11.88</v>
      </c>
    </row>
    <row r="99" spans="1:4" ht="16.5" x14ac:dyDescent="0.25">
      <c r="A99" s="1" t="s">
        <v>481</v>
      </c>
      <c r="B99" s="1" t="s">
        <v>482</v>
      </c>
      <c r="C99" t="s">
        <v>26</v>
      </c>
      <c r="D99">
        <v>11.88</v>
      </c>
    </row>
    <row r="100" spans="1:4" ht="16.5" x14ac:dyDescent="0.25">
      <c r="A100" s="1" t="s">
        <v>159</v>
      </c>
      <c r="B100" s="1" t="s">
        <v>160</v>
      </c>
      <c r="C100" t="s">
        <v>26</v>
      </c>
      <c r="D100">
        <v>11.917</v>
      </c>
    </row>
    <row r="101" spans="1:4" ht="16.5" x14ac:dyDescent="0.25">
      <c r="A101" s="1" t="s">
        <v>483</v>
      </c>
      <c r="B101" s="1" t="s">
        <v>484</v>
      </c>
      <c r="C101" t="s">
        <v>26</v>
      </c>
      <c r="D101">
        <v>11.81</v>
      </c>
    </row>
    <row r="102" spans="1:4" ht="16.5" x14ac:dyDescent="0.25">
      <c r="A102" s="1" t="s">
        <v>485</v>
      </c>
      <c r="B102" s="1" t="s">
        <v>486</v>
      </c>
      <c r="C102" t="s">
        <v>26</v>
      </c>
      <c r="D102">
        <v>11.88</v>
      </c>
    </row>
    <row r="103" spans="1:4" ht="16.5" x14ac:dyDescent="0.25">
      <c r="A103" s="1" t="s">
        <v>487</v>
      </c>
      <c r="B103" s="1" t="s">
        <v>488</v>
      </c>
      <c r="C103" t="s">
        <v>26</v>
      </c>
      <c r="D103">
        <v>1.25</v>
      </c>
    </row>
    <row r="104" spans="1:4" ht="16.5" x14ac:dyDescent="0.25">
      <c r="A104" s="1" t="s">
        <v>489</v>
      </c>
      <c r="B104" s="1" t="s">
        <v>490</v>
      </c>
      <c r="C104" t="s">
        <v>26</v>
      </c>
      <c r="D104">
        <v>0.215</v>
      </c>
    </row>
    <row r="105" spans="1:4" ht="16.5" x14ac:dyDescent="0.25">
      <c r="A105" s="1" t="s">
        <v>137</v>
      </c>
      <c r="B105" s="1" t="s">
        <v>138</v>
      </c>
      <c r="C105" t="s">
        <v>26</v>
      </c>
      <c r="D105">
        <v>12.8</v>
      </c>
    </row>
    <row r="106" spans="1:4" ht="16.5" x14ac:dyDescent="0.25">
      <c r="A106" s="1" t="s">
        <v>139</v>
      </c>
      <c r="B106" s="1" t="s">
        <v>140</v>
      </c>
      <c r="C106" t="s">
        <v>26</v>
      </c>
      <c r="D106">
        <v>12.8</v>
      </c>
    </row>
    <row r="107" spans="1:4" ht="16.5" x14ac:dyDescent="0.25">
      <c r="A107" s="1" t="s">
        <v>141</v>
      </c>
      <c r="B107" s="1" t="s">
        <v>142</v>
      </c>
      <c r="C107" t="s">
        <v>26</v>
      </c>
      <c r="D107">
        <v>12.8</v>
      </c>
    </row>
    <row r="108" spans="1:4" ht="16.5" x14ac:dyDescent="0.25">
      <c r="A108" s="1" t="s">
        <v>143</v>
      </c>
      <c r="B108" s="1" t="s">
        <v>144</v>
      </c>
      <c r="C108" t="s">
        <v>26</v>
      </c>
      <c r="D108">
        <v>12.8</v>
      </c>
    </row>
    <row r="109" spans="1:4" ht="16.5" x14ac:dyDescent="0.25">
      <c r="A109" s="1" t="s">
        <v>145</v>
      </c>
      <c r="B109" s="1" t="s">
        <v>146</v>
      </c>
      <c r="C109" t="s">
        <v>26</v>
      </c>
      <c r="D109">
        <v>12</v>
      </c>
    </row>
    <row r="110" spans="1:4" ht="16.5" x14ac:dyDescent="0.25">
      <c r="A110" s="1" t="s">
        <v>147</v>
      </c>
      <c r="B110" s="1" t="s">
        <v>148</v>
      </c>
      <c r="C110" t="s">
        <v>26</v>
      </c>
      <c r="D110">
        <v>12</v>
      </c>
    </row>
    <row r="111" spans="1:4" ht="16.5" x14ac:dyDescent="0.25">
      <c r="A111" s="1" t="s">
        <v>157</v>
      </c>
      <c r="B111" s="1" t="s">
        <v>158</v>
      </c>
      <c r="C111" t="s">
        <v>26</v>
      </c>
      <c r="D111">
        <v>12.5</v>
      </c>
    </row>
    <row r="112" spans="1:4" ht="16.5" x14ac:dyDescent="0.25">
      <c r="A112" s="1" t="s">
        <v>149</v>
      </c>
      <c r="B112" s="1" t="s">
        <v>150</v>
      </c>
      <c r="C112" t="s">
        <v>26</v>
      </c>
      <c r="D112">
        <v>11.25</v>
      </c>
    </row>
    <row r="113" spans="1:4" ht="16.5" x14ac:dyDescent="0.25">
      <c r="A113" s="1" t="s">
        <v>151</v>
      </c>
      <c r="B113" s="1" t="s">
        <v>152</v>
      </c>
      <c r="C113" t="s">
        <v>26</v>
      </c>
      <c r="D113">
        <v>11.5</v>
      </c>
    </row>
    <row r="114" spans="1:4" ht="16.5" x14ac:dyDescent="0.25">
      <c r="A114" s="1" t="s">
        <v>491</v>
      </c>
      <c r="B114" s="1" t="s">
        <v>492</v>
      </c>
      <c r="C114" t="s">
        <v>26</v>
      </c>
      <c r="D114" t="s">
        <v>1113</v>
      </c>
    </row>
    <row r="115" spans="1:4" ht="16.5" x14ac:dyDescent="0.25">
      <c r="A115" s="1" t="s">
        <v>493</v>
      </c>
      <c r="B115" s="1" t="s">
        <v>494</v>
      </c>
      <c r="C115" t="s">
        <v>26</v>
      </c>
      <c r="D115">
        <v>0.7</v>
      </c>
    </row>
    <row r="116" spans="1:4" ht="16.5" x14ac:dyDescent="0.25">
      <c r="A116" s="1" t="s">
        <v>495</v>
      </c>
      <c r="B116" s="1" t="s">
        <v>496</v>
      </c>
      <c r="C116" t="s">
        <v>26</v>
      </c>
      <c r="D116">
        <v>0.7</v>
      </c>
    </row>
    <row r="117" spans="1:4" ht="16.5" x14ac:dyDescent="0.25">
      <c r="A117" s="1" t="s">
        <v>497</v>
      </c>
      <c r="B117" s="1" t="s">
        <v>498</v>
      </c>
      <c r="C117" t="s">
        <v>26</v>
      </c>
      <c r="D117">
        <v>-0.41499999999999998</v>
      </c>
    </row>
    <row r="118" spans="1:4" ht="16.5" x14ac:dyDescent="0.25">
      <c r="A118" s="1" t="s">
        <v>497</v>
      </c>
      <c r="B118" s="1" t="s">
        <v>498</v>
      </c>
      <c r="C118" t="s">
        <v>1117</v>
      </c>
      <c r="D118">
        <v>-3.6150000000000002</v>
      </c>
    </row>
    <row r="119" spans="1:4" ht="16.5" x14ac:dyDescent="0.25">
      <c r="A119" s="1" t="s">
        <v>497</v>
      </c>
      <c r="B119" s="1" t="s">
        <v>498</v>
      </c>
      <c r="C119" t="s">
        <v>543</v>
      </c>
      <c r="D119">
        <v>-1.45</v>
      </c>
    </row>
    <row r="120" spans="1:4" ht="16.5" x14ac:dyDescent="0.25">
      <c r="A120" s="1" t="s">
        <v>497</v>
      </c>
      <c r="B120" s="1" t="s">
        <v>498</v>
      </c>
      <c r="C120" t="s">
        <v>1118</v>
      </c>
      <c r="D120">
        <v>-4.6500000000000004</v>
      </c>
    </row>
    <row r="121" spans="1:4" ht="16.5" x14ac:dyDescent="0.25">
      <c r="A121" s="1" t="s">
        <v>499</v>
      </c>
      <c r="B121" s="1" t="s">
        <v>500</v>
      </c>
      <c r="C121" t="s">
        <v>26</v>
      </c>
      <c r="D121">
        <v>11.88</v>
      </c>
    </row>
    <row r="122" spans="1:4" ht="16.5" x14ac:dyDescent="0.25">
      <c r="A122" s="1" t="s">
        <v>1113</v>
      </c>
      <c r="B122" s="1" t="s">
        <v>1113</v>
      </c>
      <c r="C122" t="s">
        <v>1113</v>
      </c>
      <c r="D122" t="s">
        <v>1113</v>
      </c>
    </row>
    <row r="123" spans="1:4" ht="16.5" x14ac:dyDescent="0.25">
      <c r="A123" s="1" t="s">
        <v>1099</v>
      </c>
      <c r="B123" s="1" t="s">
        <v>1119</v>
      </c>
      <c r="C123" t="s">
        <v>1113</v>
      </c>
      <c r="D123" t="s">
        <v>1113</v>
      </c>
    </row>
    <row r="124" spans="1:4" ht="16.5" x14ac:dyDescent="0.25">
      <c r="A124" s="1" t="s">
        <v>1120</v>
      </c>
      <c r="B124" s="1" t="s">
        <v>150</v>
      </c>
      <c r="C124" t="s">
        <v>1113</v>
      </c>
      <c r="D124" t="s">
        <v>1113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0977-4703-468A-8C20-B87AC2C81FC4}">
  <sheetPr codeName="工作表4"/>
  <dimension ref="A1:B40"/>
  <sheetViews>
    <sheetView topLeftCell="A35" workbookViewId="0">
      <selection activeCell="B41" sqref="B41"/>
    </sheetView>
  </sheetViews>
  <sheetFormatPr defaultColWidth="9" defaultRowHeight="15.75" x14ac:dyDescent="0.25"/>
  <cols>
    <col min="1" max="1" width="12.75" style="1" bestFit="1" customWidth="1"/>
    <col min="2" max="2" width="18" style="1" bestFit="1" customWidth="1"/>
    <col min="3" max="3" width="15.875" style="1" bestFit="1" customWidth="1"/>
    <col min="4" max="4" width="15.5" style="1" bestFit="1" customWidth="1"/>
    <col min="5" max="5" width="23.375" style="1" bestFit="1" customWidth="1"/>
    <col min="6" max="16384" width="9" style="1"/>
  </cols>
  <sheetData>
    <row r="1" spans="1:2" x14ac:dyDescent="0.25">
      <c r="A1" s="1" t="s">
        <v>6</v>
      </c>
      <c r="B1" s="1" t="s">
        <v>547</v>
      </c>
    </row>
    <row r="2" spans="1:2" x14ac:dyDescent="0.25">
      <c r="A2" s="1">
        <v>2145</v>
      </c>
      <c r="B2" s="1" t="s">
        <v>1126</v>
      </c>
    </row>
    <row r="3" spans="1:2" x14ac:dyDescent="0.25">
      <c r="A3" s="1">
        <v>2221</v>
      </c>
      <c r="B3" s="1" t="s">
        <v>396</v>
      </c>
    </row>
    <row r="4" spans="1:2" x14ac:dyDescent="0.25">
      <c r="A4" s="1">
        <v>3002</v>
      </c>
      <c r="B4" s="1" t="s">
        <v>395</v>
      </c>
    </row>
    <row r="5" spans="1:2" x14ac:dyDescent="0.25">
      <c r="A5" s="1">
        <v>3021</v>
      </c>
      <c r="B5" s="1" t="s">
        <v>405</v>
      </c>
    </row>
    <row r="6" spans="1:2" x14ac:dyDescent="0.25">
      <c r="A6" s="1" t="s">
        <v>409</v>
      </c>
      <c r="B6" s="1" t="s">
        <v>1128</v>
      </c>
    </row>
    <row r="7" spans="1:2" x14ac:dyDescent="0.25">
      <c r="A7" s="1" t="s">
        <v>408</v>
      </c>
      <c r="B7" s="1" t="s">
        <v>1127</v>
      </c>
    </row>
    <row r="8" spans="1:2" x14ac:dyDescent="0.25">
      <c r="A8" s="1" t="s">
        <v>417</v>
      </c>
      <c r="B8" s="1" t="s">
        <v>1128</v>
      </c>
    </row>
    <row r="9" spans="1:2" x14ac:dyDescent="0.25">
      <c r="A9" s="1" t="s">
        <v>416</v>
      </c>
      <c r="B9" s="1" t="s">
        <v>1127</v>
      </c>
    </row>
    <row r="10" spans="1:2" x14ac:dyDescent="0.25">
      <c r="A10" s="1" t="s">
        <v>413</v>
      </c>
      <c r="B10" s="1" t="s">
        <v>1130</v>
      </c>
    </row>
    <row r="11" spans="1:2" x14ac:dyDescent="0.25">
      <c r="A11" s="1" t="s">
        <v>421</v>
      </c>
      <c r="B11" s="1" t="s">
        <v>1132</v>
      </c>
    </row>
    <row r="12" spans="1:2" x14ac:dyDescent="0.25">
      <c r="A12" s="1" t="s">
        <v>418</v>
      </c>
      <c r="B12" s="1" t="s">
        <v>1131</v>
      </c>
    </row>
    <row r="13" spans="1:2" x14ac:dyDescent="0.25">
      <c r="A13" s="1" t="s">
        <v>419</v>
      </c>
      <c r="B13" s="1" t="s">
        <v>420</v>
      </c>
    </row>
    <row r="14" spans="1:2" x14ac:dyDescent="0.25">
      <c r="A14" s="1" t="s">
        <v>412</v>
      </c>
      <c r="B14" s="1" t="s">
        <v>1129</v>
      </c>
    </row>
    <row r="15" spans="1:2" x14ac:dyDescent="0.25">
      <c r="A15" s="1" t="s">
        <v>422</v>
      </c>
      <c r="B15" s="1" t="s">
        <v>423</v>
      </c>
    </row>
    <row r="16" spans="1:2" x14ac:dyDescent="0.25">
      <c r="A16" s="1" t="s">
        <v>399</v>
      </c>
      <c r="B16" s="1" t="s">
        <v>400</v>
      </c>
    </row>
    <row r="17" spans="1:2" x14ac:dyDescent="0.25">
      <c r="A17" s="1" t="s">
        <v>401</v>
      </c>
      <c r="B17" s="1" t="s">
        <v>402</v>
      </c>
    </row>
    <row r="18" spans="1:2" x14ac:dyDescent="0.25">
      <c r="A18" s="1" t="s">
        <v>406</v>
      </c>
      <c r="B18" s="1" t="s">
        <v>407</v>
      </c>
    </row>
    <row r="19" spans="1:2" x14ac:dyDescent="0.25">
      <c r="A19" s="1" t="s">
        <v>403</v>
      </c>
      <c r="B19" s="1" t="s">
        <v>404</v>
      </c>
    </row>
    <row r="20" spans="1:2" x14ac:dyDescent="0.25">
      <c r="A20" s="1" t="s">
        <v>369</v>
      </c>
      <c r="B20" s="1" t="s">
        <v>370</v>
      </c>
    </row>
    <row r="21" spans="1:2" x14ac:dyDescent="0.25">
      <c r="A21" s="1" t="s">
        <v>367</v>
      </c>
      <c r="B21" s="1" t="s">
        <v>368</v>
      </c>
    </row>
    <row r="22" spans="1:2" x14ac:dyDescent="0.25">
      <c r="A22" s="1" t="s">
        <v>371</v>
      </c>
      <c r="B22" s="1" t="s">
        <v>372</v>
      </c>
    </row>
    <row r="23" spans="1:2" x14ac:dyDescent="0.25">
      <c r="A23" s="1" t="s">
        <v>373</v>
      </c>
      <c r="B23" s="1" t="s">
        <v>374</v>
      </c>
    </row>
    <row r="24" spans="1:2" x14ac:dyDescent="0.25">
      <c r="A24" s="1" t="s">
        <v>375</v>
      </c>
      <c r="B24" s="1" t="s">
        <v>376</v>
      </c>
    </row>
    <row r="25" spans="1:2" x14ac:dyDescent="0.25">
      <c r="A25" s="1" t="s">
        <v>377</v>
      </c>
      <c r="B25" s="1" t="s">
        <v>378</v>
      </c>
    </row>
    <row r="26" spans="1:2" x14ac:dyDescent="0.25">
      <c r="A26" s="1" t="s">
        <v>379</v>
      </c>
      <c r="B26" s="1" t="s">
        <v>380</v>
      </c>
    </row>
    <row r="27" spans="1:2" x14ac:dyDescent="0.25">
      <c r="A27" s="1" t="s">
        <v>383</v>
      </c>
      <c r="B27" s="1" t="s">
        <v>384</v>
      </c>
    </row>
    <row r="28" spans="1:2" x14ac:dyDescent="0.25">
      <c r="A28" s="1" t="s">
        <v>381</v>
      </c>
      <c r="B28" s="1" t="s">
        <v>382</v>
      </c>
    </row>
    <row r="29" spans="1:2" x14ac:dyDescent="0.25">
      <c r="A29" s="1" t="s">
        <v>385</v>
      </c>
      <c r="B29" s="1" t="s">
        <v>386</v>
      </c>
    </row>
    <row r="30" spans="1:2" x14ac:dyDescent="0.25">
      <c r="A30" s="1" t="s">
        <v>410</v>
      </c>
      <c r="B30" s="1" t="s">
        <v>411</v>
      </c>
    </row>
    <row r="31" spans="1:2" x14ac:dyDescent="0.25">
      <c r="A31" s="1" t="s">
        <v>387</v>
      </c>
      <c r="B31" s="1" t="s">
        <v>388</v>
      </c>
    </row>
    <row r="32" spans="1:2" x14ac:dyDescent="0.25">
      <c r="A32" s="1" t="s">
        <v>389</v>
      </c>
      <c r="B32" s="1" t="s">
        <v>390</v>
      </c>
    </row>
    <row r="33" spans="1:2" x14ac:dyDescent="0.25">
      <c r="A33" s="1" t="s">
        <v>391</v>
      </c>
      <c r="B33" s="1" t="s">
        <v>392</v>
      </c>
    </row>
    <row r="34" spans="1:2" x14ac:dyDescent="0.25">
      <c r="A34" s="1" t="s">
        <v>393</v>
      </c>
      <c r="B34" s="1" t="s">
        <v>394</v>
      </c>
    </row>
    <row r="35" spans="1:2" x14ac:dyDescent="0.25">
      <c r="A35" s="1" t="s">
        <v>414</v>
      </c>
      <c r="B35" s="1" t="s">
        <v>415</v>
      </c>
    </row>
    <row r="36" spans="1:2" x14ac:dyDescent="0.25">
      <c r="A36" s="1" t="s">
        <v>1121</v>
      </c>
      <c r="B36" s="1" t="s">
        <v>364</v>
      </c>
    </row>
    <row r="37" spans="1:2" x14ac:dyDescent="0.25">
      <c r="A37" s="1" t="s">
        <v>1122</v>
      </c>
      <c r="B37" s="1" t="s">
        <v>365</v>
      </c>
    </row>
    <row r="38" spans="1:2" x14ac:dyDescent="0.25">
      <c r="A38" s="1" t="s">
        <v>1123</v>
      </c>
      <c r="B38" s="1" t="s">
        <v>366</v>
      </c>
    </row>
    <row r="39" spans="1:2" x14ac:dyDescent="0.25">
      <c r="A39" s="1" t="s">
        <v>1125</v>
      </c>
      <c r="B39" s="1" t="s">
        <v>398</v>
      </c>
    </row>
    <row r="40" spans="1:2" x14ac:dyDescent="0.25">
      <c r="A40" s="1" t="s">
        <v>1124</v>
      </c>
      <c r="B40" s="1" t="s">
        <v>397</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C36E-7743-4B88-B6A5-DC236817E806}">
  <sheetPr codeName="工作表5"/>
  <dimension ref="A1:M15"/>
  <sheetViews>
    <sheetView workbookViewId="0">
      <selection activeCell="AB4" sqref="AB4"/>
    </sheetView>
  </sheetViews>
  <sheetFormatPr defaultColWidth="9" defaultRowHeight="15.75" x14ac:dyDescent="0.25"/>
  <cols>
    <col min="1" max="1" width="15.875" style="1" bestFit="1" customWidth="1"/>
    <col min="2" max="2" width="22" style="1" bestFit="1" customWidth="1"/>
    <col min="3" max="3" width="16.125" style="1" bestFit="1" customWidth="1"/>
    <col min="4" max="4" width="12.75" style="1" bestFit="1" customWidth="1"/>
    <col min="5" max="5" width="15.625" style="1" bestFit="1" customWidth="1"/>
    <col min="6" max="6" width="16.5" style="1" bestFit="1" customWidth="1"/>
    <col min="7" max="7" width="19.375" style="1" bestFit="1" customWidth="1"/>
    <col min="8" max="8" width="22" style="1" bestFit="1" customWidth="1"/>
    <col min="9" max="10" width="20.25" style="1" bestFit="1" customWidth="1"/>
    <col min="11" max="11" width="9" style="1"/>
    <col min="12" max="12" width="13.875" style="1" customWidth="1"/>
    <col min="13" max="13" width="23.125" style="1" customWidth="1"/>
    <col min="14" max="16384" width="9" style="1"/>
  </cols>
  <sheetData>
    <row r="1" spans="1:13" ht="16.5" x14ac:dyDescent="0.25">
      <c r="A1" s="1" t="s">
        <v>5</v>
      </c>
      <c r="B1" s="1" t="s">
        <v>425</v>
      </c>
      <c r="C1" s="1" t="s">
        <v>426</v>
      </c>
      <c r="D1" s="1" t="s">
        <v>4</v>
      </c>
      <c r="E1" s="1" t="s">
        <v>424</v>
      </c>
      <c r="F1" s="1" t="s">
        <v>427</v>
      </c>
      <c r="G1" s="1" t="s">
        <v>428</v>
      </c>
      <c r="H1" s="1" t="s">
        <v>429</v>
      </c>
      <c r="I1" t="s">
        <v>1133</v>
      </c>
      <c r="J1" t="s">
        <v>1134</v>
      </c>
      <c r="L1" s="1" t="s">
        <v>714</v>
      </c>
      <c r="M1" s="53">
        <v>45993.900833333333</v>
      </c>
    </row>
    <row r="2" spans="1:13" ht="16.5" x14ac:dyDescent="0.25">
      <c r="A2" s="1" t="s">
        <v>430</v>
      </c>
      <c r="B2" s="1" t="s">
        <v>431</v>
      </c>
      <c r="C2" s="1" t="s">
        <v>432</v>
      </c>
      <c r="D2" s="1" t="s">
        <v>433</v>
      </c>
      <c r="E2" s="1" t="s">
        <v>189</v>
      </c>
      <c r="F2" s="1" t="s">
        <v>175</v>
      </c>
      <c r="G2" s="1" t="s">
        <v>26</v>
      </c>
      <c r="H2" s="1" t="s">
        <v>26</v>
      </c>
      <c r="I2" t="s">
        <v>26</v>
      </c>
      <c r="J2" t="s">
        <v>1135</v>
      </c>
    </row>
    <row r="3" spans="1:13" ht="16.5" x14ac:dyDescent="0.25">
      <c r="A3" s="1" t="s">
        <v>434</v>
      </c>
      <c r="B3" s="1" t="s">
        <v>435</v>
      </c>
      <c r="C3" s="1" t="s">
        <v>436</v>
      </c>
      <c r="D3" s="1" t="s">
        <v>437</v>
      </c>
      <c r="E3" s="1" t="s">
        <v>174</v>
      </c>
      <c r="F3" s="1" t="s">
        <v>185</v>
      </c>
      <c r="G3" s="1" t="s">
        <v>438</v>
      </c>
      <c r="H3" s="1" t="s">
        <v>439</v>
      </c>
      <c r="I3" t="s">
        <v>899</v>
      </c>
      <c r="J3" t="s">
        <v>1136</v>
      </c>
    </row>
    <row r="4" spans="1:13" ht="16.5" x14ac:dyDescent="0.25">
      <c r="A4" s="1" t="s">
        <v>440</v>
      </c>
      <c r="B4" s="1" t="s">
        <v>441</v>
      </c>
      <c r="D4" s="1" t="s">
        <v>443</v>
      </c>
      <c r="F4" s="1" t="s">
        <v>190</v>
      </c>
      <c r="G4" s="1" t="s">
        <v>444</v>
      </c>
      <c r="H4" s="1" t="s">
        <v>549</v>
      </c>
      <c r="I4" t="s">
        <v>1137</v>
      </c>
      <c r="J4" t="s">
        <v>1138</v>
      </c>
    </row>
    <row r="5" spans="1:13" ht="16.5" x14ac:dyDescent="0.25">
      <c r="A5" s="1" t="s">
        <v>445</v>
      </c>
      <c r="B5" s="1" t="s">
        <v>446</v>
      </c>
      <c r="D5" s="1" t="s">
        <v>447</v>
      </c>
      <c r="G5" s="1" t="s">
        <v>448</v>
      </c>
      <c r="H5" s="1" t="s">
        <v>442</v>
      </c>
      <c r="I5" t="s">
        <v>1139</v>
      </c>
      <c r="J5" t="s">
        <v>1140</v>
      </c>
    </row>
    <row r="6" spans="1:13" ht="16.5" x14ac:dyDescent="0.25">
      <c r="A6" s="1" t="s">
        <v>449</v>
      </c>
      <c r="B6" s="1" t="s">
        <v>449</v>
      </c>
      <c r="D6" s="1" t="s">
        <v>450</v>
      </c>
      <c r="G6" s="1" t="s">
        <v>451</v>
      </c>
      <c r="H6" s="1" t="s">
        <v>452</v>
      </c>
      <c r="I6" t="s">
        <v>1141</v>
      </c>
      <c r="J6" t="s">
        <v>1142</v>
      </c>
    </row>
    <row r="7" spans="1:13" ht="16.5" x14ac:dyDescent="0.25">
      <c r="A7" s="1" t="s">
        <v>453</v>
      </c>
      <c r="B7" s="1" t="s">
        <v>453</v>
      </c>
      <c r="D7" s="1" t="s">
        <v>454</v>
      </c>
      <c r="I7" t="s">
        <v>255</v>
      </c>
      <c r="J7" t="s">
        <v>610</v>
      </c>
    </row>
    <row r="8" spans="1:13" ht="16.5" x14ac:dyDescent="0.25">
      <c r="I8"/>
      <c r="J8"/>
    </row>
    <row r="9" spans="1:13" ht="16.5" x14ac:dyDescent="0.25">
      <c r="I9"/>
      <c r="J9"/>
    </row>
    <row r="10" spans="1:13" ht="16.5" x14ac:dyDescent="0.25">
      <c r="I10"/>
      <c r="J10"/>
    </row>
    <row r="11" spans="1:13" ht="16.5" x14ac:dyDescent="0.25">
      <c r="I11"/>
      <c r="J11"/>
    </row>
    <row r="12" spans="1:13" ht="16.5" x14ac:dyDescent="0.25">
      <c r="I12"/>
      <c r="J12"/>
    </row>
    <row r="13" spans="1:13" ht="16.5" x14ac:dyDescent="0.25">
      <c r="I13"/>
      <c r="J13"/>
    </row>
    <row r="14" spans="1:13" ht="16.5" x14ac:dyDescent="0.25">
      <c r="I14"/>
      <c r="J14"/>
    </row>
    <row r="15" spans="1:13" ht="16.5" x14ac:dyDescent="0.25">
      <c r="I15"/>
      <c r="J15"/>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2FEC-4FA3-4C69-AAE9-671AD0835233}">
  <sheetPr codeName="工作表15"/>
  <dimension ref="A1:EE651"/>
  <sheetViews>
    <sheetView topLeftCell="P1" zoomScale="55" zoomScaleNormal="55" workbookViewId="0">
      <selection activeCell="P13" sqref="P13"/>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70~150 (uA)
Vdc&amp;Remark: -</v>
      </c>
      <c r="M2" s="59" t="str" cm="1">
        <f t="array" aca="1" ref="M2" ca="1">BoxVal($A2,31,COLUMN(INDIRECT("T"&amp;($A2-1)*65+2)),1)</f>
        <v>-42+/-0.8 dBV</v>
      </c>
      <c r="N2" s="59" t="str" cm="1">
        <f t="array" aca="1" ref="N2" ca="1">BoxVal($A2,12,COLUMN(INDIRECT("T"&amp;($A2-1)*65+2)),1)</f>
        <v>Normal</v>
      </c>
      <c r="O2" s="64" t="str" cm="1">
        <f t="array" ref="O2">BoxVal($A2,2,COLUMN(V3),1)</f>
        <v>-</v>
      </c>
      <c r="P2" s="64" t="str" cm="1">
        <f t="array" aca="1" ref="P2" ca="1">BoxVal($A2,2,COLUMN(INDIRECT("AB"&amp;($A2-1)*65+2)),1)</f>
        <v>15V_NormalMode_42dB_2258K_2282A_395_415_ZTS6015_MP1.0</v>
      </c>
      <c r="Q2" s="64" t="str" cm="1">
        <f t="array" aca="1" ref="Q2" ca="1">BoxVal($A2,2,COLUMN(INDIRECT("AJ"&amp;($A2-1)*65+2)),1)</f>
        <v/>
      </c>
      <c r="R2" s="34"/>
      <c r="S2" s="7" t="s">
        <v>24</v>
      </c>
      <c r="T2" s="15" t="s">
        <v>450</v>
      </c>
      <c r="U2" s="5" t="s">
        <v>23</v>
      </c>
      <c r="V2" s="7" t="str">
        <f>VLOOKUP(U1,$DX$1:$DZ$21,2,FALSE)</f>
        <v>-</v>
      </c>
      <c r="W2" s="19"/>
      <c r="X2" s="19"/>
      <c r="Y2" s="19"/>
      <c r="Z2" s="19"/>
      <c r="AA2" s="5" t="s">
        <v>592</v>
      </c>
      <c r="AB2" s="26" t="str">
        <f>T21&amp;"_"&amp;ABS(T19)&amp;"dB_"&amp;T23&amp;"_"&amp;T24&amp;"_"&amp;GetAbsMaxMinText(AF5:AG64)&amp;"_"&amp;T4&amp;"_"&amp;T3&amp;S1&amp;"."&amp;T27</f>
        <v>15V_NormalMode_42dB_2258K_2282A_395_415_ZTS6015_MP1.0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29</v>
      </c>
      <c r="U5" s="36" t="str">
        <f t="shared" ref="U5:U6" ca="1" si="1">ConfigCode($AA5,$AN5,$AO5,$AP5,$AQ5,$AR5,$AF5,$AG5,2)</f>
        <v>0x02=-40.50,-39.50;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t="e" cm="1">
        <f t="array" aca="1" ref="AJ5" ca="1" xml:space="preserve">
N("initial sens-loopgain")+
$AF5-BoxVal(ROW($AA5),26,COLUMN(INDIRECT("T"&amp;(INT(ROW($AA22)/65))*65+2)))</f>
        <v>#N/A</v>
      </c>
      <c r="AK5" s="44" t="e">
        <f t="shared" ref="AK5:AK6" ca="1" si="2">AJ5+(AG5-AF5)</f>
        <v>#N/A</v>
      </c>
      <c r="AL5" s="44" t="e" cm="1">
        <f t="array" aca="1" ref="AL5" ca="1" xml:space="preserve">
N("initial sens-loopgain-gain-gain ref-vcm")+
$AH5-
BoxVal(ROW($AA5),26,COLUMN(INDIRECT("T"&amp;(INT(ROW($AA22)/65))*65+2)))-
$AB5-
$W5-
IFERROR(VLOOKUP($AC5,$CT$1:$DC$31,7,FALSE),0)</f>
        <v>#N/A</v>
      </c>
      <c r="AM5" s="44" t="e">
        <f t="shared" ref="AM5:AM6" ca="1" si="3">AL5+(AG5-AF5)</f>
        <v>#N/A</v>
      </c>
      <c r="AN5" s="36" t="str">
        <f t="shared" ref="AN5:AN6" ca="1" si="4">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0x03=-41.50,-40.50;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v>
      </c>
      <c r="AA6" s="39" t="s">
        <v>582</v>
      </c>
      <c r="AB6" s="40">
        <v>-1</v>
      </c>
      <c r="AC6" s="40" t="s">
        <v>995</v>
      </c>
      <c r="AD6" s="40">
        <v>1</v>
      </c>
      <c r="AE6" s="41">
        <v>0</v>
      </c>
      <c r="AF6" s="42">
        <v>-41.5</v>
      </c>
      <c r="AG6" s="47">
        <f>AF5</f>
        <v>-40.5</v>
      </c>
      <c r="AH6" s="43">
        <f t="shared" ref="AH6" ca="1" si="5">$AF6+$Z6</f>
        <v>-42.5</v>
      </c>
      <c r="AI6" s="43">
        <f t="shared" ref="AI6" ca="1" si="6">$AG6+$Z6</f>
        <v>-41.5</v>
      </c>
      <c r="AJ6" s="44" t="e" cm="1">
        <f t="array" aca="1" ref="AJ6" ca="1" xml:space="preserve">
N("initial sens-loopgain")+
$AF6-BoxVal(ROW($AA6),26,COLUMN(INDIRECT("T"&amp;(INT(ROW($AA23)/65))*65+2)))</f>
        <v>#N/A</v>
      </c>
      <c r="AK6" s="44" t="e">
        <f t="shared" ca="1" si="2"/>
        <v>#N/A</v>
      </c>
      <c r="AL6" s="44" t="e" cm="1">
        <f t="array" aca="1" ref="AL6" ca="1" xml:space="preserve">
N("initial sens-loopgain-gain-gain ref-vcm")+
$AH6-
BoxVal(ROW($AA6),26,COLUMN(INDIRECT("T"&amp;(INT(ROW($AA23)/65))*65+2)))-
$AB6-
$W6-
IFERROR(VLOOKUP($AC6,$CT$1:$DC$31,7,FALSE),0)</f>
        <v>#N/A</v>
      </c>
      <c r="AM6" s="44" t="e">
        <f t="shared" ca="1" si="3"/>
        <v>#N/A</v>
      </c>
      <c r="AN6" s="36" t="str">
        <f t="shared" ca="1" si="4"/>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582</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1088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t="e">
        <f>VLOOKUP(T15,$DT$1:$DV$31,3,FALSE)</f>
        <v>#N/A</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row r="336" spans="19:19" ht="30" customHeight="1" x14ac:dyDescent="0.25">
      <c r="S336" s="5"/>
    </row>
    <row r="337" spans="19:19" ht="30" customHeight="1" x14ac:dyDescent="0.25">
      <c r="S337" s="5"/>
    </row>
    <row r="338" spans="19:19" ht="30" customHeight="1" x14ac:dyDescent="0.25">
      <c r="S338" s="5"/>
    </row>
    <row r="339" spans="19:19" ht="30" customHeight="1" x14ac:dyDescent="0.25">
      <c r="S339" s="5"/>
    </row>
    <row r="340" spans="19:19" ht="30" customHeight="1" x14ac:dyDescent="0.25">
      <c r="S340" s="5"/>
    </row>
    <row r="341" spans="19:19" ht="30" customHeight="1" x14ac:dyDescent="0.25">
      <c r="S341" s="5"/>
    </row>
    <row r="342" spans="19:19" ht="30" customHeight="1" x14ac:dyDescent="0.25">
      <c r="S342" s="5"/>
    </row>
    <row r="343" spans="19:19" ht="30" customHeight="1" x14ac:dyDescent="0.25">
      <c r="S343" s="5"/>
    </row>
    <row r="344" spans="19:19" ht="30" customHeight="1" x14ac:dyDescent="0.25">
      <c r="S344" s="5"/>
    </row>
    <row r="345" spans="19:19" ht="30" customHeight="1" x14ac:dyDescent="0.25">
      <c r="S345" s="5"/>
    </row>
    <row r="346" spans="19:19" ht="30" customHeight="1" x14ac:dyDescent="0.25">
      <c r="S346" s="5"/>
    </row>
    <row r="347" spans="19:19" ht="30" customHeight="1" x14ac:dyDescent="0.25">
      <c r="S347" s="5"/>
    </row>
    <row r="348" spans="19:19" ht="30" customHeight="1" x14ac:dyDescent="0.25">
      <c r="S348" s="5"/>
    </row>
    <row r="349" spans="19:19" ht="30" customHeight="1" x14ac:dyDescent="0.25">
      <c r="S349" s="5"/>
    </row>
    <row r="350" spans="19:19" ht="30" customHeight="1" x14ac:dyDescent="0.25">
      <c r="S350" s="5"/>
    </row>
    <row r="351" spans="19:19" ht="30" customHeight="1" x14ac:dyDescent="0.25">
      <c r="S351" s="5"/>
    </row>
    <row r="352" spans="19:19" ht="30" customHeight="1" x14ac:dyDescent="0.25">
      <c r="S352" s="5"/>
    </row>
    <row r="353" spans="19:19" ht="30" customHeight="1" x14ac:dyDescent="0.25">
      <c r="S353" s="5"/>
    </row>
    <row r="354" spans="19:19" ht="30" customHeight="1" x14ac:dyDescent="0.25">
      <c r="S354" s="5"/>
    </row>
    <row r="355" spans="19:19" ht="30" customHeight="1" x14ac:dyDescent="0.25">
      <c r="S355" s="5"/>
    </row>
    <row r="356" spans="19:19" ht="30" customHeight="1" x14ac:dyDescent="0.25">
      <c r="S356" s="5"/>
    </row>
    <row r="357" spans="19:19" ht="30" customHeight="1" x14ac:dyDescent="0.25">
      <c r="S357" s="5"/>
    </row>
    <row r="358" spans="19:19" ht="30" customHeight="1" x14ac:dyDescent="0.25">
      <c r="S358" s="5"/>
    </row>
    <row r="359" spans="19:19" ht="30" customHeight="1" x14ac:dyDescent="0.25">
      <c r="S359" s="5"/>
    </row>
    <row r="360" spans="19:19" ht="30" customHeight="1" x14ac:dyDescent="0.25">
      <c r="S360" s="5"/>
    </row>
    <row r="361" spans="19:19" ht="30" customHeight="1" x14ac:dyDescent="0.25">
      <c r="S361" s="5"/>
    </row>
    <row r="362" spans="19:19" ht="30" customHeight="1" x14ac:dyDescent="0.25">
      <c r="S362" s="5"/>
    </row>
    <row r="363" spans="19:19" ht="30" customHeight="1" x14ac:dyDescent="0.25">
      <c r="S363" s="5"/>
    </row>
    <row r="364" spans="19:19" ht="30" customHeight="1" x14ac:dyDescent="0.25">
      <c r="S364" s="5"/>
    </row>
    <row r="365" spans="19:19" ht="30" customHeight="1" x14ac:dyDescent="0.25">
      <c r="S365" s="5"/>
    </row>
    <row r="366" spans="19:19" ht="30" customHeight="1" x14ac:dyDescent="0.25">
      <c r="S366" s="5"/>
    </row>
    <row r="367" spans="19:19" ht="30" customHeight="1" x14ac:dyDescent="0.25">
      <c r="S367" s="5"/>
    </row>
    <row r="368" spans="19:19" ht="30" customHeight="1" x14ac:dyDescent="0.25">
      <c r="S368" s="5"/>
    </row>
    <row r="369" spans="19:19" ht="30" customHeight="1" x14ac:dyDescent="0.25">
      <c r="S369" s="5"/>
    </row>
    <row r="370" spans="19:19" ht="30" customHeight="1" x14ac:dyDescent="0.25">
      <c r="S370" s="5"/>
    </row>
    <row r="371" spans="19:19" ht="30" customHeight="1" x14ac:dyDescent="0.25">
      <c r="S371" s="5"/>
    </row>
    <row r="372" spans="19:19" ht="30" customHeight="1" x14ac:dyDescent="0.25">
      <c r="S372" s="5"/>
    </row>
    <row r="373" spans="19:19" ht="30" customHeight="1" x14ac:dyDescent="0.25">
      <c r="S373" s="5"/>
    </row>
    <row r="374" spans="19:19" ht="30" customHeight="1" x14ac:dyDescent="0.25">
      <c r="S374" s="5"/>
    </row>
    <row r="375" spans="19:19" ht="30" customHeight="1" x14ac:dyDescent="0.25">
      <c r="S375" s="5"/>
    </row>
    <row r="376" spans="19:19" ht="30" customHeight="1" x14ac:dyDescent="0.25">
      <c r="S376" s="5"/>
    </row>
    <row r="377" spans="19:19" ht="30" customHeight="1" x14ac:dyDescent="0.25">
      <c r="S377" s="5"/>
    </row>
    <row r="378" spans="19:19" ht="30" customHeight="1" x14ac:dyDescent="0.25">
      <c r="S378" s="5"/>
    </row>
    <row r="379" spans="19:19" ht="30" customHeight="1" x14ac:dyDescent="0.25">
      <c r="S379" s="5"/>
    </row>
    <row r="380" spans="19:19" ht="30" customHeight="1" x14ac:dyDescent="0.25">
      <c r="S380" s="5"/>
    </row>
    <row r="381" spans="19:19" ht="30" customHeight="1" x14ac:dyDescent="0.25">
      <c r="S381" s="5"/>
    </row>
    <row r="382" spans="19:19" ht="30" customHeight="1" x14ac:dyDescent="0.25">
      <c r="S382" s="5"/>
    </row>
    <row r="383" spans="19:19" ht="30" customHeight="1" x14ac:dyDescent="0.25">
      <c r="S383" s="5"/>
    </row>
    <row r="384" spans="19:19" ht="30" customHeight="1" x14ac:dyDescent="0.25">
      <c r="S384" s="5"/>
    </row>
    <row r="385" spans="19:19" ht="30" customHeight="1" x14ac:dyDescent="0.25">
      <c r="S385" s="5"/>
    </row>
    <row r="386" spans="19:19" ht="30" customHeight="1" x14ac:dyDescent="0.25">
      <c r="S386" s="5"/>
    </row>
    <row r="387" spans="19:19" ht="30" customHeight="1" x14ac:dyDescent="0.25">
      <c r="S387" s="5"/>
    </row>
    <row r="388" spans="19:19" ht="30" customHeight="1" x14ac:dyDescent="0.25">
      <c r="S388" s="5"/>
    </row>
    <row r="389" spans="19:19" ht="30" customHeight="1" x14ac:dyDescent="0.25">
      <c r="S389" s="5"/>
    </row>
    <row r="390" spans="19:19" ht="30" customHeight="1" x14ac:dyDescent="0.25">
      <c r="S390" s="5"/>
    </row>
    <row r="391" spans="19:19" ht="30" customHeight="1" x14ac:dyDescent="0.25">
      <c r="S391" s="5"/>
    </row>
    <row r="392" spans="19:19" ht="30" customHeight="1" x14ac:dyDescent="0.25">
      <c r="S392" s="5"/>
    </row>
    <row r="393" spans="19:19" ht="30" customHeight="1" x14ac:dyDescent="0.25">
      <c r="S393" s="5"/>
    </row>
    <row r="394" spans="19:19" ht="30" customHeight="1" x14ac:dyDescent="0.25">
      <c r="S394" s="5"/>
    </row>
    <row r="395" spans="19:19" ht="30" customHeight="1" x14ac:dyDescent="0.25">
      <c r="S395" s="5"/>
    </row>
    <row r="396" spans="19:19" ht="30" customHeight="1" x14ac:dyDescent="0.25">
      <c r="S396" s="5"/>
    </row>
    <row r="397" spans="19:19" ht="30" customHeight="1" x14ac:dyDescent="0.25">
      <c r="S397" s="5"/>
    </row>
    <row r="398" spans="19:19" ht="30" customHeight="1" x14ac:dyDescent="0.25">
      <c r="S398" s="5"/>
    </row>
    <row r="399" spans="19:19" ht="30" customHeight="1" x14ac:dyDescent="0.25">
      <c r="S399" s="5"/>
    </row>
    <row r="400" spans="19:19"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phoneticPr fontId="1" type="noConversion"/>
  <dataValidations count="16">
    <dataValidation type="list" allowBlank="1" showInputMessage="1" showErrorMessage="1" sqref="T9" xr:uid="{6BB6FC9E-B454-4595-99EB-2240EFF463FA}">
      <formula1>"Auto,FIX"</formula1>
    </dataValidation>
    <dataValidation type="list" allowBlank="1" showInputMessage="1" showErrorMessage="1" sqref="T10" xr:uid="{6F7588F9-907A-4937-9506-88F2249C878C}">
      <formula1>"NormalMode,TestMode,VBMode,VBTMode,ClockMode"</formula1>
    </dataValidation>
    <dataValidation type="list" allowBlank="1" showInputMessage="1" showErrorMessage="1" sqref="T15" xr:uid="{372CAE55-3E47-4506-BA68-9146F7E86A95}">
      <formula1>$DT$1:$DT$31</formula1>
    </dataValidation>
    <dataValidation type="list" allowBlank="1" showInputMessage="1" showErrorMessage="1" sqref="U1" xr:uid="{0F382921-3D5E-4EEC-B983-42DAD5310193}">
      <formula1>$DX$2:$DX$21</formula1>
    </dataValidation>
    <dataValidation type="list" allowBlank="1" showInputMessage="1" showErrorMessage="1" sqref="DB1:DC1" xr:uid="{0407286D-7BCA-4103-8E01-231A11F73FEF}">
      <formula1>$DH$2:$DH$31</formula1>
    </dataValidation>
    <dataValidation type="list" allowBlank="1" showInputMessage="1" showErrorMessage="1" sqref="CQ1:CR1" xr:uid="{8211262B-95A5-492C-8AA3-F2E423D7D37E}">
      <formula1>$DI$2:$DI$31</formula1>
    </dataValidation>
    <dataValidation type="list" allowBlank="1" showInputMessage="1" showErrorMessage="1" sqref="CF1:CH1 BU1 CP1 DA1" xr:uid="{82A10A0C-8621-427E-BF5E-528830F82324}">
      <formula1>$DJ$2:$DJ$31</formula1>
    </dataValidation>
    <dataValidation type="list" allowBlank="1" showInputMessage="1" showErrorMessage="1" sqref="BV1:BW1" xr:uid="{1527BB4D-945D-46BC-A225-EEFCD455A0EA}">
      <formula1>$DG$2:$DG$31</formula1>
    </dataValidation>
    <dataValidation type="list" allowBlank="1" showInputMessage="1" showErrorMessage="1" sqref="BI1:BK1" xr:uid="{90F52B2D-9506-4770-840E-815BBC24129F}">
      <formula1>$DF$2:$DF$31</formula1>
    </dataValidation>
    <dataValidation type="list" allowBlank="1" showInputMessage="1" showErrorMessage="1" sqref="T8" xr:uid="{B47463E9-06A1-4FF2-A316-6A536DED7543}">
      <formula1>$AU$2:$AU$31</formula1>
    </dataValidation>
    <dataValidation type="list" allowBlank="1" showInputMessage="1" showErrorMessage="1" sqref="AE5:AE64" xr:uid="{F74809D9-F598-4089-9E87-4254889E4B25}">
      <formula1>$BY$2:$BY$31</formula1>
    </dataValidation>
    <dataValidation type="list" allowBlank="1" showInputMessage="1" showErrorMessage="1" sqref="AD5:AD64" xr:uid="{8DB47116-E2F0-431F-89ED-CED0DBC14D9B}">
      <formula1>$CJ$2:$CJ$31</formula1>
    </dataValidation>
    <dataValidation type="list" allowBlank="1" showInputMessage="1" showErrorMessage="1" sqref="AC5:AC64" xr:uid="{AAA4E72D-D020-48C7-8952-C5B40FCE1899}">
      <formula1>$CT$2:$CT$31</formula1>
    </dataValidation>
    <dataValidation type="list" allowBlank="1" showInputMessage="1" showErrorMessage="1" sqref="AB5:AB64" xr:uid="{1DCAD6A6-AAEA-4DD6-8F73-61C8FE13BBA8}">
      <formula1>$BM$2:$BM$31</formula1>
    </dataValidation>
    <dataValidation type="list" allowBlank="1" showInputMessage="1" showErrorMessage="1" sqref="AA5:AA64" xr:uid="{CEE9A3C8-A787-473E-BFBD-004E96C2F465}">
      <formula1>$BB$2:$BB$31</formula1>
    </dataValidation>
    <dataValidation type="list" allowBlank="1" showInputMessage="1" showErrorMessage="1" sqref="T12" xr:uid="{914543F3-784D-4542-9B82-847D6E8FE72B}">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433A4B4-1381-465C-A7B9-0FBCD6AC32CC}">
          <x14:formula1>
            <xm:f>'Check'!$A$2:$A$15</xm:f>
          </x14:formula1>
          <xm:sqref>T3</xm:sqref>
        </x14:dataValidation>
        <x14:dataValidation type="list" allowBlank="1" showInputMessage="1" showErrorMessage="1" xr:uid="{FE2865EB-D78B-4178-A327-753BBEF933B0}">
          <x14:formula1>
            <xm:f>Sensor!$A$1:$A$200</xm:f>
          </x14:formula1>
          <xm:sqref>T6</xm:sqref>
        </x14:dataValidation>
        <x14:dataValidation type="list" allowBlank="1" showInputMessage="1" showErrorMessage="1" xr:uid="{9C4B6686-F2AB-4015-8183-0A4BB55F3EF7}">
          <x14:formula1>
            <xm:f>'Check'!$D$2:$D$15</xm:f>
          </x14:formula1>
          <xm:sqref>T2</xm:sqref>
        </x14:dataValidation>
        <x14:dataValidation type="list" allowBlank="1" showInputMessage="1" showErrorMessage="1" xr:uid="{EBD7257E-A78A-4567-AAB0-77A1819A0549}">
          <x14:formula1>
            <xm:f>MPN!$A$1:$A$497</xm:f>
          </x14:formula1>
          <xm:sqref>T4</xm:sqref>
        </x14:dataValidation>
        <x14:dataValidation type="list" allowBlank="1" showInputMessage="1" showErrorMessage="1" xr:uid="{4ACD51B0-20D6-41C7-BA61-2DEC8862E039}">
          <x14:formula1>
            <xm:f>ASIC!$A$2:$A$200</xm:f>
          </x14:formula1>
          <xm:sqref>T5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6A865-1AF7-4335-B698-B63EFA3D5A50}">
  <sheetPr codeName="工作表14"/>
  <dimension ref="A1:EE651"/>
  <sheetViews>
    <sheetView zoomScale="70" zoomScaleNormal="70" workbookViewId="0">
      <selection activeCell="AJ457" sqref="AJ457"/>
    </sheetView>
  </sheetViews>
  <sheetFormatPr defaultColWidth="8.875" defaultRowHeight="30" customHeight="1" x14ac:dyDescent="0.25"/>
  <cols>
    <col min="1" max="1" width="14.625" style="88" customWidth="1"/>
    <col min="2" max="2" width="21" style="88"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973</v>
      </c>
      <c r="V1" s="12"/>
      <c r="W1" s="65"/>
      <c r="X1" s="12"/>
      <c r="Y1" s="7">
        <f>VLOOKUP(U1,$DX$1:$DZ$21,3,FALSE)</f>
        <v>0</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5">
        <v>1</v>
      </c>
      <c r="B2" s="96"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70~100 (uA)
Vdc&amp;Remark: -</v>
      </c>
      <c r="M2" s="59" t="str" cm="1">
        <f t="array" aca="1" ref="M2" ca="1">BoxVal($A2,31,COLUMN(INDIRECT("T"&amp;($A2-1)*65+2)),1)</f>
        <v>-42+/-0.8 dBV</v>
      </c>
      <c r="N2" s="59" t="str" cm="1">
        <f t="array" aca="1" ref="N2" ca="1">BoxVal($A2,12,COLUMN(INDIRECT("T"&amp;($A2-1)*65+2)),1)</f>
        <v>Normal</v>
      </c>
      <c r="O2" s="64" t="str" cm="1">
        <f t="array" ref="O2">BoxVal($A2,2,COLUMN(V3),1)</f>
        <v>bit6</v>
      </c>
      <c r="P2" s="64" t="str" cm="1">
        <f t="array" aca="1" ref="P2" ca="1">BoxVal($A2,2,COLUMN(INDIRECT("AB"&amp;($A2-1)*65+2)),1)</f>
        <v>15V_NormalMode_42dB_2258K_2282A_395_480_ZTS6015_MP1.0</v>
      </c>
      <c r="Q2" s="64" t="str" cm="1">
        <f t="array" aca="1" ref="Q2" ca="1">BoxVal($A2,2,COLUMN(INDIRECT("AJ"&amp;($A2-1)*65+2)),1)</f>
        <v>M13.2 : add trim range  M13.1 : add power discharge after trim</v>
      </c>
      <c r="R2" s="34"/>
      <c r="S2" s="7" t="s">
        <v>24</v>
      </c>
      <c r="T2" s="15" t="s">
        <v>450</v>
      </c>
      <c r="U2" s="5" t="s">
        <v>23</v>
      </c>
      <c r="V2" s="7" t="str">
        <f>VLOOKUP(U1,$DX$1:$DZ$21,2,FALSE)</f>
        <v>bit6</v>
      </c>
      <c r="W2" s="19"/>
      <c r="X2" s="19"/>
      <c r="Y2" s="19"/>
      <c r="Z2" s="19"/>
      <c r="AA2" s="5" t="s">
        <v>592</v>
      </c>
      <c r="AB2" s="26" t="str">
        <f>T21&amp;"_"&amp;ABS(T19)&amp;"dB_"&amp;T23&amp;"_"&amp;T24&amp;"_"&amp;GetAbsMaxMinText(AF5:AG64)&amp;"_"&amp;T4&amp;"_"&amp;T3&amp;S1&amp;"."&amp;T27</f>
        <v>15V_NormalMode_42dB_2258K_2282A_395_480_ZTS6015_MP1.0</v>
      </c>
      <c r="AC2" s="18"/>
      <c r="AD2" s="18"/>
      <c r="AE2" s="18"/>
      <c r="AF2" s="18"/>
      <c r="AG2" s="18"/>
      <c r="AH2" s="19"/>
      <c r="AI2" s="19" t="s">
        <v>2</v>
      </c>
      <c r="AJ2" s="16" t="s">
        <v>1086</v>
      </c>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1</v>
      </c>
      <c r="DU2" s="5" t="s">
        <v>26</v>
      </c>
      <c r="DV2" s="5">
        <v>1</v>
      </c>
      <c r="DX2" s="22" t="s">
        <v>1087</v>
      </c>
      <c r="DY2" s="22" t="s">
        <v>562</v>
      </c>
      <c r="DZ2" s="22" t="s">
        <v>562</v>
      </c>
      <c r="EB2" s="22"/>
      <c r="EC2" s="22"/>
      <c r="ED2" s="22"/>
    </row>
    <row r="3" spans="1:134" ht="30" customHeight="1" x14ac:dyDescent="0.25">
      <c r="A3" s="95">
        <v>2</v>
      </c>
      <c r="B3" s="96"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ZTS6411</v>
      </c>
      <c r="H3" s="59" t="str" cm="1">
        <f t="array" aca="1" ref="H3" ca="1">BoxVal($A3,5,COLUMN(INDIRECT("T"&amp;($A3-1)*65+2)),1)</f>
        <v>4803K</v>
      </c>
      <c r="I3" s="59" t="str" cm="1">
        <f t="array" aca="1" ref="I3" ca="1">BoxVal($A3,6,COLUMN(INDIRECT("T"&amp;($A3-1)*65+2)),1)</f>
        <v>3004_V11</v>
      </c>
      <c r="J3" s="59" t="str" cm="1">
        <f t="array" aca="1" ref="J3" ca="1">BoxVal($A3,21,COLUMN(INDIRECT("T"&amp;($A3-1)*65+2)),1)</f>
        <v>10V_NormalMode</v>
      </c>
      <c r="K3" s="59" t="str" cm="1">
        <f t="array" aca="1" ref="K3" ca="1">BoxVal($A3,25,COLUMN(INDIRECT("T"&amp;($A3-1)*65+2)),1)</f>
        <v>Default</v>
      </c>
      <c r="L3" s="60" t="str" cm="1">
        <f t="array" aca="1" ref="L3" ca="1">BoxVal($A3,32,COLUMN(INDIRECT("T"&amp;($A3-1)*65+2)),1)</f>
        <v>3.3V : 70~100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10V_NormalMode_42dB_2258K_2227F_407_487_ZTS6411_MP2.2</v>
      </c>
      <c r="Q3" s="64" t="str" cm="1">
        <f t="array" aca="1" ref="Q3" ca="1">BoxVal($A3,2,COLUMN(INDIRECT("AJ"&amp;($A3-1)*65+2)),1)</f>
        <v>HELE FW 更改vbias code 2</v>
      </c>
      <c r="R3" s="34"/>
      <c r="S3" s="7" t="s">
        <v>5</v>
      </c>
      <c r="T3" s="15" t="s">
        <v>430</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1274</v>
      </c>
      <c r="DY3" s="22" t="s">
        <v>1274</v>
      </c>
      <c r="DZ3" s="22"/>
      <c r="EB3" s="22"/>
      <c r="EC3" s="22"/>
      <c r="ED3" s="22"/>
    </row>
    <row r="4" spans="1:134" ht="30" customHeight="1" x14ac:dyDescent="0.25">
      <c r="A4" s="95">
        <v>3</v>
      </c>
      <c r="B4" s="96"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ZTS6211E</v>
      </c>
      <c r="H4" s="59" t="str" cm="1">
        <f t="array" aca="1" ref="H4" ca="1">BoxVal($A4,5,COLUMN(INDIRECT("T"&amp;($A4-1)*65+2)),1)</f>
        <v>4803K</v>
      </c>
      <c r="I4" s="59" t="str" cm="1">
        <f t="array" aca="1" ref="I4" ca="1">BoxVal($A4,6,COLUMN(INDIRECT("T"&amp;($A4-1)*65+2)),1)</f>
        <v>3018AH</v>
      </c>
      <c r="J4" s="59" t="str" cm="1">
        <f t="array" aca="1" ref="J4" ca="1">BoxVal($A4,21,COLUMN(INDIRECT("T"&amp;($A4-1)*65+2)),1)</f>
        <v>10V_NormalMode</v>
      </c>
      <c r="K4" s="59" t="str" cm="1">
        <f t="array" aca="1" ref="K4" ca="1">BoxVal($A4,25,COLUMN(INDIRECT("T"&amp;($A4-1)*65+2)),1)</f>
        <v>Default</v>
      </c>
      <c r="L4" s="60" t="str" cm="1">
        <f t="array" aca="1" ref="L4" ca="1">BoxVal($A4,32,COLUMN(INDIRECT("T"&amp;($A4-1)*65+2)),1)</f>
        <v>3.3V : 70~100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10V_NormalMode_38dB_2258K_2391A_367_453_ZTS6211E_MP3.0</v>
      </c>
      <c r="Q4" s="64" t="str" cm="1">
        <f t="array" aca="1" ref="Q4" ca="1">BoxVal($A4,2,COLUMN(INDIRECT("AJ"&amp;($A4-1)*65+2)),1)</f>
        <v>ANC機種，改初感-39以下</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5">
        <v>4</v>
      </c>
      <c r="B5" s="96" t="str">
        <f t="shared" si="0"/>
        <v>=Block4==</v>
      </c>
      <c r="C5" s="59" t="str" cm="1">
        <f t="array" aca="1" ref="C5" ca="1">BoxVal($A5,8,COLUMN(INDIRECT("T"&amp;($A5-1)*65+2)),1)</f>
        <v>10V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ZTS6156SE</v>
      </c>
      <c r="H5" s="59" t="str" cm="1">
        <f t="array" aca="1" ref="H5" ca="1">BoxVal($A5,5,COLUMN(INDIRECT("T"&amp;($A5-1)*65+2)),1)</f>
        <v>4803K</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default_NormalMode_38dB_2258K_2227F_380_437_ZTS6156SE_MP4.8</v>
      </c>
      <c r="Q5" s="64" t="str" cm="1">
        <f t="array" aca="1" ref="Q5" ca="1">BoxVal($A5,2,COLUMN(INDIRECT("AJ"&amp;($A5-1)*65+2)),1)</f>
        <v>ANC機種，改初感-39</v>
      </c>
      <c r="R5" s="34"/>
      <c r="S5" s="7" t="s">
        <v>18</v>
      </c>
      <c r="T5" s="15" t="s">
        <v>29</v>
      </c>
      <c r="U5" s="36" t="str">
        <f t="shared" ref="U5:U14" ca="1" si="1">ConfigCode($AA5,$AN5,$AO5,$AP5,$AQ5,$AR5,$AF5,$AG5,2)</f>
        <v>0x02=-40.50,-39.50;</v>
      </c>
      <c r="V5" s="37"/>
      <c r="W5" s="37"/>
      <c r="X5" s="68"/>
      <c r="Y5" s="68"/>
      <c r="Z5" s="55">
        <f t="shared" ref="Z5:Z14" ca="1" si="2"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cm="1">
        <f t="array" aca="1" ref="AJ5" ca="1" xml:space="preserve">
N("initial sens-loopgain")+
$AF5-BoxVal(ROW($AA5),26,COLUMN(INDIRECT("T"&amp;(INT(ROW($AA22)/65))*65+2)))</f>
        <v>-41.5</v>
      </c>
      <c r="AK5" s="44">
        <f t="shared" ref="AK5:AK12" ca="1" si="3">AJ5+(AG5-AF5)</f>
        <v>-40.5</v>
      </c>
      <c r="AL5" s="44" cm="1">
        <f t="array" aca="1" ref="AL5" ca="1" xml:space="preserve">
N("initial sens-loopgain-gain-gain ref-vcm")+
$AH5-
BoxVal(ROW($AA5),26,COLUMN(INDIRECT("T"&amp;(INT(ROW($AA22)/65))*65+2)))-
$AB5-
$W5-
IFERROR(VLOOKUP($AC5,$CT$1:$DC$31,7,FALSE),0)</f>
        <v>-41.5</v>
      </c>
      <c r="AM5" s="44">
        <f t="shared" ref="AM5:AM12" ca="1" si="4">AL5+(AG5-AF5)</f>
        <v>-40.5</v>
      </c>
      <c r="AN5" s="36" t="str">
        <f t="shared" ref="AN5:AN12" ca="1" si="5">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5">
        <v>5</v>
      </c>
      <c r="B6" s="96" t="str">
        <f t="shared" si="0"/>
        <v>=Block5==</v>
      </c>
      <c r="C6" s="59" t="str" cm="1">
        <f t="array" aca="1" ref="C6" ca="1">BoxVal($A6,8,COLUMN(INDIRECT("T"&amp;($A6-1)*65+2)),1)</f>
        <v>10V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ZTS6156SE</v>
      </c>
      <c r="H6" s="59" t="str" cm="1">
        <f t="array" aca="1" ref="H6" ca="1">BoxVal($A6,5,COLUMN(INDIRECT("T"&amp;($A6-1)*65+2)),1)</f>
        <v>4803K</v>
      </c>
      <c r="I6" s="59" t="str" cm="1">
        <f t="array" aca="1" ref="I6" ca="1">BoxVal($A6,6,COLUMN(INDIRECT("T"&amp;($A6-1)*65+2)),1)</f>
        <v>3004_V11</v>
      </c>
      <c r="J6" s="59" t="str" cm="1">
        <f t="array" aca="1" ref="J6" ca="1">BoxVal($A6,21,COLUMN(INDIRECT("T"&amp;($A6-1)*65+2)),1)</f>
        <v>default_TestMode</v>
      </c>
      <c r="K6" s="59" t="str" cm="1">
        <f t="array" aca="1" ref="K6" ca="1">BoxVal($A6,25,COLUMN(INDIRECT("T"&amp;($A6-1)*65+2)),1)</f>
        <v>Default</v>
      </c>
      <c r="L6" s="60" t="str" cm="1">
        <f t="array" aca="1" ref="L6" ca="1">BoxVal($A6,32,COLUMN(INDIRECT("T"&amp;($A6-1)*65+2)),1)</f>
        <v>3.3V : 70~100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default_TestMode_38dB_2258K_2227F_385_450_ZTS6156SE_MP5.1</v>
      </c>
      <c r="Q6" s="64" t="str" cm="1">
        <f t="array" aca="1" ref="Q6" ca="1">BoxVal($A6,2,COLUMN(INDIRECT("AJ"&amp;($A6-1)*65+2)),1)</f>
        <v>ANC機種，改初感-39</v>
      </c>
      <c r="R6" s="34"/>
      <c r="S6" s="7" t="s">
        <v>13</v>
      </c>
      <c r="T6" s="15" t="s">
        <v>377</v>
      </c>
      <c r="U6" s="36" t="str">
        <f t="shared" ca="1" si="1"/>
        <v>0x03=-41.50,-40.50;</v>
      </c>
      <c r="V6" s="37"/>
      <c r="W6" s="37"/>
      <c r="X6" s="68"/>
      <c r="Y6" s="68"/>
      <c r="Z6" s="55">
        <f t="shared" ca="1" si="2"/>
        <v>-1</v>
      </c>
      <c r="AA6" s="39" t="s">
        <v>582</v>
      </c>
      <c r="AB6" s="40">
        <v>-1</v>
      </c>
      <c r="AC6" s="40" t="s">
        <v>995</v>
      </c>
      <c r="AD6" s="40">
        <v>1</v>
      </c>
      <c r="AE6" s="41">
        <v>0</v>
      </c>
      <c r="AF6" s="42">
        <v>-41.5</v>
      </c>
      <c r="AG6" s="47">
        <f>AF5</f>
        <v>-40.5</v>
      </c>
      <c r="AH6" s="43">
        <f t="shared" ref="AH6:AH14" ca="1" si="6">$AF6+$Z6</f>
        <v>-42.5</v>
      </c>
      <c r="AI6" s="43">
        <f t="shared" ref="AI6:AI14" ca="1" si="7">$AG6+$Z6</f>
        <v>-41.5</v>
      </c>
      <c r="AJ6" s="44" cm="1">
        <f t="array" aca="1" ref="AJ6" ca="1" xml:space="preserve">
N("initial sens-loopgain")+
$AF6-BoxVal(ROW($AA6),26,COLUMN(INDIRECT("T"&amp;(INT(ROW($AA23)/65))*65+2)))</f>
        <v>-42.5</v>
      </c>
      <c r="AK6" s="44">
        <f t="shared" ca="1" si="3"/>
        <v>-41.5</v>
      </c>
      <c r="AL6" s="44" cm="1">
        <f t="array" aca="1" ref="AL6" ca="1" xml:space="preserve">
N("initial sens-loopgain-gain-gain ref-vcm")+
$AH6-
BoxVal(ROW($AA6),26,COLUMN(INDIRECT("T"&amp;(INT(ROW($AA23)/65))*65+2)))-
$AB6-
$W6-
IFERROR(VLOOKUP($AC6,$CT$1:$DC$31,7,FALSE),0)</f>
        <v>-42.5</v>
      </c>
      <c r="AM6" s="44">
        <f t="shared" ca="1" si="4"/>
        <v>-41.5</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5">
        <v>6</v>
      </c>
      <c r="B7" s="96" t="str">
        <f t="shared" si="0"/>
        <v>=Block6==</v>
      </c>
      <c r="C7" s="59" t="str" cm="1">
        <f t="array" aca="1" ref="C7" ca="1">BoxVal($A7,8,COLUMN(INDIRECT("T"&amp;($A7-1)*65+2)),1)</f>
        <v>10V</v>
      </c>
      <c r="D7" s="59" t="str" cm="1">
        <f t="array" aca="1" ref="D7" ca="1">BoxVal($A7,2,COLUMN(INDIRECT("T"&amp;($A7-1)*65+2)),1)</f>
        <v>HELE</v>
      </c>
      <c r="E7" s="59" t="str" cm="1">
        <f t="array" aca="1" ref="E7" ca="1">BoxVal($A7,3,COLUMN(INDIRECT("T"&amp;($A7-1)*65+2)),1)</f>
        <v>MP</v>
      </c>
      <c r="F7" s="59" t="str" cm="1">
        <f t="array" aca="1" ref="F7" ca="1">BoxVal($A7,16,COLUMN(INDIRECT("T"&amp;($A7-1)*65+2)),1)</f>
        <v>non</v>
      </c>
      <c r="G7" s="59" t="str" cm="1">
        <f t="array" aca="1" ref="G7" ca="1">BoxVal($A7,4,COLUMN(INDIRECT("T"&amp;($A7-1)*65+2)),1)</f>
        <v>ZTS6211E</v>
      </c>
      <c r="H7" s="59" t="str" cm="1">
        <f t="array" aca="1" ref="H7" ca="1">BoxVal($A7,5,COLUMN(INDIRECT("T"&amp;($A7-1)*65+2)),1)</f>
        <v>4803K</v>
      </c>
      <c r="I7" s="59" t="str" cm="1">
        <f t="array" aca="1" ref="I7" ca="1">BoxVal($A7,6,COLUMN(INDIRECT("T"&amp;($A7-1)*65+2)),1)</f>
        <v>3004_V11</v>
      </c>
      <c r="J7" s="59" t="str" cm="1">
        <f t="array" aca="1" ref="J7" ca="1">BoxVal($A7,21,COLUMN(INDIRECT("T"&amp;($A7-1)*65+2)),1)</f>
        <v>10V_TestMode</v>
      </c>
      <c r="K7" s="59" t="str" cm="1">
        <f t="array" aca="1" ref="K7" ca="1">BoxVal($A7,25,COLUMN(INDIRECT("T"&amp;($A7-1)*65+2)),1)</f>
        <v>Default</v>
      </c>
      <c r="L7" s="60" t="str" cm="1">
        <f t="array" aca="1" ref="L7" ca="1">BoxVal($A7,32,COLUMN(INDIRECT("T"&amp;($A7-1)*65+2)),1)</f>
        <v>3.3V : 70~100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10V_TestMode_38dB_2258K_2227F_367_452_ZTS6211E_MP6.0</v>
      </c>
      <c r="Q7" s="64" t="str" cm="1">
        <f t="array" aca="1" ref="Q7" ca="1">BoxVal($A7,2,COLUMN(INDIRECT("AJ"&amp;($A7-1)*65+2)),1)</f>
        <v>ANC機種，改初感-39</v>
      </c>
      <c r="R7" s="34"/>
      <c r="S7" s="26"/>
      <c r="T7" s="17"/>
      <c r="U7" s="36" t="str">
        <f t="shared" ca="1" si="1"/>
        <v>0x00=-42.30,-41.50;</v>
      </c>
      <c r="V7" s="37"/>
      <c r="W7" s="37"/>
      <c r="X7" s="68"/>
      <c r="Y7" s="68"/>
      <c r="Z7" s="55">
        <f t="shared" ca="1" si="2"/>
        <v>0</v>
      </c>
      <c r="AA7" s="39" t="s">
        <v>582</v>
      </c>
      <c r="AB7" s="40">
        <v>0</v>
      </c>
      <c r="AC7" s="40" t="s">
        <v>995</v>
      </c>
      <c r="AD7" s="40">
        <v>1</v>
      </c>
      <c r="AE7" s="41">
        <v>0</v>
      </c>
      <c r="AF7" s="42">
        <v>-42.3</v>
      </c>
      <c r="AG7" s="47">
        <f t="shared" ref="AG7:AG12" si="8">AF6</f>
        <v>-41.5</v>
      </c>
      <c r="AH7" s="43">
        <f t="shared" ca="1" si="6"/>
        <v>-42.3</v>
      </c>
      <c r="AI7" s="43">
        <f t="shared" ca="1" si="7"/>
        <v>-41.5</v>
      </c>
      <c r="AJ7" s="44" cm="1">
        <f t="array" aca="1" ref="AJ7" ca="1" xml:space="preserve">
N("initial sens-loopgain")+
$AF7-BoxVal(ROW($AA7),26,COLUMN(INDIRECT("T"&amp;(INT(ROW($AA24)/65))*65+2)))</f>
        <v>-43.3</v>
      </c>
      <c r="AK7" s="44">
        <f t="shared" ca="1" si="3"/>
        <v>-42.5</v>
      </c>
      <c r="AL7" s="44" cm="1">
        <f t="array" aca="1" ref="AL7" ca="1" xml:space="preserve">
N("initial sens-loopgain-gain-gain ref-vcm")+
$AH7-
BoxVal(ROW($AA7),26,COLUMN(INDIRECT("T"&amp;(INT(ROW($AA24)/65))*65+2)))-
$AB7-
$W7-
IFERROR(VLOOKUP($AC7,$CT$1:$DC$31,7,FALSE),0)</f>
        <v>-43.3</v>
      </c>
      <c r="AM7" s="44">
        <f t="shared" ca="1" si="4"/>
        <v>-42.5</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5">
        <v>7</v>
      </c>
      <c r="B8" s="96"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ZTS6211E</v>
      </c>
      <c r="H8" s="59" t="str" cm="1">
        <f t="array" aca="1" ref="H8" ca="1">BoxVal($A8,5,COLUMN(INDIRECT("T"&amp;($A8-1)*65+2)),1)</f>
        <v>4803K</v>
      </c>
      <c r="I8" s="59" t="str" cm="1">
        <f t="array" aca="1" ref="I8" ca="1">BoxVal($A8,6,COLUMN(INDIRECT("T"&amp;($A8-1)*65+2)),1)</f>
        <v>3004CL</v>
      </c>
      <c r="J8" s="59" t="str" cm="1">
        <f t="array" aca="1" ref="J8" ca="1">BoxVal($A8,21,COLUMN(INDIRECT("T"&amp;($A8-1)*65+2)),1)</f>
        <v>10V_NormalMode</v>
      </c>
      <c r="K8" s="59" t="str" cm="1">
        <f t="array" aca="1" ref="K8" ca="1">BoxVal($A8,25,COLUMN(INDIRECT("T"&amp;($A8-1)*65+2)),1)</f>
        <v>Default</v>
      </c>
      <c r="L8" s="60" t="str" cm="1">
        <f t="array" aca="1" ref="L8" ca="1">BoxVal($A8,32,COLUMN(INDIRECT("T"&amp;($A8-1)*65+2)),1)</f>
        <v>3.3V : 70~100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10V_NormalMode_38dB_2258K_2227H_367_441_ZTS6211E_MP7.2</v>
      </c>
      <c r="Q8" s="64" t="str" cm="1">
        <f t="array" aca="1" ref="Q8" ca="1">BoxVal($A8,2,COLUMN(INDIRECT("AJ"&amp;($A8-1)*65+2)),1)</f>
        <v>ANC機種，改初感-39</v>
      </c>
      <c r="R8" s="34"/>
      <c r="S8" s="7" t="s">
        <v>19</v>
      </c>
      <c r="T8" s="15" t="s">
        <v>582</v>
      </c>
      <c r="U8" s="36" t="str">
        <f t="shared" ca="1" si="1"/>
        <v>0x05=-42.80,-42.30;</v>
      </c>
      <c r="V8" s="37"/>
      <c r="W8" s="37"/>
      <c r="X8" s="68"/>
      <c r="Y8" s="68"/>
      <c r="Z8" s="55">
        <f t="shared" ca="1" si="2"/>
        <v>0.5</v>
      </c>
      <c r="AA8" s="39" t="s">
        <v>582</v>
      </c>
      <c r="AB8" s="40">
        <v>0.5</v>
      </c>
      <c r="AC8" s="40" t="s">
        <v>995</v>
      </c>
      <c r="AD8" s="40">
        <v>1</v>
      </c>
      <c r="AE8" s="41">
        <v>0</v>
      </c>
      <c r="AF8" s="42">
        <v>-42.8</v>
      </c>
      <c r="AG8" s="47">
        <f t="shared" si="8"/>
        <v>-42.3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5">
        <v>8</v>
      </c>
      <c r="B9" s="96"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ZTS6156</v>
      </c>
      <c r="H9" s="59" t="str" cm="1">
        <f t="array" aca="1" ref="H9" ca="1">BoxVal($A9,5,COLUMN(INDIRECT("T"&amp;($A9-1)*65+2)),1)</f>
        <v>4803K</v>
      </c>
      <c r="I9" s="59" t="str" cm="1">
        <f t="array" aca="1" ref="I9" ca="1">BoxVal($A9,6,COLUMN(INDIRECT("T"&amp;($A9-1)*65+2)),1)</f>
        <v>3006HW-A</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70~150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default_NormalMode_38dB_2258K_2282A_422_501_ZTS6156_MP8.7</v>
      </c>
      <c r="Q9" s="64" t="str" cm="1">
        <f t="array" aca="1" ref="Q9" ca="1">BoxVal($A9,2,COLUMN(INDIRECT("AJ"&amp;($A9-1)*65+2)),1)</f>
        <v/>
      </c>
      <c r="R9" s="34"/>
      <c r="S9" s="7" t="s">
        <v>15</v>
      </c>
      <c r="T9" s="15" t="s">
        <v>436</v>
      </c>
      <c r="U9" s="36" t="str">
        <f t="shared" ca="1" si="1"/>
        <v>0x06=-43.30,-42.80;</v>
      </c>
      <c r="V9" s="37"/>
      <c r="W9" s="37"/>
      <c r="X9" s="68"/>
      <c r="Y9" s="68"/>
      <c r="Z9" s="55">
        <f t="shared" ca="1" si="2"/>
        <v>1</v>
      </c>
      <c r="AA9" s="39" t="s">
        <v>582</v>
      </c>
      <c r="AB9" s="40">
        <v>1</v>
      </c>
      <c r="AC9" s="40" t="s">
        <v>995</v>
      </c>
      <c r="AD9" s="40">
        <v>1</v>
      </c>
      <c r="AE9" s="41">
        <v>0</v>
      </c>
      <c r="AF9" s="42">
        <v>-43.3</v>
      </c>
      <c r="AG9" s="47">
        <f t="shared" si="8"/>
        <v>-42.8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5">
        <v>9</v>
      </c>
      <c r="B10" s="96" t="str">
        <f t="shared" si="0"/>
        <v>=Block9==</v>
      </c>
      <c r="C10" s="59" t="str" cm="1">
        <f t="array" aca="1" ref="C10" ca="1">BoxVal($A10,8,COLUMN(INDIRECT("T"&amp;($A10-1)*65+2)),1)</f>
        <v>10V</v>
      </c>
      <c r="D10" s="59" t="str" cm="1">
        <f t="array" aca="1" ref="D10" ca="1">BoxVal($A10,2,COLUMN(INDIRECT("T"&amp;($A10-1)*65+2)),1)</f>
        <v>CPC</v>
      </c>
      <c r="E10" s="59" t="str" cm="1">
        <f t="array" aca="1" ref="E10" ca="1">BoxVal($A10,3,COLUMN(INDIRECT("T"&amp;($A10-1)*65+2)),1)</f>
        <v>MP</v>
      </c>
      <c r="F10" s="59" t="str" cm="1">
        <f t="array" aca="1" ref="F10" ca="1">BoxVal($A10,16,COLUMN(INDIRECT("T"&amp;($A10-1)*65+2)),1)</f>
        <v>non</v>
      </c>
      <c r="G10" s="59" t="str" cm="1">
        <f t="array" aca="1" ref="G10" ca="1">BoxVal($A10,4,COLUMN(INDIRECT("T"&amp;($A10-1)*65+2)),1)</f>
        <v>ZTS6117SE</v>
      </c>
      <c r="H10" s="59" t="str" cm="1">
        <f t="array" aca="1" ref="H10" ca="1">BoxVal($A10,5,COLUMN(INDIRECT("T"&amp;($A10-1)*65+2)),1)</f>
        <v>4803K</v>
      </c>
      <c r="I10" s="59" t="str" cm="1">
        <f t="array" aca="1" ref="I10" ca="1">BoxVal($A10,6,COLUMN(INDIRECT("T"&amp;($A10-1)*65+2)),1)</f>
        <v>3004_V11</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70~100 (uA)
Vdc&amp;Remark: -</v>
      </c>
      <c r="M10" s="59" t="str" cm="1">
        <f t="array" aca="1" ref="M10" ca="1">BoxVal($A10,31,COLUMN(INDIRECT("T"&amp;($A10-1)*65+2)),1)</f>
        <v>-38+/-0.8 dBV</v>
      </c>
      <c r="N10" s="59" t="str" cm="1">
        <f t="array" aca="1" ref="N10" ca="1">BoxVal($A10,12,COLUMN(INDIRECT("T"&amp;($A10-1)*65+2)),1)</f>
        <v>Normal</v>
      </c>
      <c r="O10" s="64" t="str" cm="1">
        <f t="array" ref="O10">BoxVal($A10,2,COLUMN(V11),1)</f>
        <v>-</v>
      </c>
      <c r="P10" s="64" t="str" cm="1">
        <f t="array" aca="1" ref="P10" ca="1">BoxVal($A10,2,COLUMN(INDIRECT("AB"&amp;($A10-1)*65+2)),1)</f>
        <v>default_NormalMode_38dB_2258K_2227F_420_472_ZTS6117SE_MP9.3</v>
      </c>
      <c r="Q10" s="64" t="str" cm="1">
        <f t="array" aca="1" ref="Q10" ca="1">BoxVal($A10,2,COLUMN(INDIRECT("AJ"&amp;($A10-1)*65+2)),1)</f>
        <v/>
      </c>
      <c r="R10" s="34"/>
      <c r="S10" s="7" t="s">
        <v>705</v>
      </c>
      <c r="T10" s="15" t="s">
        <v>990</v>
      </c>
      <c r="U10" s="36" t="str">
        <f t="shared" ca="1" si="1"/>
        <v>0x07=-44.00,-43.30;</v>
      </c>
      <c r="V10" s="37"/>
      <c r="W10" s="37"/>
      <c r="X10" s="68"/>
      <c r="Y10" s="68"/>
      <c r="Z10" s="55">
        <f t="shared" ca="1" si="2"/>
        <v>1.5</v>
      </c>
      <c r="AA10" s="39" t="s">
        <v>582</v>
      </c>
      <c r="AB10" s="40">
        <v>1.5</v>
      </c>
      <c r="AC10" s="40" t="s">
        <v>995</v>
      </c>
      <c r="AD10" s="40">
        <v>1</v>
      </c>
      <c r="AE10" s="41">
        <v>0</v>
      </c>
      <c r="AF10" s="42">
        <v>-44</v>
      </c>
      <c r="AG10" s="47">
        <f t="shared" si="8"/>
        <v>-43.3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5">
        <v>10</v>
      </c>
      <c r="B11" s="96"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0x08=-45.00,-44.00;</v>
      </c>
      <c r="V11" s="37"/>
      <c r="W11" s="37"/>
      <c r="X11" s="68"/>
      <c r="Y11" s="68"/>
      <c r="Z11" s="55">
        <f t="shared" ca="1" si="2"/>
        <v>2.5</v>
      </c>
      <c r="AA11" s="39" t="s">
        <v>582</v>
      </c>
      <c r="AB11" s="40">
        <v>2.5</v>
      </c>
      <c r="AC11" s="40" t="s">
        <v>995</v>
      </c>
      <c r="AD11" s="40">
        <v>1</v>
      </c>
      <c r="AE11" s="41">
        <v>0</v>
      </c>
      <c r="AF11" s="42">
        <v>-45</v>
      </c>
      <c r="AG11" s="47">
        <f t="shared" si="8"/>
        <v>-44</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0x09=-46.00,-45.00;</v>
      </c>
      <c r="V12" s="37"/>
      <c r="W12" s="37"/>
      <c r="X12" s="68"/>
      <c r="Y12" s="68"/>
      <c r="Z12" s="55">
        <f t="shared" ca="1" si="2"/>
        <v>3.5</v>
      </c>
      <c r="AA12" s="39" t="s">
        <v>582</v>
      </c>
      <c r="AB12" s="40">
        <v>3.5</v>
      </c>
      <c r="AC12" s="40" t="s">
        <v>995</v>
      </c>
      <c r="AD12" s="40">
        <v>1</v>
      </c>
      <c r="AE12" s="41">
        <v>0</v>
      </c>
      <c r="AF12" s="42">
        <v>-46</v>
      </c>
      <c r="AG12" s="47">
        <f t="shared" si="8"/>
        <v>-45</v>
      </c>
      <c r="AH12" s="43">
        <f t="shared" ca="1" si="6"/>
        <v>-42.5</v>
      </c>
      <c r="AI12" s="43">
        <f t="shared" ca="1" si="7"/>
        <v>-41.5</v>
      </c>
      <c r="AJ12" s="44" cm="1">
        <f t="array" aca="1" ref="AJ12" ca="1" xml:space="preserve">
N("initial sens-loopgain")+
$AF12-BoxVal(ROW($AA12),26,COLUMN(INDIRECT("T"&amp;(INT(ROW($AA29)/65))*65+2)))</f>
        <v>-47</v>
      </c>
      <c r="AK12" s="44">
        <f t="shared" ca="1" si="3"/>
        <v>-46</v>
      </c>
      <c r="AL12" s="44" cm="1">
        <f t="array" aca="1" ref="AL12" ca="1" xml:space="preserve">
N("initial sens-loopgain-gain-gain ref-vcm")+
$AH12-
BoxVal(ROW($AA12),26,COLUMN(INDIRECT("T"&amp;(INT(ROW($AA29)/65))*65+2)))-
$AB12-
$W12-
IFERROR(VLOOKUP($AC12,$CT$1:$DC$31,7,FALSE),0)</f>
        <v>-47</v>
      </c>
      <c r="AM12" s="44">
        <f t="shared" ca="1" si="4"/>
        <v>-46</v>
      </c>
      <c r="AN12" s="36" t="str">
        <f t="shared" ca="1" si="5"/>
        <v>00</v>
      </c>
      <c r="AO12" s="36" t="str" cm="1">
        <f t="array" aca="1" ref="AO12" ca="1">ManualLookup(AB12,BoxVal(ROW(AB12),4,COLUMN(AO10)),INDIRECT(DO$3))</f>
        <v>09</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5">
        <v>12</v>
      </c>
      <c r="B13" s="96"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-42</v>
      </c>
      <c r="U13" s="36" t="str">
        <f t="shared" ca="1" si="1"/>
        <v>0x0A=-47.00,-46.00;</v>
      </c>
      <c r="V13" s="37"/>
      <c r="W13" s="37"/>
      <c r="X13" s="38"/>
      <c r="Y13" s="38"/>
      <c r="Z13" s="55">
        <f t="shared" ca="1" si="2"/>
        <v>4.5</v>
      </c>
      <c r="AA13" s="39" t="s">
        <v>582</v>
      </c>
      <c r="AB13" s="40">
        <v>4.5</v>
      </c>
      <c r="AC13" s="40" t="s">
        <v>995</v>
      </c>
      <c r="AD13" s="40">
        <v>1</v>
      </c>
      <c r="AE13" s="41">
        <v>0</v>
      </c>
      <c r="AF13" s="42">
        <v>-47</v>
      </c>
      <c r="AG13" s="47">
        <f t="shared" ref="AG13:AG14" si="9">AF12</f>
        <v>-46</v>
      </c>
      <c r="AH13" s="43">
        <f t="shared" ca="1" si="6"/>
        <v>-42.5</v>
      </c>
      <c r="AI13" s="43">
        <f t="shared" ca="1" si="7"/>
        <v>-41.5</v>
      </c>
      <c r="AJ13" s="44" cm="1">
        <f t="array" aca="1" ref="AJ13" ca="1" xml:space="preserve">
N("initial sens-loopgain")+
$AF13-BoxVal(ROW($AA13),26,COLUMN(INDIRECT("T"&amp;(INT(ROW($AA30)/65))*65+2)))</f>
        <v>-48</v>
      </c>
      <c r="AK13" s="44">
        <f t="shared" ref="AK13:AK14" ca="1" si="10">AJ13+(AG13-AF13)</f>
        <v>-47</v>
      </c>
      <c r="AL13" s="44" cm="1">
        <f t="array" aca="1" ref="AL13" ca="1" xml:space="preserve">
N("initial sens-loopgain-gain-gain ref-vcm")+
$AH13-
BoxVal(ROW($AA13),26,COLUMN(INDIRECT("T"&amp;(INT(ROW($AA30)/65))*65+2)))-
$AB13-
$W13-
IFERROR(VLOOKUP($AC13,$CT$1:$DC$31,7,FALSE),0)</f>
        <v>-48</v>
      </c>
      <c r="AM13" s="44">
        <f t="shared" ref="AM13:AM14" ca="1" si="11">AL13+(AG13-AF13)</f>
        <v>-47</v>
      </c>
      <c r="AN13" s="36" t="str">
        <f t="shared" ref="AN13:AN14" ca="1" si="12">IF(BoxVal(ROW(AA13),9,COLUMN(T11))="FIX","00",ManualLookup(AA13,BoxVal(ROW(AA13),4,COLUMN(AN11)),INDIRECT(DN$3)))</f>
        <v>00</v>
      </c>
      <c r="AO13" s="36" t="str" cm="1">
        <f t="array" aca="1" ref="AO13" ca="1">ManualLookup(AB13,BoxVal(ROW(AB13),4,COLUMN(AO11)),INDIRECT(DO$3))</f>
        <v>0A</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5">
        <v>13</v>
      </c>
      <c r="B14" s="96"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1275</v>
      </c>
      <c r="U14" s="36" t="str">
        <f t="shared" ca="1" si="1"/>
        <v>0x0B=-48.00,-47.00;</v>
      </c>
      <c r="V14" s="37"/>
      <c r="W14" s="37"/>
      <c r="X14" s="38"/>
      <c r="Y14" s="38"/>
      <c r="Z14" s="55">
        <f t="shared" ca="1" si="2"/>
        <v>5.5</v>
      </c>
      <c r="AA14" s="39" t="s">
        <v>582</v>
      </c>
      <c r="AB14" s="40">
        <v>5.5</v>
      </c>
      <c r="AC14" s="40" t="s">
        <v>995</v>
      </c>
      <c r="AD14" s="40">
        <v>1</v>
      </c>
      <c r="AE14" s="41">
        <v>0</v>
      </c>
      <c r="AF14" s="42">
        <v>-48</v>
      </c>
      <c r="AG14" s="47">
        <f t="shared" si="9"/>
        <v>-47</v>
      </c>
      <c r="AH14" s="43">
        <f t="shared" ca="1" si="6"/>
        <v>-42.5</v>
      </c>
      <c r="AI14" s="43">
        <f t="shared" ca="1" si="7"/>
        <v>-41.5</v>
      </c>
      <c r="AJ14" s="44" cm="1">
        <f t="array" aca="1" ref="AJ14" ca="1" xml:space="preserve">
N("initial sens-loopgain")+
$AF14-BoxVal(ROW($AA14),26,COLUMN(INDIRECT("T"&amp;(INT(ROW($AA31)/65))*65+2)))</f>
        <v>-49</v>
      </c>
      <c r="AK14" s="44">
        <f t="shared" ca="1" si="10"/>
        <v>-48</v>
      </c>
      <c r="AL14" s="44" cm="1">
        <f t="array" aca="1" ref="AL14" ca="1" xml:space="preserve">
N("initial sens-loopgain-gain-gain ref-vcm")+
$AH14-
BoxVal(ROW($AA14),26,COLUMN(INDIRECT("T"&amp;(INT(ROW($AA31)/65))*65+2)))-
$AB14-
$W14-
IFERROR(VLOOKUP($AC14,$CT$1:$DC$31,7,FALSE),0)</f>
        <v>-49</v>
      </c>
      <c r="AM14" s="44">
        <f t="shared" ca="1" si="11"/>
        <v>-48</v>
      </c>
      <c r="AN14" s="36" t="str">
        <f t="shared" ca="1" si="12"/>
        <v>00</v>
      </c>
      <c r="AO14" s="36" t="str" cm="1">
        <f t="array" aca="1" ref="AO14" ca="1">ManualLookup(AB14,BoxVal(ROW(AB14),4,COLUMN(AO12)),INDIRECT(DO$3))</f>
        <v>0B</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5">
        <v>14</v>
      </c>
      <c r="B15" s="96"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5">
        <v>15</v>
      </c>
      <c r="B16" s="96"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5">
        <v>16</v>
      </c>
      <c r="B17" s="96"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5">
        <v>17</v>
      </c>
      <c r="B18" s="96"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5">
        <v>18</v>
      </c>
      <c r="B19" s="96"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5">
        <v>19</v>
      </c>
      <c r="B20" s="96"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5">
        <v>20</v>
      </c>
      <c r="B21" s="96"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5">
        <v>21</v>
      </c>
      <c r="B22" s="96"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5">
        <v>22</v>
      </c>
      <c r="B23" s="96"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5">
        <v>23</v>
      </c>
      <c r="B24" s="96"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5">
        <v>24</v>
      </c>
      <c r="B25" s="96"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5">
        <v>25</v>
      </c>
      <c r="B26" s="96"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1</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5">
        <v>26</v>
      </c>
      <c r="B27" s="96"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5">
        <v>27</v>
      </c>
      <c r="B28" s="96"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5">
        <v>28</v>
      </c>
      <c r="B29" s="96"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5">
        <v>29</v>
      </c>
      <c r="B30" s="96"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5">
        <v>30</v>
      </c>
      <c r="B31" s="96"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5">
        <v>31</v>
      </c>
      <c r="B32" s="96"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5">
        <v>32</v>
      </c>
      <c r="B33" s="96"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10V_NormalMode_42dB_2258K_2227F_407_487_ZTS6411_MP2.2</v>
      </c>
      <c r="AC67" s="18"/>
      <c r="AD67" s="18"/>
      <c r="AE67" s="18"/>
      <c r="AF67" s="18"/>
      <c r="AG67" s="18"/>
      <c r="AH67" s="19"/>
      <c r="AI67" s="19" t="s">
        <v>2</v>
      </c>
      <c r="AJ67" s="16" t="s">
        <v>1089</v>
      </c>
      <c r="AK67" s="16"/>
      <c r="AL67" s="16"/>
      <c r="AM67" s="16"/>
      <c r="AN67" s="16"/>
      <c r="AO67" s="16"/>
      <c r="AP67" s="16"/>
      <c r="AQ67" s="16"/>
      <c r="AR67" s="16"/>
      <c r="AS67" s="16"/>
    </row>
    <row r="68" spans="19:45" ht="30" customHeight="1" x14ac:dyDescent="0.25">
      <c r="S68" s="7" t="s">
        <v>5</v>
      </c>
      <c r="T68" s="15" t="s">
        <v>430</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298</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29</v>
      </c>
      <c r="U70" s="36" t="str">
        <f t="shared" ref="U70:U83" ca="1" si="13">ConfigCode($AA70,$AN70,$AO70,$AP70,$AQ70,$AR70,$AF70,$AG70,2)</f>
        <v>0x03=-41.50,-40.80;</v>
      </c>
      <c r="V70" s="37"/>
      <c r="W70" s="37"/>
      <c r="X70" s="68"/>
      <c r="Y70" s="68"/>
      <c r="Z70" s="55">
        <f t="shared" ref="Z70:Z83" ca="1" si="14" xml:space="preserve">
N("vbias,vlookup vbias range")+
VLOOKUP($AA70,INDIRECT(BoxVal(ROW($AA70),34,COLUMN(T66))),2,FALSE)+
N("gain")+
$AB70+
N("vcm")+
VLOOKUP($AC70,$CT$1:$DC$31,7,FALSE)+
N("(vbias*vcp*vbg-vbias)*sensor ratio")+
VbiasCal($AA70,$AD70,$AE70,BoxVal(ROW($AC70),18,COLUMN($T$22)))+
N("vbias ref+gain ref")+
$V70+$W70</f>
        <v>-1</v>
      </c>
      <c r="AA70" s="39" t="s">
        <v>584</v>
      </c>
      <c r="AB70" s="40">
        <v>-1</v>
      </c>
      <c r="AC70" s="40" t="s">
        <v>995</v>
      </c>
      <c r="AD70" s="40">
        <v>1</v>
      </c>
      <c r="AE70" s="41">
        <v>0</v>
      </c>
      <c r="AF70" s="42">
        <v>-41.5</v>
      </c>
      <c r="AG70" s="42">
        <v>-40.799999999999997</v>
      </c>
      <c r="AH70" s="43">
        <f ca="1">$AF70+$Z70</f>
        <v>-42.5</v>
      </c>
      <c r="AI70" s="43">
        <f ca="1">$AG70+$Z70</f>
        <v>-41.8</v>
      </c>
      <c r="AJ70" s="44" cm="1">
        <f t="array" aca="1" ref="AJ70" ca="1" xml:space="preserve">
N("initial sens-loopgain")+
$AF70-BoxVal(ROW($AA70),26,COLUMN(INDIRECT("T"&amp;(INT(ROW($AA87)/65))*65+2)))</f>
        <v>-42.5</v>
      </c>
      <c r="AK70" s="44">
        <f t="shared" ref="AK70:AK79" ca="1" si="15">AJ70+(AG70-AF70)</f>
        <v>-41.8</v>
      </c>
      <c r="AL70" s="44" cm="1">
        <f t="array" aca="1" ref="AL70" ca="1" xml:space="preserve">
N("initial sens-loopgain-gain-gain ref-vcm")+
$AH70-
BoxVal(ROW($AA70),26,COLUMN(INDIRECT("T"&amp;(INT(ROW($AA87)/65))*65+2)))-
$AB70-
$W70-
IFERROR(VLOOKUP($AC70,$CT$1:$DC$31,7,FALSE),0)</f>
        <v>-42.5</v>
      </c>
      <c r="AM70" s="44">
        <f t="shared" ref="AM70:AM79" ca="1" si="16">AL70+(AG70-AF70)</f>
        <v>-41.8</v>
      </c>
      <c r="AN70" s="36" t="str">
        <f t="shared" ref="AN70:AN79" ca="1" si="17">IF(BoxVal(ROW(AA70),9,COLUMN(T68))="FIX","00",ManualLookup(AA70,BoxVal(ROW(AA70),4,COLUMN(AN68)),INDIRECT(DN$3)))</f>
        <v>00</v>
      </c>
      <c r="AO70" s="36" t="str" cm="1">
        <f t="array" aca="1" ref="AO70" ca="1">ManualLookup(AB70,BoxVal(ROW(AB70),4,COLUMN(AO68)),INDIRECT(DO$3))</f>
        <v>03</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13"/>
        <v>0x00=-42.30,-41.50;</v>
      </c>
      <c r="V71" s="37"/>
      <c r="W71" s="37"/>
      <c r="X71" s="68"/>
      <c r="Y71" s="68"/>
      <c r="Z71" s="55">
        <f t="shared" ca="1" si="14"/>
        <v>0</v>
      </c>
      <c r="AA71" s="39" t="s">
        <v>584</v>
      </c>
      <c r="AB71" s="40">
        <v>0</v>
      </c>
      <c r="AC71" s="40" t="s">
        <v>995</v>
      </c>
      <c r="AD71" s="40">
        <v>1</v>
      </c>
      <c r="AE71" s="41">
        <v>0</v>
      </c>
      <c r="AF71" s="42">
        <v>-42.3</v>
      </c>
      <c r="AG71" s="47">
        <f>AF70</f>
        <v>-41.5</v>
      </c>
      <c r="AH71" s="43">
        <f t="shared" ref="AH71:AH83" ca="1" si="18">$AF71+$Z71</f>
        <v>-42.3</v>
      </c>
      <c r="AI71" s="43">
        <f t="shared" ref="AI71:AI83" ca="1" si="19">$AG71+$Z71</f>
        <v>-41.5</v>
      </c>
      <c r="AJ71" s="44" cm="1">
        <f t="array" aca="1" ref="AJ71" ca="1" xml:space="preserve">
N("initial sens-loopgain")+
$AF71-BoxVal(ROW($AA71),26,COLUMN(INDIRECT("T"&amp;(INT(ROW($AA88)/65))*65+2)))</f>
        <v>-43.3</v>
      </c>
      <c r="AK71" s="44">
        <f t="shared" ca="1" si="15"/>
        <v>-42.5</v>
      </c>
      <c r="AL71" s="44" cm="1">
        <f t="array" aca="1" ref="AL71" ca="1" xml:space="preserve">
N("initial sens-loopgain-gain-gain ref-vcm")+
$AH71-
BoxVal(ROW($AA71),26,COLUMN(INDIRECT("T"&amp;(INT(ROW($AA88)/65))*65+2)))-
$AB71-
$W71-
IFERROR(VLOOKUP($AC71,$CT$1:$DC$31,7,FALSE),0)</f>
        <v>-43.3</v>
      </c>
      <c r="AM71" s="44">
        <f t="shared" ca="1" si="16"/>
        <v>-42.5</v>
      </c>
      <c r="AN71" s="36" t="str">
        <f t="shared" ca="1" si="17"/>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3"/>
        <v>0x05=-42.80,-42.30;</v>
      </c>
      <c r="V72" s="37"/>
      <c r="W72" s="37"/>
      <c r="X72" s="68"/>
      <c r="Y72" s="68"/>
      <c r="Z72" s="55">
        <f t="shared" ca="1" si="14"/>
        <v>0.5</v>
      </c>
      <c r="AA72" s="39" t="s">
        <v>584</v>
      </c>
      <c r="AB72" s="40">
        <v>0.5</v>
      </c>
      <c r="AC72" s="40" t="s">
        <v>995</v>
      </c>
      <c r="AD72" s="40">
        <v>1</v>
      </c>
      <c r="AE72" s="41">
        <v>0</v>
      </c>
      <c r="AF72" s="42">
        <v>-42.8</v>
      </c>
      <c r="AG72" s="47">
        <f t="shared" ref="AG72:AG79" si="20">AF71</f>
        <v>-42.3</v>
      </c>
      <c r="AH72" s="43">
        <f t="shared" ca="1" si="18"/>
        <v>-42.3</v>
      </c>
      <c r="AI72" s="43">
        <f t="shared" ca="1" si="19"/>
        <v>-41.8</v>
      </c>
      <c r="AJ72" s="44" cm="1">
        <f t="array" aca="1" ref="AJ72" ca="1" xml:space="preserve">
N("initial sens-loopgain")+
$AF72-BoxVal(ROW($AA72),26,COLUMN(INDIRECT("T"&amp;(INT(ROW($AA89)/65))*65+2)))</f>
        <v>-43.8</v>
      </c>
      <c r="AK72" s="44">
        <f t="shared" ca="1" si="15"/>
        <v>-43.3</v>
      </c>
      <c r="AL72" s="44" cm="1">
        <f t="array" aca="1" ref="AL72" ca="1" xml:space="preserve">
N("initial sens-loopgain-gain-gain ref-vcm")+
$AH72-
BoxVal(ROW($AA72),26,COLUMN(INDIRECT("T"&amp;(INT(ROW($AA89)/65))*65+2)))-
$AB72-
$W72-
IFERROR(VLOOKUP($AC72,$CT$1:$DC$31,7,FALSE),0)</f>
        <v>-43.8</v>
      </c>
      <c r="AM72" s="44">
        <f t="shared" ca="1" si="16"/>
        <v>-43.3</v>
      </c>
      <c r="AN72" s="36" t="str">
        <f t="shared" ca="1" si="17"/>
        <v>00</v>
      </c>
      <c r="AO72" s="36" t="str" cm="1">
        <f t="array" aca="1" ref="AO72" ca="1">ManualLookup(AB72,BoxVal(ROW(AB72),4,COLUMN(AO70)),INDIRECT(DO$3))</f>
        <v>05</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584</v>
      </c>
      <c r="U73" s="36" t="str">
        <f t="shared" ca="1" si="13"/>
        <v>0x30=-43.40,-42.80;</v>
      </c>
      <c r="V73" s="37"/>
      <c r="W73" s="37"/>
      <c r="X73" s="68"/>
      <c r="Y73" s="68"/>
      <c r="Z73" s="55">
        <f t="shared" ca="1" si="14"/>
        <v>1.1000000000000001</v>
      </c>
      <c r="AA73" s="39" t="s">
        <v>586</v>
      </c>
      <c r="AB73" s="40">
        <v>0</v>
      </c>
      <c r="AC73" s="40" t="s">
        <v>995</v>
      </c>
      <c r="AD73" s="40">
        <v>1</v>
      </c>
      <c r="AE73" s="41">
        <v>0</v>
      </c>
      <c r="AF73" s="42">
        <v>-43.4</v>
      </c>
      <c r="AG73" s="47">
        <f t="shared" si="20"/>
        <v>-42.8</v>
      </c>
      <c r="AH73" s="43">
        <f t="shared" ca="1" si="18"/>
        <v>-42.3</v>
      </c>
      <c r="AI73" s="43">
        <f t="shared" ca="1" si="19"/>
        <v>-41.699999999999996</v>
      </c>
      <c r="AJ73" s="44" cm="1">
        <f t="array" aca="1" ref="AJ73" ca="1" xml:space="preserve">
N("initial sens-loopgain")+
$AF73-BoxVal(ROW($AA73),26,COLUMN(INDIRECT("T"&amp;(INT(ROW($AA90)/65))*65+2)))</f>
        <v>-44.4</v>
      </c>
      <c r="AK73" s="44">
        <f t="shared" ca="1" si="15"/>
        <v>-43.8</v>
      </c>
      <c r="AL73" s="44" cm="1">
        <f t="array" aca="1" ref="AL73" ca="1" xml:space="preserve">
N("initial sens-loopgain-gain-gain ref-vcm")+
$AH73-
BoxVal(ROW($AA73),26,COLUMN(INDIRECT("T"&amp;(INT(ROW($AA90)/65))*65+2)))-
$AB73-
$W73-
IFERROR(VLOOKUP($AC73,$CT$1:$DC$31,7,FALSE),0)</f>
        <v>-43.3</v>
      </c>
      <c r="AM73" s="44">
        <f t="shared" ca="1" si="16"/>
        <v>-42.699999999999996</v>
      </c>
      <c r="AN73" s="36" t="str">
        <f t="shared" ca="1" si="17"/>
        <v>30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3"/>
        <v>0x35=-43.90,-43.40;</v>
      </c>
      <c r="V74" s="37"/>
      <c r="W74" s="37"/>
      <c r="X74" s="68"/>
      <c r="Y74" s="68"/>
      <c r="Z74" s="55">
        <f t="shared" ca="1" si="14"/>
        <v>1.6</v>
      </c>
      <c r="AA74" s="39" t="s">
        <v>586</v>
      </c>
      <c r="AB74" s="40">
        <v>0.5</v>
      </c>
      <c r="AC74" s="40" t="s">
        <v>995</v>
      </c>
      <c r="AD74" s="40">
        <v>1</v>
      </c>
      <c r="AE74" s="41">
        <v>0</v>
      </c>
      <c r="AF74" s="42">
        <v>-43.9</v>
      </c>
      <c r="AG74" s="47">
        <f t="shared" si="20"/>
        <v>-43.4</v>
      </c>
      <c r="AH74" s="43">
        <f t="shared" ca="1" si="18"/>
        <v>-42.3</v>
      </c>
      <c r="AI74" s="43">
        <f t="shared" ca="1" si="19"/>
        <v>-41.8</v>
      </c>
      <c r="AJ74" s="44" cm="1">
        <f t="array" aca="1" ref="AJ74" ca="1" xml:space="preserve">
N("initial sens-loopgain")+
$AF74-BoxVal(ROW($AA74),26,COLUMN(INDIRECT("T"&amp;(INT(ROW($AA91)/65))*65+2)))</f>
        <v>-44.9</v>
      </c>
      <c r="AK74" s="44">
        <f t="shared" ca="1" si="15"/>
        <v>-44.4</v>
      </c>
      <c r="AL74" s="44" cm="1">
        <f t="array" aca="1" ref="AL74" ca="1" xml:space="preserve">
N("initial sens-loopgain-gain-gain ref-vcm")+
$AH74-
BoxVal(ROW($AA74),26,COLUMN(INDIRECT("T"&amp;(INT(ROW($AA91)/65))*65+2)))-
$AB74-
$W74-
IFERROR(VLOOKUP($AC74,$CT$1:$DC$31,7,FALSE),0)</f>
        <v>-43.8</v>
      </c>
      <c r="AM74" s="44">
        <f t="shared" ca="1" si="16"/>
        <v>-43.3</v>
      </c>
      <c r="AN74" s="36" t="str">
        <f t="shared" ca="1" si="17"/>
        <v>30</v>
      </c>
      <c r="AO74" s="36" t="str" cm="1">
        <f t="array" aca="1" ref="AO74" ca="1">ManualLookup(AB74,BoxVal(ROW(AB74),4,COLUMN(AO72)),INDIRECT(DO$3))</f>
        <v>05</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3"/>
        <v>0x40=-44.70,-43.90;</v>
      </c>
      <c r="V75" s="37"/>
      <c r="W75" s="37"/>
      <c r="X75" s="68"/>
      <c r="Y75" s="68"/>
      <c r="Z75" s="55">
        <f t="shared" ca="1" si="14"/>
        <v>2.2000000000000002</v>
      </c>
      <c r="AA75" s="39" t="s">
        <v>587</v>
      </c>
      <c r="AB75" s="40">
        <v>0</v>
      </c>
      <c r="AC75" s="40" t="s">
        <v>995</v>
      </c>
      <c r="AD75" s="40">
        <v>1</v>
      </c>
      <c r="AE75" s="41">
        <v>0</v>
      </c>
      <c r="AF75" s="42">
        <v>-44.7</v>
      </c>
      <c r="AG75" s="47">
        <f t="shared" si="20"/>
        <v>-43.9</v>
      </c>
      <c r="AH75" s="43">
        <f t="shared" ca="1" si="18"/>
        <v>-42.5</v>
      </c>
      <c r="AI75" s="43">
        <f t="shared" ca="1" si="19"/>
        <v>-41.699999999999996</v>
      </c>
      <c r="AJ75" s="44" cm="1">
        <f t="array" aca="1" ref="AJ75" ca="1" xml:space="preserve">
N("initial sens-loopgain")+
$AF75-BoxVal(ROW($AA75),26,COLUMN(INDIRECT("T"&amp;(INT(ROW($AA92)/65))*65+2)))</f>
        <v>-45.7</v>
      </c>
      <c r="AK75" s="44">
        <f t="shared" ca="1" si="15"/>
        <v>-44.9</v>
      </c>
      <c r="AL75" s="44" cm="1">
        <f t="array" aca="1" ref="AL75" ca="1" xml:space="preserve">
N("initial sens-loopgain-gain-gain ref-vcm")+
$AH75-
BoxVal(ROW($AA75),26,COLUMN(INDIRECT("T"&amp;(INT(ROW($AA92)/65))*65+2)))-
$AB75-
$W75-
IFERROR(VLOOKUP($AC75,$CT$1:$DC$31,7,FALSE),0)</f>
        <v>-43.5</v>
      </c>
      <c r="AM75" s="44">
        <f t="shared" ca="1" si="16"/>
        <v>-42.699999999999996</v>
      </c>
      <c r="AN75" s="36" t="str">
        <f t="shared" ca="1" si="17"/>
        <v>40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3"/>
        <v>0x45=-45.00,-44.70;</v>
      </c>
      <c r="V76" s="37"/>
      <c r="W76" s="37"/>
      <c r="X76" s="68"/>
      <c r="Y76" s="68"/>
      <c r="Z76" s="55">
        <f t="shared" ca="1" si="14"/>
        <v>2.7</v>
      </c>
      <c r="AA76" s="39" t="s">
        <v>587</v>
      </c>
      <c r="AB76" s="40">
        <v>0.5</v>
      </c>
      <c r="AC76" s="40" t="s">
        <v>995</v>
      </c>
      <c r="AD76" s="40">
        <v>1</v>
      </c>
      <c r="AE76" s="41">
        <v>0</v>
      </c>
      <c r="AF76" s="42">
        <v>-45</v>
      </c>
      <c r="AG76" s="47">
        <f t="shared" si="20"/>
        <v>-44.7</v>
      </c>
      <c r="AH76" s="43">
        <f t="shared" ca="1" si="18"/>
        <v>-42.3</v>
      </c>
      <c r="AI76" s="43">
        <f t="shared" ca="1" si="19"/>
        <v>-42</v>
      </c>
      <c r="AJ76" s="44" cm="1">
        <f t="array" aca="1" ref="AJ76" ca="1" xml:space="preserve">
N("initial sens-loopgain")+
$AF76-BoxVal(ROW($AA76),26,COLUMN(INDIRECT("T"&amp;(INT(ROW($AA93)/65))*65+2)))</f>
        <v>-46</v>
      </c>
      <c r="AK76" s="44">
        <f t="shared" ca="1" si="15"/>
        <v>-45.7</v>
      </c>
      <c r="AL76" s="44" cm="1">
        <f t="array" aca="1" ref="AL76" ca="1" xml:space="preserve">
N("initial sens-loopgain-gain-gain ref-vcm")+
$AH76-
BoxVal(ROW($AA76),26,COLUMN(INDIRECT("T"&amp;(INT(ROW($AA93)/65))*65+2)))-
$AB76-
$W76-
IFERROR(VLOOKUP($AC76,$CT$1:$DC$31,7,FALSE),0)</f>
        <v>-43.8</v>
      </c>
      <c r="AM76" s="44">
        <f t="shared" ca="1" si="16"/>
        <v>-43.5</v>
      </c>
      <c r="AN76" s="36" t="str">
        <f t="shared" ca="1" si="17"/>
        <v>40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13"/>
        <v>0x50=-45.60,-45.00;</v>
      </c>
      <c r="V77" s="37"/>
      <c r="W77" s="37"/>
      <c r="X77" s="68"/>
      <c r="Y77" s="68"/>
      <c r="Z77" s="55">
        <f t="shared" ca="1" si="14"/>
        <v>3.3</v>
      </c>
      <c r="AA77" s="39" t="s">
        <v>580</v>
      </c>
      <c r="AB77" s="40">
        <v>0</v>
      </c>
      <c r="AC77" s="40" t="s">
        <v>995</v>
      </c>
      <c r="AD77" s="40">
        <v>1</v>
      </c>
      <c r="AE77" s="41">
        <v>0</v>
      </c>
      <c r="AF77" s="42">
        <v>-45.6</v>
      </c>
      <c r="AG77" s="47">
        <f t="shared" si="20"/>
        <v>-45</v>
      </c>
      <c r="AH77" s="43">
        <f t="shared" ca="1" si="18"/>
        <v>-42.300000000000004</v>
      </c>
      <c r="AI77" s="43">
        <f t="shared" ca="1" si="19"/>
        <v>-41.7</v>
      </c>
      <c r="AJ77" s="44" cm="1">
        <f t="array" aca="1" ref="AJ77" ca="1" xml:space="preserve">
N("initial sens-loopgain")+
$AF77-BoxVal(ROW($AA77),26,COLUMN(INDIRECT("T"&amp;(INT(ROW($AA94)/65))*65+2)))</f>
        <v>-46.6</v>
      </c>
      <c r="AK77" s="44">
        <f t="shared" ca="1" si="15"/>
        <v>-46</v>
      </c>
      <c r="AL77" s="44" cm="1">
        <f t="array" aca="1" ref="AL77" ca="1" xml:space="preserve">
N("initial sens-loopgain-gain-gain ref-vcm")+
$AH77-
BoxVal(ROW($AA77),26,COLUMN(INDIRECT("T"&amp;(INT(ROW($AA94)/65))*65+2)))-
$AB77-
$W77-
IFERROR(VLOOKUP($AC77,$CT$1:$DC$31,7,FALSE),0)</f>
        <v>-43.300000000000004</v>
      </c>
      <c r="AM77" s="44">
        <f t="shared" ca="1" si="16"/>
        <v>-42.7</v>
      </c>
      <c r="AN77" s="36" t="str">
        <f t="shared" ca="1" si="17"/>
        <v>50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13"/>
        <v>0x55=-46.10,-45.60;</v>
      </c>
      <c r="V78" s="37"/>
      <c r="W78" s="37"/>
      <c r="X78" s="38"/>
      <c r="Y78" s="38"/>
      <c r="Z78" s="55">
        <f t="shared" ca="1" si="14"/>
        <v>3.8</v>
      </c>
      <c r="AA78" s="39" t="s">
        <v>580</v>
      </c>
      <c r="AB78" s="40">
        <v>0.5</v>
      </c>
      <c r="AC78" s="40" t="s">
        <v>995</v>
      </c>
      <c r="AD78" s="40">
        <v>1</v>
      </c>
      <c r="AE78" s="41">
        <v>0</v>
      </c>
      <c r="AF78" s="42">
        <v>-46.1</v>
      </c>
      <c r="AG78" s="47">
        <f t="shared" si="20"/>
        <v>-45.6</v>
      </c>
      <c r="AH78" s="43">
        <f t="shared" ca="1" si="18"/>
        <v>-42.300000000000004</v>
      </c>
      <c r="AI78" s="43">
        <f t="shared" ca="1" si="19"/>
        <v>-41.800000000000004</v>
      </c>
      <c r="AJ78" s="44" cm="1">
        <f t="array" aca="1" ref="AJ78" ca="1" xml:space="preserve">
N("initial sens-loopgain")+
$AF78-BoxVal(ROW($AA78),26,COLUMN(INDIRECT("T"&amp;(INT(ROW($AA95)/65))*65+2)))</f>
        <v>-47.1</v>
      </c>
      <c r="AK78" s="44">
        <f t="shared" ca="1" si="15"/>
        <v>-46.6</v>
      </c>
      <c r="AL78" s="44" cm="1">
        <f t="array" aca="1" ref="AL78" ca="1" xml:space="preserve">
N("initial sens-loopgain-gain-gain ref-vcm")+
$AH78-
BoxVal(ROW($AA78),26,COLUMN(INDIRECT("T"&amp;(INT(ROW($AA95)/65))*65+2)))-
$AB78-
$W78-
IFERROR(VLOOKUP($AC78,$CT$1:$DC$31,7,FALSE),0)</f>
        <v>-43.800000000000004</v>
      </c>
      <c r="AM78" s="44">
        <f t="shared" ca="1" si="16"/>
        <v>-43.300000000000004</v>
      </c>
      <c r="AN78" s="36" t="str">
        <f t="shared" ca="1" si="17"/>
        <v>50</v>
      </c>
      <c r="AO78" s="36" t="str" cm="1">
        <f t="array" aca="1" ref="AO78" ca="1">ManualLookup(AB78,BoxVal(ROW(AB78),4,COLUMN(AO76)),INDIRECT(DO$3))</f>
        <v>05</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1275</v>
      </c>
      <c r="U79" s="36" t="str">
        <f t="shared" ca="1" si="13"/>
        <v>0x60=-46.70,-46.10;</v>
      </c>
      <c r="V79" s="37"/>
      <c r="W79" s="37"/>
      <c r="X79" s="38"/>
      <c r="Y79" s="38"/>
      <c r="Z79" s="55">
        <f t="shared" ca="1" si="14"/>
        <v>4.4000000000000004</v>
      </c>
      <c r="AA79" s="39" t="s">
        <v>581</v>
      </c>
      <c r="AB79" s="40">
        <v>0</v>
      </c>
      <c r="AC79" s="40" t="s">
        <v>995</v>
      </c>
      <c r="AD79" s="40">
        <v>1</v>
      </c>
      <c r="AE79" s="41">
        <v>0</v>
      </c>
      <c r="AF79" s="42">
        <v>-46.7</v>
      </c>
      <c r="AG79" s="47">
        <f t="shared" si="20"/>
        <v>-46.1</v>
      </c>
      <c r="AH79" s="43">
        <f t="shared" ca="1" si="18"/>
        <v>-42.300000000000004</v>
      </c>
      <c r="AI79" s="43">
        <f t="shared" ca="1" si="19"/>
        <v>-41.7</v>
      </c>
      <c r="AJ79" s="44" cm="1">
        <f t="array" aca="1" ref="AJ79" ca="1" xml:space="preserve">
N("initial sens-loopgain")+
$AF79-BoxVal(ROW($AA79),26,COLUMN(INDIRECT("T"&amp;(INT(ROW($AA96)/65))*65+2)))</f>
        <v>-47.7</v>
      </c>
      <c r="AK79" s="44">
        <f t="shared" ca="1" si="15"/>
        <v>-47.1</v>
      </c>
      <c r="AL79" s="44" cm="1">
        <f t="array" aca="1" ref="AL79" ca="1" xml:space="preserve">
N("initial sens-loopgain-gain-gain ref-vcm")+
$AH79-
BoxVal(ROW($AA79),26,COLUMN(INDIRECT("T"&amp;(INT(ROW($AA96)/65))*65+2)))-
$AB79-
$W79-
IFERROR(VLOOKUP($AC79,$CT$1:$DC$31,7,FALSE),0)</f>
        <v>-43.300000000000004</v>
      </c>
      <c r="AM79" s="44">
        <f t="shared" ca="1" si="16"/>
        <v>-42.7</v>
      </c>
      <c r="AN79" s="36" t="str">
        <f t="shared" ca="1" si="17"/>
        <v>60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1085</v>
      </c>
      <c r="U80" s="36" t="str">
        <f t="shared" ca="1" si="13"/>
        <v>0x65=-47.20,-46.70;</v>
      </c>
      <c r="V80" s="37"/>
      <c r="W80" s="37"/>
      <c r="X80" s="38"/>
      <c r="Y80" s="38"/>
      <c r="Z80" s="55">
        <f t="shared" ca="1" si="14"/>
        <v>4.9000000000000004</v>
      </c>
      <c r="AA80" s="39" t="s">
        <v>581</v>
      </c>
      <c r="AB80" s="40">
        <v>0.5</v>
      </c>
      <c r="AC80" s="40" t="s">
        <v>995</v>
      </c>
      <c r="AD80" s="40">
        <v>1</v>
      </c>
      <c r="AE80" s="41">
        <v>0</v>
      </c>
      <c r="AF80" s="42">
        <v>-47.2</v>
      </c>
      <c r="AG80" s="47">
        <f t="shared" ref="AG80:AG83" si="21">AF79</f>
        <v>-46.7</v>
      </c>
      <c r="AH80" s="43">
        <f t="shared" ca="1" si="18"/>
        <v>-42.300000000000004</v>
      </c>
      <c r="AI80" s="43">
        <f t="shared" ca="1" si="19"/>
        <v>-41.800000000000004</v>
      </c>
      <c r="AJ80" s="44" cm="1">
        <f t="array" aca="1" ref="AJ80" ca="1" xml:space="preserve">
N("initial sens-loopgain")+
$AF80-BoxVal(ROW($AA80),26,COLUMN(INDIRECT("T"&amp;(INT(ROW($AA97)/65))*65+2)))</f>
        <v>-48.2</v>
      </c>
      <c r="AK80" s="44">
        <f t="shared" ref="AK80:AK83" ca="1" si="22">AJ80+(AG80-AF80)</f>
        <v>-47.7</v>
      </c>
      <c r="AL80" s="44" cm="1">
        <f t="array" aca="1" ref="AL80" ca="1" xml:space="preserve">
N("initial sens-loopgain-gain-gain ref-vcm")+
$AH80-
BoxVal(ROW($AA80),26,COLUMN(INDIRECT("T"&amp;(INT(ROW($AA97)/65))*65+2)))-
$AB80-
$W80-
IFERROR(VLOOKUP($AC80,$CT$1:$DC$31,7,FALSE),0)</f>
        <v>-43.800000000000004</v>
      </c>
      <c r="AM80" s="44">
        <f t="shared" ref="AM80:AM83" ca="1" si="23">AL80+(AG80-AF80)</f>
        <v>-43.300000000000004</v>
      </c>
      <c r="AN80" s="36" t="str">
        <f t="shared" ref="AN80:AN83" ca="1" si="24">IF(BoxVal(ROW(AA80),9,COLUMN(T78))="FIX","00",ManualLookup(AA80,BoxVal(ROW(AA80),4,COLUMN(AN78)),INDIRECT(DN$3)))</f>
        <v>60</v>
      </c>
      <c r="AO80" s="36" t="str" cm="1">
        <f t="array" aca="1" ref="AO80" ca="1">ManualLookup(AB80,BoxVal(ROW(AB80),4,COLUMN(AO78)),INDIRECT(DO$3))</f>
        <v>05</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t="str">
        <f t="shared" ca="1" si="13"/>
        <v>0x70=-47.80,-47.20;</v>
      </c>
      <c r="V81" s="37"/>
      <c r="W81" s="37"/>
      <c r="X81" s="38"/>
      <c r="Y81" s="38"/>
      <c r="Z81" s="55">
        <f t="shared" ca="1" si="14"/>
        <v>5.5</v>
      </c>
      <c r="AA81" s="39" t="s">
        <v>582</v>
      </c>
      <c r="AB81" s="40">
        <v>0</v>
      </c>
      <c r="AC81" s="40" t="s">
        <v>995</v>
      </c>
      <c r="AD81" s="40">
        <v>1</v>
      </c>
      <c r="AE81" s="41">
        <v>0</v>
      </c>
      <c r="AF81" s="42">
        <v>-47.8</v>
      </c>
      <c r="AG81" s="47">
        <f t="shared" si="21"/>
        <v>-47.2</v>
      </c>
      <c r="AH81" s="43">
        <f t="shared" ca="1" si="18"/>
        <v>-42.3</v>
      </c>
      <c r="AI81" s="43">
        <f t="shared" ca="1" si="19"/>
        <v>-41.7</v>
      </c>
      <c r="AJ81" s="44" cm="1">
        <f t="array" aca="1" ref="AJ81" ca="1" xml:space="preserve">
N("initial sens-loopgain")+
$AF81-BoxVal(ROW($AA81),26,COLUMN(INDIRECT("T"&amp;(INT(ROW($AA98)/65))*65+2)))</f>
        <v>-48.8</v>
      </c>
      <c r="AK81" s="44">
        <f t="shared" ca="1" si="22"/>
        <v>-48.2</v>
      </c>
      <c r="AL81" s="44" cm="1">
        <f t="array" aca="1" ref="AL81" ca="1" xml:space="preserve">
N("initial sens-loopgain-gain-gain ref-vcm")+
$AH81-
BoxVal(ROW($AA81),26,COLUMN(INDIRECT("T"&amp;(INT(ROW($AA98)/65))*65+2)))-
$AB81-
$W81-
IFERROR(VLOOKUP($AC81,$CT$1:$DC$31,7,FALSE),0)</f>
        <v>-43.3</v>
      </c>
      <c r="AM81" s="44">
        <f t="shared" ca="1" si="23"/>
        <v>-42.7</v>
      </c>
      <c r="AN81" s="36" t="str">
        <f t="shared" ca="1" si="24"/>
        <v>70</v>
      </c>
      <c r="AO81" s="36" t="str" cm="1">
        <f t="array" aca="1" ref="AO81" ca="1">ManualLookup(AB81,BoxVal(ROW(AB81),4,COLUMN(AO79)),INDIRECT(DO$3))</f>
        <v>00</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26" t="s">
        <v>773</v>
      </c>
      <c r="T82" s="15" t="s">
        <v>562</v>
      </c>
      <c r="U82" s="36" t="str">
        <f t="shared" ca="1" si="13"/>
        <v>0x75=-48.30,-47.80;</v>
      </c>
      <c r="V82" s="37"/>
      <c r="W82" s="37"/>
      <c r="X82" s="38"/>
      <c r="Y82" s="38"/>
      <c r="Z82" s="55">
        <f t="shared" ca="1" si="14"/>
        <v>6</v>
      </c>
      <c r="AA82" s="39" t="s">
        <v>582</v>
      </c>
      <c r="AB82" s="40">
        <v>0.5</v>
      </c>
      <c r="AC82" s="40" t="s">
        <v>995</v>
      </c>
      <c r="AD82" s="40">
        <v>1</v>
      </c>
      <c r="AE82" s="41">
        <v>0</v>
      </c>
      <c r="AF82" s="42">
        <v>-48.3</v>
      </c>
      <c r="AG82" s="47">
        <f t="shared" si="21"/>
        <v>-47.8</v>
      </c>
      <c r="AH82" s="43">
        <f t="shared" ca="1" si="18"/>
        <v>-42.3</v>
      </c>
      <c r="AI82" s="43">
        <f t="shared" ca="1" si="19"/>
        <v>-41.8</v>
      </c>
      <c r="AJ82" s="44" cm="1">
        <f t="array" aca="1" ref="AJ82" ca="1" xml:space="preserve">
N("initial sens-loopgain")+
$AF82-BoxVal(ROW($AA82),26,COLUMN(INDIRECT("T"&amp;(INT(ROW($AA99)/65))*65+2)))</f>
        <v>-49.3</v>
      </c>
      <c r="AK82" s="44">
        <f t="shared" ca="1" si="22"/>
        <v>-48.8</v>
      </c>
      <c r="AL82" s="44" cm="1">
        <f t="array" aca="1" ref="AL82" ca="1" xml:space="preserve">
N("initial sens-loopgain-gain-gain ref-vcm")+
$AH82-
BoxVal(ROW($AA82),26,COLUMN(INDIRECT("T"&amp;(INT(ROW($AA99)/65))*65+2)))-
$AB82-
$W82-
IFERROR(VLOOKUP($AC82,$CT$1:$DC$31,7,FALSE),0)</f>
        <v>-43.8</v>
      </c>
      <c r="AM82" s="44">
        <f t="shared" ca="1" si="23"/>
        <v>-43.3</v>
      </c>
      <c r="AN82" s="36" t="str">
        <f t="shared" ca="1" si="24"/>
        <v>70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 t="s">
        <v>573</v>
      </c>
      <c r="T83" s="15">
        <v>1.1000000000000001</v>
      </c>
      <c r="U83" s="36" t="str">
        <f t="shared" ca="1" si="13"/>
        <v>0x76=-48.80,-48.30;</v>
      </c>
      <c r="V83" s="37"/>
      <c r="W83" s="37"/>
      <c r="X83" s="38"/>
      <c r="Y83" s="38"/>
      <c r="Z83" s="55">
        <f t="shared" ca="1" si="14"/>
        <v>6.5</v>
      </c>
      <c r="AA83" s="39" t="s">
        <v>582</v>
      </c>
      <c r="AB83" s="40">
        <v>1</v>
      </c>
      <c r="AC83" s="40" t="s">
        <v>995</v>
      </c>
      <c r="AD83" s="40">
        <v>1</v>
      </c>
      <c r="AE83" s="41">
        <v>0</v>
      </c>
      <c r="AF83" s="42">
        <v>-48.8</v>
      </c>
      <c r="AG83" s="47">
        <f t="shared" si="21"/>
        <v>-48.3</v>
      </c>
      <c r="AH83" s="43">
        <f t="shared" ca="1" si="18"/>
        <v>-42.3</v>
      </c>
      <c r="AI83" s="43">
        <f t="shared" ca="1" si="19"/>
        <v>-41.8</v>
      </c>
      <c r="AJ83" s="44" cm="1">
        <f t="array" aca="1" ref="AJ83" ca="1" xml:space="preserve">
N("initial sens-loopgain")+
$AF83-BoxVal(ROW($AA83),26,COLUMN(INDIRECT("T"&amp;(INT(ROW($AA100)/65))*65+2)))</f>
        <v>-49.8</v>
      </c>
      <c r="AK83" s="44">
        <f t="shared" ca="1" si="22"/>
        <v>-49.3</v>
      </c>
      <c r="AL83" s="44" cm="1">
        <f t="array" aca="1" ref="AL83" ca="1" xml:space="preserve">
N("initial sens-loopgain-gain-gain ref-vcm")+
$AH83-
BoxVal(ROW($AA83),26,COLUMN(INDIRECT("T"&amp;(INT(ROW($AA100)/65))*65+2)))-
$AB83-
$W83-
IFERROR(VLOOKUP($AC83,$CT$1:$DC$31,7,FALSE),0)</f>
        <v>-44.3</v>
      </c>
      <c r="AM83" s="44">
        <f t="shared" ca="1" si="23"/>
        <v>-43.8</v>
      </c>
      <c r="AN83" s="36" t="str">
        <f t="shared" ca="1" si="24"/>
        <v>70</v>
      </c>
      <c r="AO83" s="36" t="str" cm="1">
        <f t="array" aca="1" ref="AO83" ca="1">ManualLookup(AB83,BoxVal(ROW(AB83),4,COLUMN(AO81)),INDIRECT(DO$3))</f>
        <v>06</v>
      </c>
      <c r="AP83" s="36" t="str" cm="1">
        <f t="array" aca="1" ref="AP83" ca="1">ManualLookup(AC83,BoxVal(ROW(AC83),4,COLUMN(AP81)),INDIRECT(DP$3))</f>
        <v>00</v>
      </c>
      <c r="AQ83" s="36" t="str" cm="1">
        <f t="array" aca="1" ref="AQ83" ca="1">ManualLookup(AD83,BoxVal(ROW(AD83),4,COLUMN(AQ81)),INDIRECT(DQ$3))</f>
        <v>00</v>
      </c>
      <c r="AR83" s="36" t="str" cm="1">
        <f t="array" aca="1" ref="AR83" ca="1">ManualLookup(AE83,BoxVal(ROW(AE83),4,COLUMN(AR81)),INDIRECT(DR$3))</f>
        <v>00</v>
      </c>
      <c r="AS83" s="36"/>
    </row>
    <row r="84" spans="19:45" ht="30" customHeight="1" x14ac:dyDescent="0.25">
      <c r="S84" s="7" t="s">
        <v>590</v>
      </c>
      <c r="T84" s="15">
        <f>VLOOKUP(T69,MPN!$A$1:$E$997,4,FALSE)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2258K</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1</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45659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70~100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4.4000000000000004</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3.3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v>2.2000000000000002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25">VLOOKUP(U131,$DX$1:$DZ$21,3,FALSE)</f>
        <v>-</v>
      </c>
      <c r="AD131" s="8"/>
    </row>
    <row r="132" spans="19:45" ht="30" customHeight="1" x14ac:dyDescent="0.25">
      <c r="S132" s="7" t="s">
        <v>24</v>
      </c>
      <c r="T132" s="15" t="s">
        <v>433</v>
      </c>
      <c r="U132" s="5" t="s">
        <v>23</v>
      </c>
      <c r="V132" s="7" t="str">
        <f t="shared" ref="V132" si="26">VLOOKUP(U131,$DX$1:$DZ$21,2,FALSE)</f>
        <v>-</v>
      </c>
      <c r="W132" s="19"/>
      <c r="X132" s="19"/>
      <c r="Y132" s="19"/>
      <c r="Z132" s="19"/>
      <c r="AA132" s="5" t="s">
        <v>592</v>
      </c>
      <c r="AB132" s="26" t="str">
        <f t="shared" ref="AB132" si="27">T151&amp;"_"&amp;ABS(T149)&amp;"dB_"&amp;T153&amp;"_"&amp;T154&amp;"_"&amp;GetAbsMaxMinText(AF135:AG194)&amp;"_"&amp;T134&amp;"_"&amp;T133&amp;S131&amp;"."&amp;T157</f>
        <v>10V_NormalMode_38dB_2258K_2391A_367_453_ZTS6211E_MP3.0</v>
      </c>
      <c r="AC132" s="18"/>
      <c r="AD132" s="18"/>
      <c r="AE132" s="18"/>
      <c r="AF132" s="18"/>
      <c r="AG132" s="18"/>
      <c r="AH132" s="19"/>
      <c r="AI132" s="19" t="s">
        <v>2</v>
      </c>
      <c r="AJ132" s="16" t="s">
        <v>1090</v>
      </c>
      <c r="AK132" s="16"/>
      <c r="AL132" s="16"/>
      <c r="AM132" s="16"/>
      <c r="AN132" s="16"/>
      <c r="AO132" s="16"/>
      <c r="AP132" s="16"/>
      <c r="AQ132" s="16"/>
      <c r="AR132" s="16"/>
      <c r="AS132" s="16"/>
    </row>
    <row r="133" spans="19:45" ht="30" customHeight="1" x14ac:dyDescent="0.25">
      <c r="S133" s="7" t="s">
        <v>5</v>
      </c>
      <c r="T133" s="15" t="s">
        <v>430</v>
      </c>
      <c r="U133" s="104" t="str">
        <f t="shared" ref="U133" si="2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288</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29">VLOOKUP($T142,$DE$1:$DJ$31,2,FALSE)</f>
        <v>Full</v>
      </c>
      <c r="AO134" s="56" t="str">
        <f t="shared" ref="AO134" si="30">VLOOKUP($T142,$DE$1:$DJ$31,3,FALSE)</f>
        <v>Full</v>
      </c>
      <c r="AP134" s="56" t="str">
        <f t="shared" ref="AP134" si="31">VLOOKUP($T142,$DE$1:$DJ$31,4,FALSE)</f>
        <v>non</v>
      </c>
      <c r="AQ134" s="56" t="str">
        <f t="shared" ref="AQ134" si="32">VLOOKUP($T142,$DE$1:$DJ$31,5,FALSE)</f>
        <v>non</v>
      </c>
      <c r="AR134" s="56" t="str">
        <f t="shared" ref="AR134" si="33">VLOOKUP($T142,$DE$1:$DJ$31,6,FALSE)</f>
        <v>Full</v>
      </c>
      <c r="AS134" s="35" t="s">
        <v>726</v>
      </c>
    </row>
    <row r="135" spans="19:45" ht="30" customHeight="1" x14ac:dyDescent="0.25">
      <c r="S135" s="7" t="s">
        <v>18</v>
      </c>
      <c r="T135" s="15" t="s">
        <v>29</v>
      </c>
      <c r="U135" s="36" t="str">
        <f t="shared" ref="U135:U149" ca="1" si="34">ConfigCode($AA135,$AN135,$AO135,$AP135,$AQ135,$AR135,$AF135,$AG135,2)</f>
        <v>0x03=-37.30,-36.70;</v>
      </c>
      <c r="V135" s="37"/>
      <c r="W135" s="37"/>
      <c r="X135" s="68"/>
      <c r="Y135" s="68"/>
      <c r="Z135" s="55">
        <f t="shared" ref="Z135:Z149" ca="1" si="35" xml:space="preserve">
N("vbias,vlookup vbias range")+
VLOOKUP($AA135,INDIRECT(BoxVal(ROW($AA135),34,COLUMN(T131))),2,FALSE)+
N("gain")+
$AB135+
N("vcm")+
VLOOKUP($AC135,$CT$1:$DC$31,7,FALSE)+
N("(vbias*vcp*vbg-vbias)*sensor ratio")+
VbiasCal($AA135,$AD135,$AE135,BoxVal(ROW($AC135),18,COLUMN($T$22)))+
N("vbias ref+gain ref")+
$V135+$W135</f>
        <v>-1</v>
      </c>
      <c r="AA135" s="39" t="s">
        <v>584</v>
      </c>
      <c r="AB135" s="40">
        <v>-1</v>
      </c>
      <c r="AC135" s="40" t="s">
        <v>995</v>
      </c>
      <c r="AD135" s="40">
        <v>1</v>
      </c>
      <c r="AE135" s="41">
        <v>0</v>
      </c>
      <c r="AF135" s="42">
        <v>-37.299999999999997</v>
      </c>
      <c r="AG135" s="42">
        <v>-36.700000000000003</v>
      </c>
      <c r="AH135" s="43">
        <f t="shared" ref="AH135:AH149" ca="1" si="36">$AF135+$Z135</f>
        <v>-38.299999999999997</v>
      </c>
      <c r="AI135" s="43">
        <f t="shared" ref="AI135:AI149" ca="1" si="37">$AG135+$Z135</f>
        <v>-37.700000000000003</v>
      </c>
      <c r="AJ135" s="44" cm="1">
        <f t="array" aca="1" ref="AJ135" ca="1" xml:space="preserve">
N("initial sens-loopgain")+
$AF135-BoxVal(ROW($AA135),26,COLUMN(INDIRECT("T"&amp;(INT(ROW($AA152)/65))*65+2)))</f>
        <v>-38.299999999999997</v>
      </c>
      <c r="AK135" s="44">
        <f t="shared" ref="AK135:AK148" ca="1" si="38">AJ135+(AG135-AF135)</f>
        <v>-37.700000000000003</v>
      </c>
      <c r="AL135" s="44" cm="1">
        <f t="array" aca="1" ref="AL135" ca="1" xml:space="preserve">
N("initial sens-loopgain-gain-gain ref-vcm")+
$AH135-
BoxVal(ROW($AA135),26,COLUMN(INDIRECT("T"&amp;(INT(ROW($AA152)/65))*65+2)))-
$AB135-
$W135-
IFERROR(VLOOKUP($AC135,$CT$1:$DC$31,7,FALSE),0)</f>
        <v>-38.299999999999997</v>
      </c>
      <c r="AM135" s="44">
        <f t="shared" ref="AM135:AM148" ca="1" si="39">AL135+(AG135-AF135)</f>
        <v>-37.700000000000003</v>
      </c>
      <c r="AN135" s="36" t="str">
        <f t="shared" ref="AN135:AN148" ca="1" si="40">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391</v>
      </c>
      <c r="U136" s="36" t="str">
        <f t="shared" ca="1" si="34"/>
        <v>0x04=-37.80,-37.30;</v>
      </c>
      <c r="V136" s="37"/>
      <c r="W136" s="37"/>
      <c r="X136" s="68"/>
      <c r="Y136" s="68"/>
      <c r="Z136" s="55">
        <f t="shared" ca="1" si="35"/>
        <v>-0.5</v>
      </c>
      <c r="AA136" s="39" t="s">
        <v>584</v>
      </c>
      <c r="AB136" s="40">
        <v>-0.5</v>
      </c>
      <c r="AC136" s="40" t="s">
        <v>995</v>
      </c>
      <c r="AD136" s="40">
        <v>1</v>
      </c>
      <c r="AE136" s="41">
        <v>0</v>
      </c>
      <c r="AF136" s="42">
        <v>-37.799999999999997</v>
      </c>
      <c r="AG136" s="47">
        <f t="shared" ref="AG136:AG149" si="41">AF135</f>
        <v>-37.299999999999997</v>
      </c>
      <c r="AH136" s="43">
        <f t="shared" ca="1" si="36"/>
        <v>-38.299999999999997</v>
      </c>
      <c r="AI136" s="43">
        <f t="shared" ca="1" si="37"/>
        <v>-37.799999999999997</v>
      </c>
      <c r="AJ136" s="44" cm="1">
        <f t="array" aca="1" ref="AJ136" ca="1" xml:space="preserve">
N("initial sens-loopgain")+
$AF136-BoxVal(ROW($AA136),26,COLUMN(INDIRECT("T"&amp;(INT(ROW($AA153)/65))*65+2)))</f>
        <v>-38.799999999999997</v>
      </c>
      <c r="AK136" s="44">
        <f t="shared" ca="1" si="38"/>
        <v>-38.299999999999997</v>
      </c>
      <c r="AL136" s="44" cm="1">
        <f t="array" aca="1" ref="AL136" ca="1" xml:space="preserve">
N("initial sens-loopgain-gain-gain ref-vcm")+
$AH136-
BoxVal(ROW($AA136),26,COLUMN(INDIRECT("T"&amp;(INT(ROW($AA153)/65))*65+2)))-
$AB136-
$W136-
IFERROR(VLOOKUP($AC136,$CT$1:$DC$31,7,FALSE),0)</f>
        <v>-38.799999999999997</v>
      </c>
      <c r="AM136" s="44">
        <f t="shared" ca="1" si="39"/>
        <v>-38.299999999999997</v>
      </c>
      <c r="AN136" s="36" t="str">
        <f t="shared" ca="1" si="40"/>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34"/>
        <v>0x00=-38.30,-37.80;</v>
      </c>
      <c r="V137" s="37"/>
      <c r="W137" s="37"/>
      <c r="X137" s="68"/>
      <c r="Y137" s="68"/>
      <c r="Z137" s="55">
        <f t="shared" ca="1" si="35"/>
        <v>0</v>
      </c>
      <c r="AA137" s="39" t="s">
        <v>584</v>
      </c>
      <c r="AB137" s="40">
        <v>0</v>
      </c>
      <c r="AC137" s="40" t="s">
        <v>995</v>
      </c>
      <c r="AD137" s="40">
        <v>1</v>
      </c>
      <c r="AE137" s="41">
        <v>0</v>
      </c>
      <c r="AF137" s="42">
        <v>-38.299999999999997</v>
      </c>
      <c r="AG137" s="47">
        <f t="shared" si="41"/>
        <v>-37.799999999999997</v>
      </c>
      <c r="AH137" s="43">
        <f t="shared" ca="1" si="36"/>
        <v>-38.299999999999997</v>
      </c>
      <c r="AI137" s="43">
        <f t="shared" ca="1" si="37"/>
        <v>-37.799999999999997</v>
      </c>
      <c r="AJ137" s="44" cm="1">
        <f t="array" aca="1" ref="AJ137" ca="1" xml:space="preserve">
N("initial sens-loopgain")+
$AF137-BoxVal(ROW($AA137),26,COLUMN(INDIRECT("T"&amp;(INT(ROW($AA154)/65))*65+2)))</f>
        <v>-39.299999999999997</v>
      </c>
      <c r="AK137" s="44">
        <f t="shared" ca="1" si="38"/>
        <v>-38.799999999999997</v>
      </c>
      <c r="AL137" s="44" cm="1">
        <f t="array" aca="1" ref="AL137" ca="1" xml:space="preserve">
N("initial sens-loopgain-gain-gain ref-vcm")+
$AH137-
BoxVal(ROW($AA137),26,COLUMN(INDIRECT("T"&amp;(INT(ROW($AA154)/65))*65+2)))-
$AB137-
$W137-
IFERROR(VLOOKUP($AC137,$CT$1:$DC$31,7,FALSE),0)</f>
        <v>-39.299999999999997</v>
      </c>
      <c r="AM137" s="44">
        <f t="shared" ca="1" si="39"/>
        <v>-38.799999999999997</v>
      </c>
      <c r="AN137" s="36" t="str">
        <f t="shared" ca="1" si="40"/>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34"/>
        <v>0x05=-38.80,-38.30;</v>
      </c>
      <c r="V138" s="37"/>
      <c r="W138" s="37"/>
      <c r="X138" s="68"/>
      <c r="Y138" s="68"/>
      <c r="Z138" s="55">
        <f t="shared" ca="1" si="35"/>
        <v>0.5</v>
      </c>
      <c r="AA138" s="39" t="s">
        <v>584</v>
      </c>
      <c r="AB138" s="40">
        <v>0.5</v>
      </c>
      <c r="AC138" s="40" t="s">
        <v>995</v>
      </c>
      <c r="AD138" s="40">
        <v>1</v>
      </c>
      <c r="AE138" s="41">
        <v>0</v>
      </c>
      <c r="AF138" s="42">
        <v>-38.799999999999997</v>
      </c>
      <c r="AG138" s="47">
        <f t="shared" si="41"/>
        <v>-38.299999999999997</v>
      </c>
      <c r="AH138" s="43">
        <f t="shared" ca="1" si="36"/>
        <v>-38.299999999999997</v>
      </c>
      <c r="AI138" s="43">
        <f t="shared" ca="1" si="37"/>
        <v>-37.799999999999997</v>
      </c>
      <c r="AJ138" s="44" cm="1">
        <f t="array" aca="1" ref="AJ138" ca="1" xml:space="preserve">
N("initial sens-loopgain")+
$AF138-BoxVal(ROW($AA138),26,COLUMN(INDIRECT("T"&amp;(INT(ROW($AA155)/65))*65+2)))</f>
        <v>-39.799999999999997</v>
      </c>
      <c r="AK138" s="44">
        <f t="shared" ca="1" si="38"/>
        <v>-39.299999999999997</v>
      </c>
      <c r="AL138" s="44" cm="1">
        <f t="array" aca="1" ref="AL138" ca="1" xml:space="preserve">
N("initial sens-loopgain-gain-gain ref-vcm")+
$AH138-
BoxVal(ROW($AA138),26,COLUMN(INDIRECT("T"&amp;(INT(ROW($AA155)/65))*65+2)))-
$AB138-
$W138-
IFERROR(VLOOKUP($AC138,$CT$1:$DC$31,7,FALSE),0)</f>
        <v>-39.799999999999997</v>
      </c>
      <c r="AM138" s="44">
        <f t="shared" ca="1" si="39"/>
        <v>-39.299999999999997</v>
      </c>
      <c r="AN138" s="36" t="str">
        <f t="shared" ca="1" si="40"/>
        <v>00</v>
      </c>
      <c r="AO138" s="36" t="str" cm="1">
        <f t="array" aca="1" ref="AO138" ca="1">ManualLookup(AB138,BoxVal(ROW(AB138),4,COLUMN(AO136)),INDIRECT(DO$3))</f>
        <v>05</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34"/>
        <v>0x06=-39.30,-38.80;</v>
      </c>
      <c r="V139" s="37"/>
      <c r="W139" s="37"/>
      <c r="X139" s="68"/>
      <c r="Y139" s="68"/>
      <c r="Z139" s="55">
        <f t="shared" ca="1" si="35"/>
        <v>1</v>
      </c>
      <c r="AA139" s="39" t="s">
        <v>584</v>
      </c>
      <c r="AB139" s="40">
        <v>1</v>
      </c>
      <c r="AC139" s="40" t="s">
        <v>995</v>
      </c>
      <c r="AD139" s="40">
        <v>1</v>
      </c>
      <c r="AE139" s="41">
        <v>0</v>
      </c>
      <c r="AF139" s="42">
        <v>-39.299999999999997</v>
      </c>
      <c r="AG139" s="47">
        <f t="shared" si="41"/>
        <v>-38.799999999999997</v>
      </c>
      <c r="AH139" s="43">
        <f t="shared" ca="1" si="36"/>
        <v>-38.299999999999997</v>
      </c>
      <c r="AI139" s="43">
        <f t="shared" ca="1" si="37"/>
        <v>-37.799999999999997</v>
      </c>
      <c r="AJ139" s="44" cm="1">
        <f t="array" aca="1" ref="AJ139" ca="1" xml:space="preserve">
N("initial sens-loopgain")+
$AF139-BoxVal(ROW($AA139),26,COLUMN(INDIRECT("T"&amp;(INT(ROW($AA156)/65))*65+2)))</f>
        <v>-40.299999999999997</v>
      </c>
      <c r="AK139" s="44">
        <f t="shared" ca="1" si="38"/>
        <v>-39.799999999999997</v>
      </c>
      <c r="AL139" s="44" cm="1">
        <f t="array" aca="1" ref="AL139" ca="1" xml:space="preserve">
N("initial sens-loopgain-gain-gain ref-vcm")+
$AH139-
BoxVal(ROW($AA139),26,COLUMN(INDIRECT("T"&amp;(INT(ROW($AA156)/65))*65+2)))-
$AB139-
$W139-
IFERROR(VLOOKUP($AC139,$CT$1:$DC$31,7,FALSE),0)</f>
        <v>-40.299999999999997</v>
      </c>
      <c r="AM139" s="44">
        <f t="shared" ca="1" si="39"/>
        <v>-39.799999999999997</v>
      </c>
      <c r="AN139" s="36" t="str">
        <f t="shared" ca="1" si="40"/>
        <v>00</v>
      </c>
      <c r="AO139" s="36" t="str" cm="1">
        <f t="array" aca="1" ref="AO139" ca="1">ManualLookup(AB139,BoxVal(ROW(AB139),4,COLUMN(AO137)),INDIRECT(DO$3))</f>
        <v>06</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34"/>
        <v>0x07=-39.90,-39.30;</v>
      </c>
      <c r="V140" s="37"/>
      <c r="W140" s="37"/>
      <c r="X140" s="68"/>
      <c r="Y140" s="68"/>
      <c r="Z140" s="55">
        <f t="shared" ca="1" si="35"/>
        <v>1.5</v>
      </c>
      <c r="AA140" s="39" t="s">
        <v>584</v>
      </c>
      <c r="AB140" s="40">
        <v>1.5</v>
      </c>
      <c r="AC140" s="40" t="s">
        <v>995</v>
      </c>
      <c r="AD140" s="40">
        <v>1</v>
      </c>
      <c r="AE140" s="41">
        <v>0</v>
      </c>
      <c r="AF140" s="42">
        <v>-39.9</v>
      </c>
      <c r="AG140" s="47">
        <f t="shared" si="41"/>
        <v>-39.299999999999997</v>
      </c>
      <c r="AH140" s="43">
        <f t="shared" ca="1" si="36"/>
        <v>-38.4</v>
      </c>
      <c r="AI140" s="43">
        <f t="shared" ca="1" si="37"/>
        <v>-37.799999999999997</v>
      </c>
      <c r="AJ140" s="44" cm="1">
        <f t="array" aca="1" ref="AJ140" ca="1" xml:space="preserve">
N("initial sens-loopgain")+
$AF140-BoxVal(ROW($AA140),26,COLUMN(INDIRECT("T"&amp;(INT(ROW($AA157)/65))*65+2)))</f>
        <v>-40.9</v>
      </c>
      <c r="AK140" s="44">
        <f t="shared" ca="1" si="38"/>
        <v>-40.299999999999997</v>
      </c>
      <c r="AL140" s="44" cm="1">
        <f t="array" aca="1" ref="AL140" ca="1" xml:space="preserve">
N("initial sens-loopgain-gain-gain ref-vcm")+
$AH140-
BoxVal(ROW($AA140),26,COLUMN(INDIRECT("T"&amp;(INT(ROW($AA157)/65))*65+2)))-
$AB140-
$W140-
IFERROR(VLOOKUP($AC140,$CT$1:$DC$31,7,FALSE),0)</f>
        <v>-40.9</v>
      </c>
      <c r="AM140" s="44">
        <f t="shared" ca="1" si="39"/>
        <v>-40.299999999999997</v>
      </c>
      <c r="AN140" s="36" t="str">
        <f t="shared" ca="1" si="40"/>
        <v>00</v>
      </c>
      <c r="AO140" s="36" t="str" cm="1">
        <f t="array" aca="1" ref="AO140" ca="1">ManualLookup(AB140,BoxVal(ROW(AB140),4,COLUMN(AO138)),INDIRECT(DO$3))</f>
        <v>07</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34"/>
        <v>0x36=-40.40,-39.90;</v>
      </c>
      <c r="V141" s="37"/>
      <c r="W141" s="37"/>
      <c r="X141" s="68"/>
      <c r="Y141" s="68"/>
      <c r="Z141" s="55">
        <f t="shared" ca="1" si="35"/>
        <v>2.1</v>
      </c>
      <c r="AA141" s="39" t="s">
        <v>586</v>
      </c>
      <c r="AB141" s="40">
        <v>1</v>
      </c>
      <c r="AC141" s="40" t="s">
        <v>995</v>
      </c>
      <c r="AD141" s="40">
        <v>1</v>
      </c>
      <c r="AE141" s="41">
        <v>0</v>
      </c>
      <c r="AF141" s="42">
        <v>-40.4</v>
      </c>
      <c r="AG141" s="47">
        <f t="shared" si="41"/>
        <v>-39.9</v>
      </c>
      <c r="AH141" s="43">
        <f t="shared" ca="1" si="36"/>
        <v>-38.299999999999997</v>
      </c>
      <c r="AI141" s="43">
        <f t="shared" ca="1" si="37"/>
        <v>-37.799999999999997</v>
      </c>
      <c r="AJ141" s="44" cm="1">
        <f t="array" aca="1" ref="AJ141" ca="1" xml:space="preserve">
N("initial sens-loopgain")+
$AF141-BoxVal(ROW($AA141),26,COLUMN(INDIRECT("T"&amp;(INT(ROW($AA158)/65))*65+2)))</f>
        <v>-41.4</v>
      </c>
      <c r="AK141" s="44">
        <f t="shared" ca="1" si="38"/>
        <v>-40.9</v>
      </c>
      <c r="AL141" s="44" cm="1">
        <f t="array" aca="1" ref="AL141" ca="1" xml:space="preserve">
N("initial sens-loopgain-gain-gain ref-vcm")+
$AH141-
BoxVal(ROW($AA141),26,COLUMN(INDIRECT("T"&amp;(INT(ROW($AA158)/65))*65+2)))-
$AB141-
$W141-
IFERROR(VLOOKUP($AC141,$CT$1:$DC$31,7,FALSE),0)</f>
        <v>-40.299999999999997</v>
      </c>
      <c r="AM141" s="44">
        <f t="shared" ca="1" si="39"/>
        <v>-39.799999999999997</v>
      </c>
      <c r="AN141" s="36" t="str">
        <f t="shared" ca="1" si="40"/>
        <v>30</v>
      </c>
      <c r="AO141" s="36" t="str" cm="1">
        <f t="array" aca="1" ref="AO141" ca="1">ManualLookup(AB141,BoxVal(ROW(AB141),4,COLUMN(AO139)),INDIRECT(DO$3))</f>
        <v>06</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34"/>
        <v>0x37=-41.00,-40.40;</v>
      </c>
      <c r="V142" s="37"/>
      <c r="W142" s="37"/>
      <c r="X142" s="68"/>
      <c r="Y142" s="68"/>
      <c r="Z142" s="55">
        <f t="shared" ca="1" si="35"/>
        <v>2.6</v>
      </c>
      <c r="AA142" s="39" t="s">
        <v>586</v>
      </c>
      <c r="AB142" s="40">
        <v>1.5</v>
      </c>
      <c r="AC142" s="40" t="s">
        <v>995</v>
      </c>
      <c r="AD142" s="40">
        <v>1</v>
      </c>
      <c r="AE142" s="41">
        <v>0</v>
      </c>
      <c r="AF142" s="42">
        <v>-41</v>
      </c>
      <c r="AG142" s="47">
        <f t="shared" si="41"/>
        <v>-40.4</v>
      </c>
      <c r="AH142" s="43">
        <f t="shared" ca="1" si="36"/>
        <v>-38.4</v>
      </c>
      <c r="AI142" s="43">
        <f t="shared" ca="1" si="37"/>
        <v>-37.799999999999997</v>
      </c>
      <c r="AJ142" s="44" cm="1">
        <f t="array" aca="1" ref="AJ142" ca="1" xml:space="preserve">
N("initial sens-loopgain")+
$AF142-BoxVal(ROW($AA142),26,COLUMN(INDIRECT("T"&amp;(INT(ROW($AA159)/65))*65+2)))</f>
        <v>-42</v>
      </c>
      <c r="AK142" s="44">
        <f t="shared" ca="1" si="38"/>
        <v>-41.4</v>
      </c>
      <c r="AL142" s="44" cm="1">
        <f t="array" aca="1" ref="AL142" ca="1" xml:space="preserve">
N("initial sens-loopgain-gain-gain ref-vcm")+
$AH142-
BoxVal(ROW($AA142),26,COLUMN(INDIRECT("T"&amp;(INT(ROW($AA159)/65))*65+2)))-
$AB142-
$W142-
IFERROR(VLOOKUP($AC142,$CT$1:$DC$31,7,FALSE),0)</f>
        <v>-40.9</v>
      </c>
      <c r="AM142" s="44">
        <f t="shared" ca="1" si="39"/>
        <v>-40.299999999999997</v>
      </c>
      <c r="AN142" s="36" t="str">
        <f t="shared" ca="1" si="40"/>
        <v>30</v>
      </c>
      <c r="AO142" s="36" t="str" cm="1">
        <f t="array" aca="1" ref="AO142" ca="1">ManualLookup(AB142,BoxVal(ROW(AB142),4,COLUMN(AO140)),INDIRECT(DO$3))</f>
        <v>07</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-39</v>
      </c>
      <c r="U143" s="36" t="str">
        <f t="shared" ca="1" si="34"/>
        <v>0x46=-41.50,-41.00;</v>
      </c>
      <c r="V143" s="37"/>
      <c r="W143" s="37"/>
      <c r="X143" s="38"/>
      <c r="Y143" s="38"/>
      <c r="Z143" s="55">
        <f t="shared" ca="1" si="35"/>
        <v>3.2</v>
      </c>
      <c r="AA143" s="39" t="s">
        <v>587</v>
      </c>
      <c r="AB143" s="40">
        <v>1</v>
      </c>
      <c r="AC143" s="40" t="s">
        <v>995</v>
      </c>
      <c r="AD143" s="40">
        <v>1</v>
      </c>
      <c r="AE143" s="41">
        <v>0</v>
      </c>
      <c r="AF143" s="42">
        <v>-41.5</v>
      </c>
      <c r="AG143" s="47">
        <f t="shared" si="41"/>
        <v>-41</v>
      </c>
      <c r="AH143" s="43">
        <f t="shared" ca="1" si="36"/>
        <v>-38.299999999999997</v>
      </c>
      <c r="AI143" s="43">
        <f t="shared" ca="1" si="37"/>
        <v>-37.799999999999997</v>
      </c>
      <c r="AJ143" s="44" cm="1">
        <f t="array" aca="1" ref="AJ143" ca="1" xml:space="preserve">
N("initial sens-loopgain")+
$AF143-BoxVal(ROW($AA143),26,COLUMN(INDIRECT("T"&amp;(INT(ROW($AA160)/65))*65+2)))</f>
        <v>-42.5</v>
      </c>
      <c r="AK143" s="44">
        <f t="shared" ca="1" si="38"/>
        <v>-42</v>
      </c>
      <c r="AL143" s="44" cm="1">
        <f t="array" aca="1" ref="AL143" ca="1" xml:space="preserve">
N("initial sens-loopgain-gain-gain ref-vcm")+
$AH143-
BoxVal(ROW($AA143),26,COLUMN(INDIRECT("T"&amp;(INT(ROW($AA160)/65))*65+2)))-
$AB143-
$W143-
IFERROR(VLOOKUP($AC143,$CT$1:$DC$31,7,FALSE),0)</f>
        <v>-40.299999999999997</v>
      </c>
      <c r="AM143" s="44">
        <f t="shared" ca="1" si="39"/>
        <v>-39.799999999999997</v>
      </c>
      <c r="AN143" s="36" t="str">
        <f t="shared" ca="1" si="40"/>
        <v>40</v>
      </c>
      <c r="AO143" s="36" t="str" cm="1">
        <f t="array" aca="1" ref="AO143" ca="1">ManualLookup(AB143,BoxVal(ROW(AB143),4,COLUMN(AO141)),INDIRECT(DO$3))</f>
        <v>06</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1275</v>
      </c>
      <c r="U144" s="36" t="str">
        <f t="shared" ca="1" si="34"/>
        <v>0x47=-42.00,-41.50;</v>
      </c>
      <c r="V144" s="37"/>
      <c r="W144" s="37"/>
      <c r="X144" s="38"/>
      <c r="Y144" s="38"/>
      <c r="Z144" s="55">
        <f t="shared" ca="1" si="35"/>
        <v>3.7</v>
      </c>
      <c r="AA144" s="39" t="s">
        <v>587</v>
      </c>
      <c r="AB144" s="40">
        <v>1.5</v>
      </c>
      <c r="AC144" s="40" t="s">
        <v>995</v>
      </c>
      <c r="AD144" s="40">
        <v>1</v>
      </c>
      <c r="AE144" s="41">
        <v>0</v>
      </c>
      <c r="AF144" s="42">
        <v>-42</v>
      </c>
      <c r="AG144" s="47">
        <f t="shared" si="41"/>
        <v>-41.5</v>
      </c>
      <c r="AH144" s="43">
        <f t="shared" ca="1" si="36"/>
        <v>-38.299999999999997</v>
      </c>
      <c r="AI144" s="43">
        <f t="shared" ca="1" si="37"/>
        <v>-37.799999999999997</v>
      </c>
      <c r="AJ144" s="44" cm="1">
        <f t="array" aca="1" ref="AJ144" ca="1" xml:space="preserve">
N("initial sens-loopgain")+
$AF144-BoxVal(ROW($AA144),26,COLUMN(INDIRECT("T"&amp;(INT(ROW($AA161)/65))*65+2)))</f>
        <v>-43</v>
      </c>
      <c r="AK144" s="44">
        <f t="shared" ca="1" si="38"/>
        <v>-42.5</v>
      </c>
      <c r="AL144" s="44" cm="1">
        <f t="array" aca="1" ref="AL144" ca="1" xml:space="preserve">
N("initial sens-loopgain-gain-gain ref-vcm")+
$AH144-
BoxVal(ROW($AA144),26,COLUMN(INDIRECT("T"&amp;(INT(ROW($AA161)/65))*65+2)))-
$AB144-
$W144-
IFERROR(VLOOKUP($AC144,$CT$1:$DC$31,7,FALSE),0)</f>
        <v>-40.799999999999997</v>
      </c>
      <c r="AM144" s="44">
        <f t="shared" ca="1" si="39"/>
        <v>-40.299999999999997</v>
      </c>
      <c r="AN144" s="36" t="str">
        <f t="shared" ca="1" si="40"/>
        <v>40</v>
      </c>
      <c r="AO144" s="36" t="str" cm="1">
        <f t="array" aca="1" ref="AO144" ca="1">ManualLookup(AB144,BoxVal(ROW(AB144),4,COLUMN(AO142)),INDIRECT(DO$3))</f>
        <v>07</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1085</v>
      </c>
      <c r="U145" s="36" t="str">
        <f t="shared" ca="1" si="34"/>
        <v>0x56=-42.60,-42.00;</v>
      </c>
      <c r="V145" s="37"/>
      <c r="W145" s="37"/>
      <c r="X145" s="38"/>
      <c r="Y145" s="38"/>
      <c r="Z145" s="55">
        <f t="shared" ca="1" si="35"/>
        <v>4.3</v>
      </c>
      <c r="AA145" s="39" t="s">
        <v>580</v>
      </c>
      <c r="AB145" s="40">
        <v>1</v>
      </c>
      <c r="AC145" s="40" t="s">
        <v>995</v>
      </c>
      <c r="AD145" s="40">
        <v>1</v>
      </c>
      <c r="AE145" s="41">
        <v>0</v>
      </c>
      <c r="AF145" s="42">
        <v>-42.6</v>
      </c>
      <c r="AG145" s="47">
        <f t="shared" si="41"/>
        <v>-42</v>
      </c>
      <c r="AH145" s="43">
        <f t="shared" ca="1" si="36"/>
        <v>-38.300000000000004</v>
      </c>
      <c r="AI145" s="43">
        <f t="shared" ca="1" si="37"/>
        <v>-37.700000000000003</v>
      </c>
      <c r="AJ145" s="44" cm="1">
        <f t="array" aca="1" ref="AJ145" ca="1" xml:space="preserve">
N("initial sens-loopgain")+
$AF145-BoxVal(ROW($AA145),26,COLUMN(INDIRECT("T"&amp;(INT(ROW($AA162)/65))*65+2)))</f>
        <v>-43.6</v>
      </c>
      <c r="AK145" s="44">
        <f t="shared" ca="1" si="38"/>
        <v>-43</v>
      </c>
      <c r="AL145" s="44" cm="1">
        <f t="array" aca="1" ref="AL145" ca="1" xml:space="preserve">
N("initial sens-loopgain-gain-gain ref-vcm")+
$AH145-
BoxVal(ROW($AA145),26,COLUMN(INDIRECT("T"&amp;(INT(ROW($AA162)/65))*65+2)))-
$AB145-
$W145-
IFERROR(VLOOKUP($AC145,$CT$1:$DC$31,7,FALSE),0)</f>
        <v>-40.300000000000004</v>
      </c>
      <c r="AM145" s="44">
        <f t="shared" ca="1" si="39"/>
        <v>-39.700000000000003</v>
      </c>
      <c r="AN145" s="36" t="str">
        <f t="shared" ca="1" si="40"/>
        <v>50</v>
      </c>
      <c r="AO145" s="36" t="str" cm="1">
        <f t="array" aca="1" ref="AO145" ca="1">ManualLookup(AB145,BoxVal(ROW(AB145),4,COLUMN(AO143)),INDIRECT(DO$3))</f>
        <v>06</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34"/>
        <v>0x57=-43.20,-42.60;</v>
      </c>
      <c r="V146" s="37"/>
      <c r="W146" s="37"/>
      <c r="X146" s="38"/>
      <c r="Y146" s="38"/>
      <c r="Z146" s="55">
        <f t="shared" ca="1" si="35"/>
        <v>4.8</v>
      </c>
      <c r="AA146" s="39" t="s">
        <v>580</v>
      </c>
      <c r="AB146" s="40">
        <v>1.5</v>
      </c>
      <c r="AC146" s="40" t="s">
        <v>995</v>
      </c>
      <c r="AD146" s="40">
        <v>1</v>
      </c>
      <c r="AE146" s="41">
        <v>0</v>
      </c>
      <c r="AF146" s="42">
        <v>-43.2</v>
      </c>
      <c r="AG146" s="47">
        <f t="shared" si="41"/>
        <v>-42.6</v>
      </c>
      <c r="AH146" s="43">
        <f t="shared" ca="1" si="36"/>
        <v>-38.400000000000006</v>
      </c>
      <c r="AI146" s="43">
        <f t="shared" ca="1" si="37"/>
        <v>-37.800000000000004</v>
      </c>
      <c r="AJ146" s="44" cm="1">
        <f t="array" aca="1" ref="AJ146" ca="1" xml:space="preserve">
N("initial sens-loopgain")+
$AF146-BoxVal(ROW($AA146),26,COLUMN(INDIRECT("T"&amp;(INT(ROW($AA163)/65))*65+2)))</f>
        <v>-44.2</v>
      </c>
      <c r="AK146" s="44">
        <f t="shared" ca="1" si="38"/>
        <v>-43.6</v>
      </c>
      <c r="AL146" s="44" cm="1">
        <f t="array" aca="1" ref="AL146" ca="1" xml:space="preserve">
N("initial sens-loopgain-gain-gain ref-vcm")+
$AH146-
BoxVal(ROW($AA146),26,COLUMN(INDIRECT("T"&amp;(INT(ROW($AA163)/65))*65+2)))-
$AB146-
$W146-
IFERROR(VLOOKUP($AC146,$CT$1:$DC$31,7,FALSE),0)</f>
        <v>-40.900000000000006</v>
      </c>
      <c r="AM146" s="44">
        <f t="shared" ca="1" si="39"/>
        <v>-40.300000000000004</v>
      </c>
      <c r="AN146" s="36" t="str">
        <f t="shared" ca="1" si="40"/>
        <v>50</v>
      </c>
      <c r="AO146" s="36" t="str" cm="1">
        <f t="array" aca="1" ref="AO146" ca="1">ManualLookup(AB146,BoxVal(ROW(AB146),4,COLUMN(AO144)),INDIRECT(DO$3))</f>
        <v>07</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34"/>
        <v>0x66=-43.70,-43.20;</v>
      </c>
      <c r="V147" s="37"/>
      <c r="W147" s="37"/>
      <c r="X147" s="38"/>
      <c r="Y147" s="38"/>
      <c r="Z147" s="55">
        <f t="shared" ca="1" si="35"/>
        <v>5.4</v>
      </c>
      <c r="AA147" s="39" t="s">
        <v>581</v>
      </c>
      <c r="AB147" s="40">
        <v>1</v>
      </c>
      <c r="AC147" s="40" t="s">
        <v>995</v>
      </c>
      <c r="AD147" s="40">
        <v>1</v>
      </c>
      <c r="AE147" s="41">
        <v>0</v>
      </c>
      <c r="AF147" s="42">
        <v>-43.7</v>
      </c>
      <c r="AG147" s="47">
        <f t="shared" si="41"/>
        <v>-43.2</v>
      </c>
      <c r="AH147" s="43">
        <f t="shared" ca="1" si="36"/>
        <v>-38.300000000000004</v>
      </c>
      <c r="AI147" s="43">
        <f t="shared" ca="1" si="37"/>
        <v>-37.800000000000004</v>
      </c>
      <c r="AJ147" s="44" cm="1">
        <f t="array" aca="1" ref="AJ147" ca="1" xml:space="preserve">
N("initial sens-loopgain")+
$AF147-BoxVal(ROW($AA147),26,COLUMN(INDIRECT("T"&amp;(INT(ROW($AA164)/65))*65+2)))</f>
        <v>-44.7</v>
      </c>
      <c r="AK147" s="44">
        <f t="shared" ca="1" si="38"/>
        <v>-44.2</v>
      </c>
      <c r="AL147" s="44" cm="1">
        <f t="array" aca="1" ref="AL147" ca="1" xml:space="preserve">
N("initial sens-loopgain-gain-gain ref-vcm")+
$AH147-
BoxVal(ROW($AA147),26,COLUMN(INDIRECT("T"&amp;(INT(ROW($AA164)/65))*65+2)))-
$AB147-
$W147-
IFERROR(VLOOKUP($AC147,$CT$1:$DC$31,7,FALSE),0)</f>
        <v>-40.300000000000004</v>
      </c>
      <c r="AM147" s="44">
        <f t="shared" ca="1" si="39"/>
        <v>-39.800000000000004</v>
      </c>
      <c r="AN147" s="36" t="str">
        <f t="shared" ca="1" si="40"/>
        <v>60</v>
      </c>
      <c r="AO147" s="36" t="str" cm="1">
        <f t="array" aca="1" ref="AO147" ca="1">ManualLookup(AB147,BoxVal(ROW(AB147),4,COLUMN(AO145)),INDIRECT(DO$3))</f>
        <v>06</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34"/>
        <v>0x67=-44.40,-43.70;</v>
      </c>
      <c r="V148" s="37"/>
      <c r="W148" s="37"/>
      <c r="X148" s="38"/>
      <c r="Y148" s="38"/>
      <c r="Z148" s="55">
        <f t="shared" ca="1" si="35"/>
        <v>5.9</v>
      </c>
      <c r="AA148" s="39" t="s">
        <v>581</v>
      </c>
      <c r="AB148" s="40">
        <v>1.5</v>
      </c>
      <c r="AC148" s="40" t="s">
        <v>995</v>
      </c>
      <c r="AD148" s="40">
        <v>1</v>
      </c>
      <c r="AE148" s="41">
        <v>0</v>
      </c>
      <c r="AF148" s="42">
        <v>-44.4</v>
      </c>
      <c r="AG148" s="47">
        <f t="shared" si="41"/>
        <v>-43.7</v>
      </c>
      <c r="AH148" s="43">
        <f t="shared" ca="1" si="36"/>
        <v>-38.5</v>
      </c>
      <c r="AI148" s="43">
        <f t="shared" ca="1" si="37"/>
        <v>-37.800000000000004</v>
      </c>
      <c r="AJ148" s="44" cm="1">
        <f t="array" aca="1" ref="AJ148" ca="1" xml:space="preserve">
N("initial sens-loopgain")+
$AF148-BoxVal(ROW($AA148),26,COLUMN(INDIRECT("T"&amp;(INT(ROW($AA165)/65))*65+2)))</f>
        <v>-45.4</v>
      </c>
      <c r="AK148" s="44">
        <f t="shared" ca="1" si="38"/>
        <v>-44.7</v>
      </c>
      <c r="AL148" s="44" cm="1">
        <f t="array" aca="1" ref="AL148" ca="1" xml:space="preserve">
N("initial sens-loopgain-gain-gain ref-vcm")+
$AH148-
BoxVal(ROW($AA148),26,COLUMN(INDIRECT("T"&amp;(INT(ROW($AA165)/65))*65+2)))-
$AB148-
$W148-
IFERROR(VLOOKUP($AC148,$CT$1:$DC$31,7,FALSE),0)</f>
        <v>-41</v>
      </c>
      <c r="AM148" s="44">
        <f t="shared" ca="1" si="39"/>
        <v>-40.300000000000004</v>
      </c>
      <c r="AN148" s="36" t="str">
        <f t="shared" ca="1" si="40"/>
        <v>60</v>
      </c>
      <c r="AO148" s="36" t="str" cm="1">
        <f t="array" aca="1" ref="AO148" ca="1">ManualLookup(AB148,BoxVal(ROW(AB148),4,COLUMN(AO146)),INDIRECT(DO$3))</f>
        <v>07</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VLOOKUP(T134,MPN!$A$1:$E$997,4,FALSE)</f>
        <v>-38</v>
      </c>
      <c r="U149" s="36" t="str">
        <f t="shared" ca="1" si="34"/>
        <v>0x68=-45.40,-44.40;</v>
      </c>
      <c r="V149" s="37"/>
      <c r="W149" s="37"/>
      <c r="X149" s="38"/>
      <c r="Y149" s="38"/>
      <c r="Z149" s="55">
        <f t="shared" ca="1" si="35"/>
        <v>6.9</v>
      </c>
      <c r="AA149" s="39" t="s">
        <v>581</v>
      </c>
      <c r="AB149" s="40">
        <v>2.5</v>
      </c>
      <c r="AC149" s="40" t="s">
        <v>995</v>
      </c>
      <c r="AD149" s="40">
        <v>1</v>
      </c>
      <c r="AE149" s="41">
        <v>0</v>
      </c>
      <c r="AF149" s="42">
        <v>-45.4</v>
      </c>
      <c r="AG149" s="47">
        <f t="shared" si="41"/>
        <v>-44.4</v>
      </c>
      <c r="AH149" s="43">
        <f t="shared" ca="1" si="36"/>
        <v>-38.5</v>
      </c>
      <c r="AI149" s="43">
        <f t="shared" ca="1" si="37"/>
        <v>-37.5</v>
      </c>
      <c r="AJ149" s="44" cm="1">
        <f t="array" aca="1" ref="AJ149" ca="1" xml:space="preserve">
N("initial sens-loopgain")+
$AF149-BoxVal(ROW($AA149),26,COLUMN(INDIRECT("T"&amp;(INT(ROW($AA166)/65))*65+2)))</f>
        <v>-46.4</v>
      </c>
      <c r="AK149" s="44">
        <f t="shared" ref="AK149" ca="1" si="42">AJ149+(AG149-AF149)</f>
        <v>-45.4</v>
      </c>
      <c r="AL149" s="44" cm="1">
        <f t="array" aca="1" ref="AL149" ca="1" xml:space="preserve">
N("initial sens-loopgain-gain-gain ref-vcm")+
$AH149-
BoxVal(ROW($AA149),26,COLUMN(INDIRECT("T"&amp;(INT(ROW($AA166)/65))*65+2)))-
$AB149-
$W149-
IFERROR(VLOOKUP($AC149,$CT$1:$DC$31,7,FALSE),0)</f>
        <v>-42</v>
      </c>
      <c r="AM149" s="44">
        <f t="shared" ref="AM149" ca="1" si="43">AL149+(AG149-AF149)</f>
        <v>-41</v>
      </c>
      <c r="AN149" s="36" t="str">
        <f t="shared" ref="AN149" ca="1" si="44">IF(BoxVal(ROW(AA149),9,COLUMN(T147))="FIX","00",ManualLookup(AA149,BoxVal(ROW(AA149),4,COLUMN(AN147)),INDIRECT(DN$3)))</f>
        <v>60</v>
      </c>
      <c r="AO149" s="36" t="str" cm="1">
        <f t="array" aca="1" ref="AO149" ca="1">ManualLookup(AB149,BoxVal(ROW(AB149),4,COLUMN(AO147)),INDIRECT(DO$3))</f>
        <v>08</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 t="shared" ref="T151" si="45">VLOOKUP($T138,$AU$1:$AZ$31,MATCH($T132,$AU$1:$AZ$1,0),FALSE)&amp;"_"&amp;T140</f>
        <v>10V_NormalMode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VLOOKUP($T134,MPN!$A$1:$E$497,2,FALSE)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2258K</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2391A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 t="shared" ref="T156" si="46">VLOOKUP(T145,$DT$1:$DV$31,3,FALSE)</f>
        <v>1</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44320</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t="shared" ref="T160" ca="1" si="47">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48">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49">T141&amp;" : "&amp;T144&amp;" "&amp;"(uA)"&amp;CHAR(10)&amp;"Vdc&amp;Remark: "&amp;T147</f>
        <v>3.3V : 70~100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50">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51">$BB$2</f>
        <v>15V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52">$BB$3</f>
        <v>14V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53">$BB$4</f>
        <v>13V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54">$BB$5</f>
        <v>12V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55">$BB$6</f>
        <v>11V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56">$BB$7</f>
        <v>10V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57">$BB$8</f>
        <v>FIX</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58">$BB$9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59">$BB$10</f>
        <v>Config2</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60">$BB$11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61">$BB$12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62">$BB$13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63">$BB$14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64">$BB$15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65">$BB$16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66">$BB$17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67">$BB$18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68">$BB$19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69">$BB$20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70">$BB$21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71">$BB$22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72">$BB$23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73">$BB$24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74">$BB$25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75">$BB$26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76">$BB$27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77">$BB$28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78">$BB$29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79">$BB$30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80">$BB$31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81">VLOOKUP(U196,$DX$1:$DZ$21,3,FALSE)</f>
        <v>-</v>
      </c>
      <c r="AD196" s="8"/>
    </row>
    <row r="197" spans="19:45" ht="30" customHeight="1" x14ac:dyDescent="0.25">
      <c r="S197" s="7" t="s">
        <v>24</v>
      </c>
      <c r="T197" s="15" t="s">
        <v>447</v>
      </c>
      <c r="U197" s="5" t="s">
        <v>23</v>
      </c>
      <c r="V197" s="7" t="str">
        <f t="shared" ref="V197" si="82">VLOOKUP(U196,$DX$1:$DZ$21,2,FALSE)</f>
        <v>-</v>
      </c>
      <c r="W197" s="19"/>
      <c r="X197" s="19"/>
      <c r="Y197" s="19"/>
      <c r="Z197" s="19"/>
      <c r="AA197" s="5" t="s">
        <v>592</v>
      </c>
      <c r="AB197" s="26" t="str">
        <f t="shared" ref="AB197" si="83">T216&amp;"_"&amp;ABS(T214)&amp;"dB_"&amp;T218&amp;"_"&amp;T219&amp;"_"&amp;GetAbsMaxMinText(AF200:AG259)&amp;"_"&amp;T199&amp;"_"&amp;T198&amp;S196&amp;"."&amp;T222</f>
        <v>default_NormalMode_38dB_2258K_2227F_380_437_ZTS6156SE_MP4.8</v>
      </c>
      <c r="AC197" s="18"/>
      <c r="AD197" s="18"/>
      <c r="AE197" s="18"/>
      <c r="AF197" s="18"/>
      <c r="AG197" s="18"/>
      <c r="AH197" s="19"/>
      <c r="AI197" s="19" t="s">
        <v>2</v>
      </c>
      <c r="AJ197" s="16" t="s">
        <v>1092</v>
      </c>
      <c r="AK197" s="16"/>
      <c r="AL197" s="16"/>
      <c r="AM197" s="16"/>
      <c r="AN197" s="16"/>
      <c r="AO197" s="16"/>
      <c r="AP197" s="16"/>
      <c r="AQ197" s="16"/>
      <c r="AR197" s="16"/>
      <c r="AS197" s="16"/>
    </row>
    <row r="198" spans="19:45" ht="30" customHeight="1" x14ac:dyDescent="0.25">
      <c r="S198" s="7" t="s">
        <v>5</v>
      </c>
      <c r="T198" s="15" t="s">
        <v>430</v>
      </c>
      <c r="U198" s="104" t="str">
        <f t="shared" ref="U198" si="8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286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85">VLOOKUP($T207,$DE$1:$DJ$31,2,FALSE)</f>
        <v>Full</v>
      </c>
      <c r="AO199" s="56" t="str">
        <f t="shared" ref="AO199" si="86">VLOOKUP($T207,$DE$1:$DJ$31,3,FALSE)</f>
        <v>Full</v>
      </c>
      <c r="AP199" s="56" t="str">
        <f t="shared" ref="AP199" si="87">VLOOKUP($T207,$DE$1:$DJ$31,4,FALSE)</f>
        <v>non</v>
      </c>
      <c r="AQ199" s="56" t="str">
        <f t="shared" ref="AQ199" si="88">VLOOKUP($T207,$DE$1:$DJ$31,5,FALSE)</f>
        <v>non</v>
      </c>
      <c r="AR199" s="56" t="str">
        <f t="shared" ref="AR199" si="89">VLOOKUP($T207,$DE$1:$DJ$31,6,FALSE)</f>
        <v>Full</v>
      </c>
      <c r="AS199" s="35" t="s">
        <v>726</v>
      </c>
    </row>
    <row r="200" spans="19:45" ht="30" customHeight="1" x14ac:dyDescent="0.25">
      <c r="S200" s="7" t="s">
        <v>18</v>
      </c>
      <c r="T200" s="15" t="s">
        <v>29</v>
      </c>
      <c r="U200" s="36" t="str">
        <f t="shared" ref="U200:U210" ca="1" si="90">ConfigCode($AA200,$AN200,$AO200,$AP200,$AQ200,$AR200,$AF200,$AG200,2)</f>
        <v>0x05=-38.80,-38.00;</v>
      </c>
      <c r="V200" s="37"/>
      <c r="W200" s="37"/>
      <c r="X200" s="68"/>
      <c r="Y200" s="68"/>
      <c r="Z200" s="55">
        <f t="shared" ref="Z200:Z210" ca="1" si="91" xml:space="preserve">
N("vbias,vlookup vbias range")+
VLOOKUP($AA200,INDIRECT(BoxVal(ROW($AA200),34,COLUMN(T196))),2,FALSE)+
N("gain")+
$AB200+
N("vcm")+
VLOOKUP($AC200,$CT$1:$DC$31,7,FALSE)+
N("(vbias*vcp*vbg-vbias)*sensor ratio")+
VbiasCal($AA200,$AD200,$AE200,BoxVal(ROW($AC200),18,COLUMN($T$22)))+
N("vbias ref+gain ref")+
$V200+$W200</f>
        <v>0.5</v>
      </c>
      <c r="AA200" s="39" t="s">
        <v>584</v>
      </c>
      <c r="AB200" s="40">
        <v>0.5</v>
      </c>
      <c r="AC200" s="40" t="s">
        <v>995</v>
      </c>
      <c r="AD200" s="40">
        <v>1</v>
      </c>
      <c r="AE200" s="41">
        <v>0</v>
      </c>
      <c r="AF200" s="42">
        <v>-38.799999999999997</v>
      </c>
      <c r="AG200" s="42">
        <v>-38</v>
      </c>
      <c r="AH200" s="43">
        <f t="shared" ref="AH200:AH210" ca="1" si="92">$AF200+$Z200</f>
        <v>-38.299999999999997</v>
      </c>
      <c r="AI200" s="43">
        <f t="shared" ref="AI200:AI210" ca="1" si="93">$AG200+$Z200</f>
        <v>-37.5</v>
      </c>
      <c r="AJ200" s="44" cm="1">
        <f t="array" aca="1" ref="AJ200" ca="1" xml:space="preserve">
N("initial sens-loopgain")+
$AF200-BoxVal(ROW($AA200),26,COLUMN(INDIRECT("T"&amp;(INT(ROW($AA217)/65))*65+2)))</f>
        <v>-39.799999999999997</v>
      </c>
      <c r="AK200" s="44">
        <f t="shared" ref="AK200:AK210" ca="1" si="94">AJ200+(AG200-AF200)</f>
        <v>-39</v>
      </c>
      <c r="AL200" s="44" cm="1">
        <f t="array" aca="1" ref="AL200" ca="1" xml:space="preserve">
N("initial sens-loopgain-gain-gain ref-vcm")+
$AH200-
BoxVal(ROW($AA200),26,COLUMN(INDIRECT("T"&amp;(INT(ROW($AA217)/65))*65+2)))-
$AB200-
$W200-
IFERROR(VLOOKUP($AC200,$CT$1:$DC$31,7,FALSE),0)</f>
        <v>-39.799999999999997</v>
      </c>
      <c r="AM200" s="44">
        <f t="shared" ref="AM200:AM210" ca="1" si="95">AL200+(AG200-AF200)</f>
        <v>-39</v>
      </c>
      <c r="AN200" s="36" t="str">
        <f t="shared" ref="AN200:AN210" ca="1" si="96">IF(BoxVal(ROW(AA200),9,COLUMN(T198))="FIX","00",ManualLookup(AA200,BoxVal(ROW(AA200),4,COLUMN(AN198)),INDIRECT(DN$3)))</f>
        <v>00</v>
      </c>
      <c r="AO200" s="36" t="str" cm="1">
        <f t="array" aca="1" ref="AO200" ca="1">ManualLookup(AB200,BoxVal(ROW(AB200),4,COLUMN(AO198)),INDIRECT(DO$3))</f>
        <v>05</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367</v>
      </c>
      <c r="U201" s="36" t="str">
        <f t="shared" ca="1" si="90"/>
        <v>0x06=-39.30,-38.80;</v>
      </c>
      <c r="V201" s="37"/>
      <c r="W201" s="37"/>
      <c r="X201" s="68"/>
      <c r="Y201" s="68"/>
      <c r="Z201" s="55">
        <f t="shared" ca="1" si="91"/>
        <v>1</v>
      </c>
      <c r="AA201" s="39" t="s">
        <v>584</v>
      </c>
      <c r="AB201" s="40">
        <v>1</v>
      </c>
      <c r="AC201" s="40" t="s">
        <v>995</v>
      </c>
      <c r="AD201" s="40">
        <v>1</v>
      </c>
      <c r="AE201" s="41">
        <v>0</v>
      </c>
      <c r="AF201" s="42">
        <v>-39.299999999999997</v>
      </c>
      <c r="AG201" s="47">
        <f t="shared" ref="AG201:AG210" si="97">AF200</f>
        <v>-38.799999999999997</v>
      </c>
      <c r="AH201" s="43">
        <f t="shared" ca="1" si="92"/>
        <v>-38.299999999999997</v>
      </c>
      <c r="AI201" s="43">
        <f t="shared" ca="1" si="93"/>
        <v>-37.799999999999997</v>
      </c>
      <c r="AJ201" s="44" cm="1">
        <f t="array" aca="1" ref="AJ201" ca="1" xml:space="preserve">
N("initial sens-loopgain")+
$AF201-BoxVal(ROW($AA201),26,COLUMN(INDIRECT("T"&amp;(INT(ROW($AA218)/65))*65+2)))</f>
        <v>-40.299999999999997</v>
      </c>
      <c r="AK201" s="44">
        <f t="shared" ca="1" si="94"/>
        <v>-39.799999999999997</v>
      </c>
      <c r="AL201" s="44" cm="1">
        <f t="array" aca="1" ref="AL201" ca="1" xml:space="preserve">
N("initial sens-loopgain-gain-gain ref-vcm")+
$AH201-
BoxVal(ROW($AA201),26,COLUMN(INDIRECT("T"&amp;(INT(ROW($AA218)/65))*65+2)))-
$AB201-
$W201-
IFERROR(VLOOKUP($AC201,$CT$1:$DC$31,7,FALSE),0)</f>
        <v>-40.299999999999997</v>
      </c>
      <c r="AM201" s="44">
        <f t="shared" ca="1" si="95"/>
        <v>-39.799999999999997</v>
      </c>
      <c r="AN201" s="36" t="str">
        <f t="shared" ca="1" si="96"/>
        <v>00</v>
      </c>
      <c r="AO201" s="36" t="str" cm="1">
        <f t="array" aca="1" ref="AO201" ca="1">ManualLookup(AB201,BoxVal(ROW(AB201),4,COLUMN(AO199)),INDIRECT(DO$3))</f>
        <v>06</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90"/>
        <v>0x35=-40.00,-39.30;</v>
      </c>
      <c r="V202" s="37"/>
      <c r="W202" s="37"/>
      <c r="X202" s="68"/>
      <c r="Y202" s="68" t="s">
        <v>1091</v>
      </c>
      <c r="Z202" s="55">
        <f t="shared" ca="1" si="91"/>
        <v>1.7</v>
      </c>
      <c r="AA202" s="39" t="s">
        <v>586</v>
      </c>
      <c r="AB202" s="40">
        <v>0.5</v>
      </c>
      <c r="AC202" s="40" t="s">
        <v>995</v>
      </c>
      <c r="AD202" s="40">
        <v>1</v>
      </c>
      <c r="AE202" s="41">
        <v>0</v>
      </c>
      <c r="AF202" s="42">
        <v>-40</v>
      </c>
      <c r="AG202" s="47">
        <f t="shared" si="97"/>
        <v>-39.299999999999997</v>
      </c>
      <c r="AH202" s="43">
        <f t="shared" ca="1" si="92"/>
        <v>-38.299999999999997</v>
      </c>
      <c r="AI202" s="43">
        <f t="shared" ca="1" si="93"/>
        <v>-37.599999999999994</v>
      </c>
      <c r="AJ202" s="44" cm="1">
        <f t="array" aca="1" ref="AJ202" ca="1" xml:space="preserve">
N("initial sens-loopgain")+
$AF202-BoxVal(ROW($AA202),26,COLUMN(INDIRECT("T"&amp;(INT(ROW($AA219)/65))*65+2)))</f>
        <v>-41</v>
      </c>
      <c r="AK202" s="44">
        <f t="shared" ca="1" si="94"/>
        <v>-40.299999999999997</v>
      </c>
      <c r="AL202" s="44" cm="1">
        <f t="array" aca="1" ref="AL202" ca="1" xml:space="preserve">
N("initial sens-loopgain-gain-gain ref-vcm")+
$AH202-
BoxVal(ROW($AA202),26,COLUMN(INDIRECT("T"&amp;(INT(ROW($AA219)/65))*65+2)))-
$AB202-
$W202-
IFERROR(VLOOKUP($AC202,$CT$1:$DC$31,7,FALSE),0)</f>
        <v>-39.799999999999997</v>
      </c>
      <c r="AM202" s="44">
        <f t="shared" ca="1" si="95"/>
        <v>-39.099999999999994</v>
      </c>
      <c r="AN202" s="36" t="str">
        <f t="shared" ca="1" si="96"/>
        <v>30</v>
      </c>
      <c r="AO202" s="36" t="str" cm="1">
        <f t="array" aca="1" ref="AO202" ca="1">ManualLookup(AB202,BoxVal(ROW(AB202),4,COLUMN(AO200)),INDIRECT(DO$3))</f>
        <v>05</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90"/>
        <v>0x36=-40.50,-40.00;</v>
      </c>
      <c r="V203" s="37"/>
      <c r="W203" s="37"/>
      <c r="X203" s="68"/>
      <c r="Y203" s="68">
        <v>2.23</v>
      </c>
      <c r="Z203" s="55">
        <f t="shared" ca="1" si="91"/>
        <v>2.2000000000000002</v>
      </c>
      <c r="AA203" s="39" t="s">
        <v>586</v>
      </c>
      <c r="AB203" s="40">
        <v>1</v>
      </c>
      <c r="AC203" s="40" t="s">
        <v>995</v>
      </c>
      <c r="AD203" s="40">
        <v>1</v>
      </c>
      <c r="AE203" s="41">
        <v>0</v>
      </c>
      <c r="AF203" s="42">
        <v>-40.5</v>
      </c>
      <c r="AG203" s="47">
        <f t="shared" si="97"/>
        <v>-40</v>
      </c>
      <c r="AH203" s="43">
        <f t="shared" ca="1" si="92"/>
        <v>-38.299999999999997</v>
      </c>
      <c r="AI203" s="43">
        <f t="shared" ca="1" si="93"/>
        <v>-37.799999999999997</v>
      </c>
      <c r="AJ203" s="44" cm="1">
        <f t="array" aca="1" ref="AJ203" ca="1" xml:space="preserve">
N("initial sens-loopgain")+
$AF203-BoxVal(ROW($AA203),26,COLUMN(INDIRECT("T"&amp;(INT(ROW($AA220)/65))*65+2)))</f>
        <v>-41.5</v>
      </c>
      <c r="AK203" s="44">
        <f t="shared" ca="1" si="94"/>
        <v>-41</v>
      </c>
      <c r="AL203" s="44" cm="1">
        <f t="array" aca="1" ref="AL203" ca="1" xml:space="preserve">
N("initial sens-loopgain-gain-gain ref-vcm")+
$AH203-
BoxVal(ROW($AA203),26,COLUMN(INDIRECT("T"&amp;(INT(ROW($AA220)/65))*65+2)))-
$AB203-
$W203-
IFERROR(VLOOKUP($AC203,$CT$1:$DC$31,7,FALSE),0)</f>
        <v>-40.299999999999997</v>
      </c>
      <c r="AM203" s="44">
        <f t="shared" ca="1" si="95"/>
        <v>-39.799999999999997</v>
      </c>
      <c r="AN203" s="36" t="str">
        <f t="shared" ca="1" si="96"/>
        <v>30</v>
      </c>
      <c r="AO203" s="36" t="str" cm="1">
        <f t="array" aca="1" ref="AO203" ca="1">ManualLookup(AB203,BoxVal(ROW(AB203),4,COLUMN(AO201)),INDIRECT(DO$3))</f>
        <v>06</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90"/>
        <v>0x37=-41.00,-40.50;</v>
      </c>
      <c r="V204" s="37"/>
      <c r="W204" s="37"/>
      <c r="X204" s="68"/>
      <c r="Y204" s="68">
        <v>2.77</v>
      </c>
      <c r="Z204" s="55">
        <f t="shared" ca="1" si="91"/>
        <v>2.7</v>
      </c>
      <c r="AA204" s="39" t="s">
        <v>586</v>
      </c>
      <c r="AB204" s="40">
        <v>1.5</v>
      </c>
      <c r="AC204" s="40" t="s">
        <v>995</v>
      </c>
      <c r="AD204" s="40">
        <v>1</v>
      </c>
      <c r="AE204" s="41">
        <v>0</v>
      </c>
      <c r="AF204" s="42">
        <v>-41</v>
      </c>
      <c r="AG204" s="47">
        <f t="shared" si="97"/>
        <v>-40.5</v>
      </c>
      <c r="AH204" s="43">
        <f t="shared" ca="1" si="92"/>
        <v>-38.299999999999997</v>
      </c>
      <c r="AI204" s="43">
        <f t="shared" ca="1" si="93"/>
        <v>-37.799999999999997</v>
      </c>
      <c r="AJ204" s="44" cm="1">
        <f t="array" aca="1" ref="AJ204" ca="1" xml:space="preserve">
N("initial sens-loopgain")+
$AF204-BoxVal(ROW($AA204),26,COLUMN(INDIRECT("T"&amp;(INT(ROW($AA221)/65))*65+2)))</f>
        <v>-42</v>
      </c>
      <c r="AK204" s="44">
        <f t="shared" ca="1" si="94"/>
        <v>-41.5</v>
      </c>
      <c r="AL204" s="44" cm="1">
        <f t="array" aca="1" ref="AL204" ca="1" xml:space="preserve">
N("initial sens-loopgain-gain-gain ref-vcm")+
$AH204-
BoxVal(ROW($AA204),26,COLUMN(INDIRECT("T"&amp;(INT(ROW($AA221)/65))*65+2)))-
$AB204-
$W204-
IFERROR(VLOOKUP($AC204,$CT$1:$DC$31,7,FALSE),0)</f>
        <v>-40.799999999999997</v>
      </c>
      <c r="AM204" s="44">
        <f t="shared" ca="1" si="95"/>
        <v>-40.299999999999997</v>
      </c>
      <c r="AN204" s="36" t="str">
        <f t="shared" ca="1" si="96"/>
        <v>30</v>
      </c>
      <c r="AO204" s="36" t="str" cm="1">
        <f t="array" aca="1" ref="AO204" ca="1">ManualLookup(AB204,BoxVal(ROW(AB204),4,COLUMN(AO202)),INDIRECT(DO$3))</f>
        <v>07</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90"/>
        <v>0x45=-41.10,-41.00;</v>
      </c>
      <c r="V205" s="37"/>
      <c r="W205" s="37"/>
      <c r="X205" s="68"/>
      <c r="Y205" s="68">
        <v>2.86</v>
      </c>
      <c r="Z205" s="55">
        <f t="shared" ca="1" si="91"/>
        <v>2.85</v>
      </c>
      <c r="AA205" s="39" t="s">
        <v>587</v>
      </c>
      <c r="AB205" s="40">
        <v>0.5</v>
      </c>
      <c r="AC205" s="40" t="s">
        <v>995</v>
      </c>
      <c r="AD205" s="40">
        <v>1</v>
      </c>
      <c r="AE205" s="41">
        <v>0</v>
      </c>
      <c r="AF205" s="42">
        <v>-41.1</v>
      </c>
      <c r="AG205" s="47">
        <f t="shared" si="97"/>
        <v>-41</v>
      </c>
      <c r="AH205" s="43">
        <f t="shared" ca="1" si="92"/>
        <v>-38.25</v>
      </c>
      <c r="AI205" s="43">
        <f t="shared" ca="1" si="93"/>
        <v>-38.15</v>
      </c>
      <c r="AJ205" s="44" cm="1">
        <f t="array" aca="1" ref="AJ205" ca="1" xml:space="preserve">
N("initial sens-loopgain")+
$AF205-BoxVal(ROW($AA205),26,COLUMN(INDIRECT("T"&amp;(INT(ROW($AA222)/65))*65+2)))</f>
        <v>-42.1</v>
      </c>
      <c r="AK205" s="44">
        <f t="shared" ca="1" si="94"/>
        <v>-42</v>
      </c>
      <c r="AL205" s="44" cm="1">
        <f t="array" aca="1" ref="AL205" ca="1" xml:space="preserve">
N("initial sens-loopgain-gain-gain ref-vcm")+
$AH205-
BoxVal(ROW($AA205),26,COLUMN(INDIRECT("T"&amp;(INT(ROW($AA222)/65))*65+2)))-
$AB205-
$W205-
IFERROR(VLOOKUP($AC205,$CT$1:$DC$31,7,FALSE),0)</f>
        <v>-39.75</v>
      </c>
      <c r="AM205" s="44">
        <f t="shared" ca="1" si="95"/>
        <v>-39.65</v>
      </c>
      <c r="AN205" s="36" t="str">
        <f t="shared" ca="1" si="96"/>
        <v>40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90"/>
        <v>0x46=-41.60,-41.10;</v>
      </c>
      <c r="V206" s="37"/>
      <c r="W206" s="37"/>
      <c r="X206" s="68"/>
      <c r="Y206" s="68">
        <v>3.36</v>
      </c>
      <c r="Z206" s="55">
        <f t="shared" ca="1" si="91"/>
        <v>3.35</v>
      </c>
      <c r="AA206" s="39" t="s">
        <v>587</v>
      </c>
      <c r="AB206" s="40">
        <v>1</v>
      </c>
      <c r="AC206" s="40" t="s">
        <v>995</v>
      </c>
      <c r="AD206" s="40">
        <v>1</v>
      </c>
      <c r="AE206" s="41">
        <v>0</v>
      </c>
      <c r="AF206" s="42">
        <v>-41.6</v>
      </c>
      <c r="AG206" s="47">
        <f t="shared" si="97"/>
        <v>-41.1</v>
      </c>
      <c r="AH206" s="43">
        <f t="shared" ca="1" si="92"/>
        <v>-38.25</v>
      </c>
      <c r="AI206" s="43">
        <f t="shared" ca="1" si="93"/>
        <v>-37.75</v>
      </c>
      <c r="AJ206" s="44" cm="1">
        <f t="array" aca="1" ref="AJ206" ca="1" xml:space="preserve">
N("initial sens-loopgain")+
$AF206-BoxVal(ROW($AA206),26,COLUMN(INDIRECT("T"&amp;(INT(ROW($AA223)/65))*65+2)))</f>
        <v>-42.6</v>
      </c>
      <c r="AK206" s="44">
        <f t="shared" ca="1" si="94"/>
        <v>-42.1</v>
      </c>
      <c r="AL206" s="44" cm="1">
        <f t="array" aca="1" ref="AL206" ca="1" xml:space="preserve">
N("initial sens-loopgain-gain-gain ref-vcm")+
$AH206-
BoxVal(ROW($AA206),26,COLUMN(INDIRECT("T"&amp;(INT(ROW($AA223)/65))*65+2)))-
$AB206-
$W206-
IFERROR(VLOOKUP($AC206,$CT$1:$DC$31,7,FALSE),0)</f>
        <v>-40.25</v>
      </c>
      <c r="AM206" s="44">
        <f t="shared" ca="1" si="95"/>
        <v>-39.75</v>
      </c>
      <c r="AN206" s="36" t="str">
        <f t="shared" ca="1" si="96"/>
        <v>40</v>
      </c>
      <c r="AO206" s="36" t="str" cm="1">
        <f t="array" aca="1" ref="AO206" ca="1">ManualLookup(AB206,BoxVal(ROW(AB206),4,COLUMN(AO204)),INDIRECT(DO$3))</f>
        <v>06</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90"/>
        <v>0x55=-42.20,-41.60;</v>
      </c>
      <c r="V207" s="37"/>
      <c r="W207" s="37"/>
      <c r="X207" s="68"/>
      <c r="Y207" s="68">
        <v>3.93</v>
      </c>
      <c r="Z207" s="55">
        <f t="shared" ca="1" si="91"/>
        <v>3.9</v>
      </c>
      <c r="AA207" s="39" t="s">
        <v>580</v>
      </c>
      <c r="AB207" s="40">
        <v>0.5</v>
      </c>
      <c r="AC207" s="40" t="s">
        <v>995</v>
      </c>
      <c r="AD207" s="40">
        <v>1</v>
      </c>
      <c r="AE207" s="41">
        <v>0</v>
      </c>
      <c r="AF207" s="42">
        <v>-42.2</v>
      </c>
      <c r="AG207" s="47">
        <f t="shared" si="97"/>
        <v>-41.6</v>
      </c>
      <c r="AH207" s="43">
        <f t="shared" ca="1" si="92"/>
        <v>-38.300000000000004</v>
      </c>
      <c r="AI207" s="43">
        <f t="shared" ca="1" si="93"/>
        <v>-37.700000000000003</v>
      </c>
      <c r="AJ207" s="44" cm="1">
        <f t="array" aca="1" ref="AJ207" ca="1" xml:space="preserve">
N("initial sens-loopgain")+
$AF207-BoxVal(ROW($AA207),26,COLUMN(INDIRECT("T"&amp;(INT(ROW($AA224)/65))*65+2)))</f>
        <v>-43.2</v>
      </c>
      <c r="AK207" s="44">
        <f t="shared" ca="1" si="94"/>
        <v>-42.6</v>
      </c>
      <c r="AL207" s="44" cm="1">
        <f t="array" aca="1" ref="AL207" ca="1" xml:space="preserve">
N("initial sens-loopgain-gain-gain ref-vcm")+
$AH207-
BoxVal(ROW($AA207),26,COLUMN(INDIRECT("T"&amp;(INT(ROW($AA224)/65))*65+2)))-
$AB207-
$W207-
IFERROR(VLOOKUP($AC207,$CT$1:$DC$31,7,FALSE),0)</f>
        <v>-39.800000000000004</v>
      </c>
      <c r="AM207" s="44">
        <f t="shared" ca="1" si="95"/>
        <v>-39.200000000000003</v>
      </c>
      <c r="AN207" s="36" t="str">
        <f t="shared" ca="1" si="96"/>
        <v>50</v>
      </c>
      <c r="AO207" s="36" t="str" cm="1">
        <f t="array" aca="1" ref="AO207" ca="1">ManualLookup(AB207,BoxVal(ROW(AB207),4,COLUMN(AO205)),INDIRECT(DO$3))</f>
        <v>05</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-39</v>
      </c>
      <c r="U208" s="36" t="str">
        <f t="shared" ca="1" si="90"/>
        <v>0x56=-42.70,-42.20;</v>
      </c>
      <c r="V208" s="37"/>
      <c r="W208" s="37"/>
      <c r="X208" s="38"/>
      <c r="Y208" s="38">
        <v>4.38</v>
      </c>
      <c r="Z208" s="55">
        <f t="shared" ca="1" si="91"/>
        <v>4.4000000000000004</v>
      </c>
      <c r="AA208" s="39" t="s">
        <v>580</v>
      </c>
      <c r="AB208" s="40">
        <v>1</v>
      </c>
      <c r="AC208" s="40" t="s">
        <v>995</v>
      </c>
      <c r="AD208" s="40">
        <v>1</v>
      </c>
      <c r="AE208" s="41">
        <v>0</v>
      </c>
      <c r="AF208" s="42">
        <v>-42.7</v>
      </c>
      <c r="AG208" s="47">
        <f t="shared" si="97"/>
        <v>-42.2</v>
      </c>
      <c r="AH208" s="43">
        <f t="shared" ca="1" si="92"/>
        <v>-38.300000000000004</v>
      </c>
      <c r="AI208" s="43">
        <f t="shared" ca="1" si="93"/>
        <v>-37.800000000000004</v>
      </c>
      <c r="AJ208" s="44" cm="1">
        <f t="array" aca="1" ref="AJ208" ca="1" xml:space="preserve">
N("initial sens-loopgain")+
$AF208-BoxVal(ROW($AA208),26,COLUMN(INDIRECT("T"&amp;(INT(ROW($AA225)/65))*65+2)))</f>
        <v>-43.7</v>
      </c>
      <c r="AK208" s="44">
        <f t="shared" ca="1" si="94"/>
        <v>-43.2</v>
      </c>
      <c r="AL208" s="44" cm="1">
        <f t="array" aca="1" ref="AL208" ca="1" xml:space="preserve">
N("initial sens-loopgain-gain-gain ref-vcm")+
$AH208-
BoxVal(ROW($AA208),26,COLUMN(INDIRECT("T"&amp;(INT(ROW($AA225)/65))*65+2)))-
$AB208-
$W208-
IFERROR(VLOOKUP($AC208,$CT$1:$DC$31,7,FALSE),0)</f>
        <v>-40.300000000000004</v>
      </c>
      <c r="AM208" s="44">
        <f t="shared" ca="1" si="95"/>
        <v>-39.800000000000004</v>
      </c>
      <c r="AN208" s="36" t="str">
        <f t="shared" ca="1" si="96"/>
        <v>50</v>
      </c>
      <c r="AO208" s="36" t="str" cm="1">
        <f t="array" aca="1" ref="AO208" ca="1">ManualLookup(AB208,BoxVal(ROW(AB208),4,COLUMN(AO206)),INDIRECT(DO$3))</f>
        <v>06</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90"/>
        <v>0x65=-43.20,-42.70;</v>
      </c>
      <c r="V209" s="37"/>
      <c r="W209" s="37"/>
      <c r="X209" s="38"/>
      <c r="Y209" s="38">
        <v>4.9000000000000004</v>
      </c>
      <c r="Z209" s="55">
        <f t="shared" ca="1" si="91"/>
        <v>4.9000000000000004</v>
      </c>
      <c r="AA209" s="39" t="s">
        <v>581</v>
      </c>
      <c r="AB209" s="40">
        <v>0.5</v>
      </c>
      <c r="AC209" s="40" t="s">
        <v>995</v>
      </c>
      <c r="AD209" s="40">
        <v>1</v>
      </c>
      <c r="AE209" s="41">
        <v>0</v>
      </c>
      <c r="AF209" s="42">
        <v>-43.2</v>
      </c>
      <c r="AG209" s="47">
        <f t="shared" si="97"/>
        <v>-42.7</v>
      </c>
      <c r="AH209" s="43">
        <f t="shared" ca="1" si="92"/>
        <v>-38.300000000000004</v>
      </c>
      <c r="AI209" s="43">
        <f t="shared" ca="1" si="93"/>
        <v>-37.800000000000004</v>
      </c>
      <c r="AJ209" s="44" cm="1">
        <f t="array" aca="1" ref="AJ209" ca="1" xml:space="preserve">
N("initial sens-loopgain")+
$AF209-BoxVal(ROW($AA209),26,COLUMN(INDIRECT("T"&amp;(INT(ROW($AA226)/65))*65+2)))</f>
        <v>-44.2</v>
      </c>
      <c r="AK209" s="44">
        <f t="shared" ca="1" si="94"/>
        <v>-43.7</v>
      </c>
      <c r="AL209" s="44" cm="1">
        <f t="array" aca="1" ref="AL209" ca="1" xml:space="preserve">
N("initial sens-loopgain-gain-gain ref-vcm")+
$AH209-
BoxVal(ROW($AA209),26,COLUMN(INDIRECT("T"&amp;(INT(ROW($AA226)/65))*65+2)))-
$AB209-
$W209-
IFERROR(VLOOKUP($AC209,$CT$1:$DC$31,7,FALSE),0)</f>
        <v>-39.800000000000004</v>
      </c>
      <c r="AM209" s="44">
        <f t="shared" ca="1" si="95"/>
        <v>-39.300000000000004</v>
      </c>
      <c r="AN209" s="36" t="str">
        <f t="shared" ca="1" si="96"/>
        <v>60</v>
      </c>
      <c r="AO209" s="36" t="str" cm="1">
        <f t="array" aca="1" ref="AO209" ca="1">ManualLookup(AB209,BoxVal(ROW(AB209),4,COLUMN(AO207)),INDIRECT(DO$3))</f>
        <v>05</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1085</v>
      </c>
      <c r="U210" s="36" t="str">
        <f t="shared" ca="1" si="90"/>
        <v>0x66=-43.70,-43.20;</v>
      </c>
      <c r="V210" s="37"/>
      <c r="W210" s="37"/>
      <c r="X210" s="38"/>
      <c r="Y210" s="38"/>
      <c r="Z210" s="55">
        <f t="shared" ca="1" si="91"/>
        <v>5.4</v>
      </c>
      <c r="AA210" s="39" t="s">
        <v>581</v>
      </c>
      <c r="AB210" s="40">
        <v>1</v>
      </c>
      <c r="AC210" s="40" t="s">
        <v>995</v>
      </c>
      <c r="AD210" s="40">
        <v>1</v>
      </c>
      <c r="AE210" s="41">
        <v>0</v>
      </c>
      <c r="AF210" s="42">
        <v>-43.7</v>
      </c>
      <c r="AG210" s="47">
        <f t="shared" si="97"/>
        <v>-43.2</v>
      </c>
      <c r="AH210" s="43">
        <f t="shared" ca="1" si="92"/>
        <v>-38.300000000000004</v>
      </c>
      <c r="AI210" s="43">
        <f t="shared" ca="1" si="93"/>
        <v>-37.800000000000004</v>
      </c>
      <c r="AJ210" s="44" cm="1">
        <f t="array" aca="1" ref="AJ210" ca="1" xml:space="preserve">
N("initial sens-loopgain")+
$AF210-BoxVal(ROW($AA210),26,COLUMN(INDIRECT("T"&amp;(INT(ROW($AA227)/65))*65+2)))</f>
        <v>-44.7</v>
      </c>
      <c r="AK210" s="44">
        <f t="shared" ca="1" si="94"/>
        <v>-44.2</v>
      </c>
      <c r="AL210" s="44" cm="1">
        <f t="array" aca="1" ref="AL210" ca="1" xml:space="preserve">
N("initial sens-loopgain-gain-gain ref-vcm")+
$AH210-
BoxVal(ROW($AA210),26,COLUMN(INDIRECT("T"&amp;(INT(ROW($AA227)/65))*65+2)))-
$AB210-
$W210-
IFERROR(VLOOKUP($AC210,$CT$1:$DC$31,7,FALSE),0)</f>
        <v>-40.300000000000004</v>
      </c>
      <c r="AM210" s="44">
        <f t="shared" ca="1" si="95"/>
        <v>-39.800000000000004</v>
      </c>
      <c r="AN210" s="36" t="str">
        <f t="shared" ca="1" si="96"/>
        <v>60</v>
      </c>
      <c r="AO210" s="36" t="str" cm="1">
        <f t="array" aca="1" ref="AO210" ca="1">ManualLookup(AB210,BoxVal(ROW(AB210),4,COLUMN(AO208)),INDIRECT(DO$3))</f>
        <v>06</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VLOOKUP(T199,MPN!$A$1:$E$997,4,FALSE)</f>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 t="shared" ref="T216" si="98">VLOOKUP($T203,$AU$1:$AZ$31,MATCH($T197,$AU$1:$AZ$1,0),FALSE)&amp;"_"&amp;T205</f>
        <v>default_NormalMode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VLOOKUP($T199,MPN!$A$1:$E$497,2,FALSE)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2258K</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2227F</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 t="shared" ref="T221" si="99">VLOOKUP(T210,$DT$1:$DV$31,3,FALSE)</f>
        <v>1</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8</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44494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00">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01">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02">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03">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04">$BB$2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05">$BB$3</f>
        <v>14V</v>
      </c>
      <c r="T231" s="3">
        <v>4.4000000000000004</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06">$BB$4</f>
        <v>13V</v>
      </c>
      <c r="T232" s="3">
        <v>3.4</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07">$BB$5</f>
        <v>12V</v>
      </c>
      <c r="T233" s="3">
        <v>2.35</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08">$BB$6</f>
        <v>11V</v>
      </c>
      <c r="T234" s="3">
        <v>1.2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09">$BB$7</f>
        <v>10V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10">$BB$8</f>
        <v>FIX</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11">$BB$9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12">$BB$10</f>
        <v>Config2</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13">$BB$11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14">$BB$12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15">$BB$13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16">$BB$14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17">$BB$15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18">$BB$16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19">$BB$17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20">$BB$18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21">$BB$19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22">$BB$20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23">$BB$21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24">$BB$22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25">$BB$23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26">$BB$24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27">$BB$25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28">$BB$26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29">$BB$27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30">$BB$28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31">$BB$29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32">$BB$30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33">$BB$31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34">VLOOKUP(U261,$DX$1:$DZ$21,3,FALSE)</f>
        <v>-</v>
      </c>
      <c r="AD261" s="8"/>
    </row>
    <row r="262" spans="19:45" ht="30" customHeight="1" x14ac:dyDescent="0.25">
      <c r="S262" s="7" t="s">
        <v>24</v>
      </c>
      <c r="T262" s="15" t="s">
        <v>450</v>
      </c>
      <c r="U262" s="5" t="s">
        <v>23</v>
      </c>
      <c r="V262" s="7" t="str">
        <f t="shared" ref="V262" si="135">VLOOKUP(U261,$DX$1:$DZ$21,2,FALSE)</f>
        <v>-</v>
      </c>
      <c r="W262" s="19"/>
      <c r="X262" s="19"/>
      <c r="Y262" s="19"/>
      <c r="Z262" s="19"/>
      <c r="AA262" s="5" t="s">
        <v>592</v>
      </c>
      <c r="AB262" s="26" t="str">
        <f t="shared" ref="AB262" si="136">T281&amp;"_"&amp;ABS(T279)&amp;"dB_"&amp;T283&amp;"_"&amp;T284&amp;"_"&amp;GetAbsMaxMinText(AF265:AG324)&amp;"_"&amp;T264&amp;"_"&amp;T263&amp;S261&amp;"."&amp;T287</f>
        <v>default_TestMode_38dB_2258K_2227F_385_450_ZTS6156SE_MP5.1</v>
      </c>
      <c r="AC262" s="18"/>
      <c r="AD262" s="18"/>
      <c r="AE262" s="18"/>
      <c r="AF262" s="18"/>
      <c r="AG262" s="18"/>
      <c r="AH262" s="19"/>
      <c r="AI262" s="19" t="s">
        <v>2</v>
      </c>
      <c r="AJ262" s="16" t="s">
        <v>1092</v>
      </c>
      <c r="AK262" s="16"/>
      <c r="AL262" s="16"/>
      <c r="AM262" s="16"/>
      <c r="AN262" s="16"/>
      <c r="AO262" s="16"/>
      <c r="AP262" s="16"/>
      <c r="AQ262" s="16"/>
      <c r="AR262" s="16"/>
      <c r="AS262" s="16"/>
    </row>
    <row r="263" spans="19:45" ht="30" customHeight="1" x14ac:dyDescent="0.25">
      <c r="S263" s="7" t="s">
        <v>5</v>
      </c>
      <c r="T263" s="15" t="s">
        <v>430</v>
      </c>
      <c r="U263" s="104" t="str">
        <f t="shared" ref="U263" si="137">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286</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38">VLOOKUP($T272,$DE$1:$DJ$31,2,FALSE)</f>
        <v>Full</v>
      </c>
      <c r="AO264" s="56" t="str">
        <f t="shared" ref="AO264" si="139">VLOOKUP($T272,$DE$1:$DJ$31,3,FALSE)</f>
        <v>Full</v>
      </c>
      <c r="AP264" s="56" t="str">
        <f t="shared" ref="AP264" si="140">VLOOKUP($T272,$DE$1:$DJ$31,4,FALSE)</f>
        <v>non</v>
      </c>
      <c r="AQ264" s="56" t="str">
        <f t="shared" ref="AQ264" si="141">VLOOKUP($T272,$DE$1:$DJ$31,5,FALSE)</f>
        <v>non</v>
      </c>
      <c r="AR264" s="56" t="str">
        <f t="shared" ref="AR264" si="142">VLOOKUP($T272,$DE$1:$DJ$31,6,FALSE)</f>
        <v>Full</v>
      </c>
      <c r="AS264" s="35" t="s">
        <v>726</v>
      </c>
    </row>
    <row r="265" spans="19:45" ht="30" customHeight="1" x14ac:dyDescent="0.25">
      <c r="S265" s="7" t="s">
        <v>18</v>
      </c>
      <c r="T265" s="15" t="s">
        <v>29</v>
      </c>
      <c r="U265" s="36" t="str">
        <f t="shared" ref="U265:U276" ca="1" si="143">ConfigCode($AA265,$AN265,$AO265,$AP265,$AQ265,$AR265,$AF265,$AG265,2)</f>
        <v>0x06=-39.30,-38.50;</v>
      </c>
      <c r="V265" s="37"/>
      <c r="W265" s="37"/>
      <c r="X265" s="68"/>
      <c r="Y265" s="68"/>
      <c r="Z265" s="55">
        <f t="shared" ref="Z265:Z276" ca="1" si="144" xml:space="preserve">
N("vbias,vlookup vbias range")+
VLOOKUP($AA265,INDIRECT(BoxVal(ROW($AA265),34,COLUMN(T261))),2,FALSE)+
N("gain")+
$AB265+
N("vcm")+
VLOOKUP($AC265,$CT$1:$DC$31,7,FALSE)+
N("(vbias*vcp*vbg-vbias)*sensor ratio")+
VbiasCal($AA265,$AD265,$AE265,BoxVal(ROW($AC265),18,COLUMN($T$22)))+
N("vbias ref+gain ref")+
$V265+$W265</f>
        <v>1</v>
      </c>
      <c r="AA265" s="39" t="s">
        <v>584</v>
      </c>
      <c r="AB265" s="40">
        <v>1</v>
      </c>
      <c r="AC265" s="40" t="s">
        <v>995</v>
      </c>
      <c r="AD265" s="40">
        <v>1</v>
      </c>
      <c r="AE265" s="41">
        <v>0</v>
      </c>
      <c r="AF265" s="42">
        <v>-39.299999999999997</v>
      </c>
      <c r="AG265" s="42">
        <v>-38.5</v>
      </c>
      <c r="AH265" s="43">
        <f t="shared" ref="AH265:AH276" ca="1" si="145">$AF265+$Z265</f>
        <v>-38.299999999999997</v>
      </c>
      <c r="AI265" s="43">
        <f t="shared" ref="AI265:AI276" ca="1" si="146">$AG265+$Z265</f>
        <v>-37.5</v>
      </c>
      <c r="AJ265" s="44" cm="1">
        <f t="array" aca="1" ref="AJ265" ca="1" xml:space="preserve">
N("initial sens-loopgain")+
$AF265-BoxVal(ROW($AA265),26,COLUMN(INDIRECT("T"&amp;(INT(ROW($AA282)/65))*65+2)))</f>
        <v>-40.299999999999997</v>
      </c>
      <c r="AK265" s="44">
        <f t="shared" ref="AK265:AK276" ca="1" si="147">AJ265+(AG265-AF265)</f>
        <v>-39.5</v>
      </c>
      <c r="AL265" s="44" cm="1">
        <f t="array" aca="1" ref="AL265" ca="1" xml:space="preserve">
N("initial sens-loopgain-gain-gain ref-vcm")+
$AH265-
BoxVal(ROW($AA265),26,COLUMN(INDIRECT("T"&amp;(INT(ROW($AA282)/65))*65+2)))-
$AB265-
$W265-
IFERROR(VLOOKUP($AC265,$CT$1:$DC$31,7,FALSE),0)</f>
        <v>-40.299999999999997</v>
      </c>
      <c r="AM265" s="44">
        <f t="shared" ref="AM265:AM276" ca="1" si="148">AL265+(AG265-AF265)</f>
        <v>-39.5</v>
      </c>
      <c r="AN265" s="36" t="str">
        <f t="shared" ref="AN265:AN276" ca="1" si="149">IF(BoxVal(ROW(AA265),9,COLUMN(T263))="FIX","00",ManualLookup(AA265,BoxVal(ROW(AA265),4,COLUMN(AN263)),INDIRECT(DN$3)))</f>
        <v>00</v>
      </c>
      <c r="AO265" s="36" t="str" cm="1">
        <f t="array" aca="1" ref="AO265" ca="1">ManualLookup(AB265,BoxVal(ROW(AB265),4,COLUMN(AO263)),INDIRECT(DO$3))</f>
        <v>06</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367</v>
      </c>
      <c r="U266" s="36" t="str">
        <f t="shared" ca="1" si="143"/>
        <v>0x07=-39.80,-39.30;</v>
      </c>
      <c r="V266" s="37"/>
      <c r="W266" s="37"/>
      <c r="X266" s="68"/>
      <c r="Y266" s="68">
        <v>1.31</v>
      </c>
      <c r="Z266" s="55">
        <f t="shared" ca="1" si="144"/>
        <v>1.5</v>
      </c>
      <c r="AA266" s="39" t="s">
        <v>584</v>
      </c>
      <c r="AB266" s="40">
        <v>1.5</v>
      </c>
      <c r="AC266" s="40" t="s">
        <v>995</v>
      </c>
      <c r="AD266" s="40">
        <v>1</v>
      </c>
      <c r="AE266" s="41">
        <v>0</v>
      </c>
      <c r="AF266" s="42">
        <v>-39.799999999999997</v>
      </c>
      <c r="AG266" s="47">
        <f t="shared" ref="AG266:AG276" si="150">AF265</f>
        <v>-39.299999999999997</v>
      </c>
      <c r="AH266" s="43">
        <f t="shared" ca="1" si="145"/>
        <v>-38.299999999999997</v>
      </c>
      <c r="AI266" s="43">
        <f t="shared" ca="1" si="146"/>
        <v>-37.799999999999997</v>
      </c>
      <c r="AJ266" s="44" cm="1">
        <f t="array" aca="1" ref="AJ266" ca="1" xml:space="preserve">
N("initial sens-loopgain")+
$AF266-BoxVal(ROW($AA266),26,COLUMN(INDIRECT("T"&amp;(INT(ROW($AA283)/65))*65+2)))</f>
        <v>-40.799999999999997</v>
      </c>
      <c r="AK266" s="44">
        <f t="shared" ca="1" si="147"/>
        <v>-40.299999999999997</v>
      </c>
      <c r="AL266" s="44" cm="1">
        <f t="array" aca="1" ref="AL266" ca="1" xml:space="preserve">
N("initial sens-loopgain-gain-gain ref-vcm")+
$AH266-
BoxVal(ROW($AA266),26,COLUMN(INDIRECT("T"&amp;(INT(ROW($AA283)/65))*65+2)))-
$AB266-
$W266-
IFERROR(VLOOKUP($AC266,$CT$1:$DC$31,7,FALSE),0)</f>
        <v>-40.799999999999997</v>
      </c>
      <c r="AM266" s="44">
        <f t="shared" ca="1" si="148"/>
        <v>-40.299999999999997</v>
      </c>
      <c r="AN266" s="36" t="str">
        <f t="shared" ca="1" si="149"/>
        <v>00</v>
      </c>
      <c r="AO266" s="36" t="str" cm="1">
        <f t="array" aca="1" ref="AO266" ca="1">ManualLookup(AB266,BoxVal(ROW(AB266),4,COLUMN(AO264)),INDIRECT(DO$3))</f>
        <v>07</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143"/>
        <v>0x35=-40.20,-39.80;</v>
      </c>
      <c r="V267" s="37"/>
      <c r="W267" s="37"/>
      <c r="X267" s="68"/>
      <c r="Y267" s="68">
        <v>2.02</v>
      </c>
      <c r="Z267" s="55">
        <f t="shared" ca="1" si="144"/>
        <v>1.85</v>
      </c>
      <c r="AA267" s="39" t="s">
        <v>586</v>
      </c>
      <c r="AB267" s="40">
        <v>0.5</v>
      </c>
      <c r="AC267" s="40" t="s">
        <v>995</v>
      </c>
      <c r="AD267" s="40">
        <v>1</v>
      </c>
      <c r="AE267" s="41">
        <v>0</v>
      </c>
      <c r="AF267" s="42">
        <v>-40.200000000000003</v>
      </c>
      <c r="AG267" s="47">
        <f t="shared" si="150"/>
        <v>-39.799999999999997</v>
      </c>
      <c r="AH267" s="43">
        <f t="shared" ca="1" si="145"/>
        <v>-38.35</v>
      </c>
      <c r="AI267" s="43">
        <f t="shared" ca="1" si="146"/>
        <v>-37.949999999999996</v>
      </c>
      <c r="AJ267" s="44" cm="1">
        <f t="array" aca="1" ref="AJ267" ca="1" xml:space="preserve">
N("initial sens-loopgain")+
$AF267-BoxVal(ROW($AA267),26,COLUMN(INDIRECT("T"&amp;(INT(ROW($AA284)/65))*65+2)))</f>
        <v>-41.2</v>
      </c>
      <c r="AK267" s="44">
        <f t="shared" ca="1" si="147"/>
        <v>-40.799999999999997</v>
      </c>
      <c r="AL267" s="44" cm="1">
        <f t="array" aca="1" ref="AL267" ca="1" xml:space="preserve">
N("initial sens-loopgain-gain-gain ref-vcm")+
$AH267-
BoxVal(ROW($AA267),26,COLUMN(INDIRECT("T"&amp;(INT(ROW($AA284)/65))*65+2)))-
$AB267-
$W267-
IFERROR(VLOOKUP($AC267,$CT$1:$DC$31,7,FALSE),0)</f>
        <v>-39.85</v>
      </c>
      <c r="AM267" s="44">
        <f t="shared" ca="1" si="148"/>
        <v>-39.449999999999996</v>
      </c>
      <c r="AN267" s="36" t="str">
        <f t="shared" ca="1" si="149"/>
        <v>30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584</v>
      </c>
      <c r="U268" s="36" t="str">
        <f t="shared" ca="1" si="143"/>
        <v>0x36=-40.70,-40.20;</v>
      </c>
      <c r="V268" s="37"/>
      <c r="W268" s="37"/>
      <c r="X268" s="68"/>
      <c r="Y268" s="68">
        <v>2.44</v>
      </c>
      <c r="Z268" s="55">
        <f t="shared" ca="1" si="144"/>
        <v>2.35</v>
      </c>
      <c r="AA268" s="39" t="s">
        <v>586</v>
      </c>
      <c r="AB268" s="40">
        <v>1</v>
      </c>
      <c r="AC268" s="40" t="s">
        <v>995</v>
      </c>
      <c r="AD268" s="40">
        <v>1</v>
      </c>
      <c r="AE268" s="41">
        <v>0</v>
      </c>
      <c r="AF268" s="42">
        <v>-40.700000000000003</v>
      </c>
      <c r="AG268" s="47">
        <f t="shared" si="150"/>
        <v>-40.200000000000003</v>
      </c>
      <c r="AH268" s="43">
        <f t="shared" ca="1" si="145"/>
        <v>-38.35</v>
      </c>
      <c r="AI268" s="43">
        <f t="shared" ca="1" si="146"/>
        <v>-37.85</v>
      </c>
      <c r="AJ268" s="44" cm="1">
        <f t="array" aca="1" ref="AJ268" ca="1" xml:space="preserve">
N("initial sens-loopgain")+
$AF268-BoxVal(ROW($AA268),26,COLUMN(INDIRECT("T"&amp;(INT(ROW($AA285)/65))*65+2)))</f>
        <v>-41.7</v>
      </c>
      <c r="AK268" s="44">
        <f t="shared" ca="1" si="147"/>
        <v>-41.2</v>
      </c>
      <c r="AL268" s="44" cm="1">
        <f t="array" aca="1" ref="AL268" ca="1" xml:space="preserve">
N("initial sens-loopgain-gain-gain ref-vcm")+
$AH268-
BoxVal(ROW($AA268),26,COLUMN(INDIRECT("T"&amp;(INT(ROW($AA285)/65))*65+2)))-
$AB268-
$W268-
IFERROR(VLOOKUP($AC268,$CT$1:$DC$31,7,FALSE),0)</f>
        <v>-40.35</v>
      </c>
      <c r="AM268" s="44">
        <f t="shared" ca="1" si="148"/>
        <v>-39.85</v>
      </c>
      <c r="AN268" s="36" t="str">
        <f t="shared" ca="1" si="149"/>
        <v>30</v>
      </c>
      <c r="AO268" s="36" t="str" cm="1">
        <f t="array" aca="1" ref="AO268" ca="1">ManualLookup(AB268,BoxVal(ROW(AB268),4,COLUMN(AO266)),INDIRECT(DO$3))</f>
        <v>06</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143"/>
        <v>0x45=-41.30,-40.70;</v>
      </c>
      <c r="V269" s="37"/>
      <c r="W269" s="37"/>
      <c r="X269" s="68"/>
      <c r="Y269" s="68">
        <v>3.08</v>
      </c>
      <c r="Z269" s="55">
        <f t="shared" ca="1" si="144"/>
        <v>3</v>
      </c>
      <c r="AA269" s="39" t="s">
        <v>587</v>
      </c>
      <c r="AB269" s="40">
        <v>0.5</v>
      </c>
      <c r="AC269" s="40" t="s">
        <v>995</v>
      </c>
      <c r="AD269" s="40">
        <v>1</v>
      </c>
      <c r="AE269" s="41">
        <v>0</v>
      </c>
      <c r="AF269" s="42">
        <v>-41.3</v>
      </c>
      <c r="AG269" s="47">
        <f t="shared" si="150"/>
        <v>-40.700000000000003</v>
      </c>
      <c r="AH269" s="43">
        <f t="shared" ca="1" si="145"/>
        <v>-38.299999999999997</v>
      </c>
      <c r="AI269" s="43">
        <f t="shared" ca="1" si="146"/>
        <v>-37.700000000000003</v>
      </c>
      <c r="AJ269" s="44" cm="1">
        <f t="array" aca="1" ref="AJ269" ca="1" xml:space="preserve">
N("initial sens-loopgain")+
$AF269-BoxVal(ROW($AA269),26,COLUMN(INDIRECT("T"&amp;(INT(ROW($AA286)/65))*65+2)))</f>
        <v>-42.3</v>
      </c>
      <c r="AK269" s="44">
        <f t="shared" ca="1" si="147"/>
        <v>-41.7</v>
      </c>
      <c r="AL269" s="44" cm="1">
        <f t="array" aca="1" ref="AL269" ca="1" xml:space="preserve">
N("initial sens-loopgain-gain-gain ref-vcm")+
$AH269-
BoxVal(ROW($AA269),26,COLUMN(INDIRECT("T"&amp;(INT(ROW($AA286)/65))*65+2)))-
$AB269-
$W269-
IFERROR(VLOOKUP($AC269,$CT$1:$DC$31,7,FALSE),0)</f>
        <v>-39.799999999999997</v>
      </c>
      <c r="AM269" s="44">
        <f t="shared" ca="1" si="148"/>
        <v>-39.200000000000003</v>
      </c>
      <c r="AN269" s="36" t="str">
        <f t="shared" ca="1" si="149"/>
        <v>40</v>
      </c>
      <c r="AO269" s="36" t="str" cm="1">
        <f t="array" aca="1" ref="AO269" ca="1">ManualLookup(AB269,BoxVal(ROW(AB269),4,COLUMN(AO267)),INDIRECT(DO$3))</f>
        <v>05</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800</v>
      </c>
      <c r="U270" s="36" t="str">
        <f t="shared" ca="1" si="143"/>
        <v>0x46=-41.80,-41.30;</v>
      </c>
      <c r="V270" s="37"/>
      <c r="W270" s="37"/>
      <c r="X270" s="68"/>
      <c r="Y270" s="68">
        <v>3.63</v>
      </c>
      <c r="Z270" s="55">
        <f t="shared" ca="1" si="144"/>
        <v>3.5</v>
      </c>
      <c r="AA270" s="39" t="s">
        <v>587</v>
      </c>
      <c r="AB270" s="40">
        <v>1</v>
      </c>
      <c r="AC270" s="40" t="s">
        <v>995</v>
      </c>
      <c r="AD270" s="40">
        <v>1</v>
      </c>
      <c r="AE270" s="41">
        <v>0</v>
      </c>
      <c r="AF270" s="42">
        <v>-41.8</v>
      </c>
      <c r="AG270" s="47">
        <f t="shared" si="150"/>
        <v>-41.3</v>
      </c>
      <c r="AH270" s="43">
        <f t="shared" ca="1" si="145"/>
        <v>-38.299999999999997</v>
      </c>
      <c r="AI270" s="43">
        <f t="shared" ca="1" si="146"/>
        <v>-37.799999999999997</v>
      </c>
      <c r="AJ270" s="44" cm="1">
        <f t="array" aca="1" ref="AJ270" ca="1" xml:space="preserve">
N("initial sens-loopgain")+
$AF270-BoxVal(ROW($AA270),26,COLUMN(INDIRECT("T"&amp;(INT(ROW($AA287)/65))*65+2)))</f>
        <v>-42.8</v>
      </c>
      <c r="AK270" s="44">
        <f t="shared" ca="1" si="147"/>
        <v>-42.3</v>
      </c>
      <c r="AL270" s="44" cm="1">
        <f t="array" aca="1" ref="AL270" ca="1" xml:space="preserve">
N("initial sens-loopgain-gain-gain ref-vcm")+
$AH270-
BoxVal(ROW($AA270),26,COLUMN(INDIRECT("T"&amp;(INT(ROW($AA287)/65))*65+2)))-
$AB270-
$W270-
IFERROR(VLOOKUP($AC270,$CT$1:$DC$31,7,FALSE),0)</f>
        <v>-40.299999999999997</v>
      </c>
      <c r="AM270" s="44">
        <f t="shared" ca="1" si="148"/>
        <v>-39.799999999999997</v>
      </c>
      <c r="AN270" s="36" t="str">
        <f t="shared" ca="1" si="149"/>
        <v>40</v>
      </c>
      <c r="AO270" s="36" t="str" cm="1">
        <f t="array" aca="1" ref="AO270" ca="1">ManualLookup(AB270,BoxVal(ROW(AB270),4,COLUMN(AO268)),INDIRECT(DO$3))</f>
        <v>06</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143"/>
        <v>0x55=-42.30,-41.80;</v>
      </c>
      <c r="V271" s="37"/>
      <c r="W271" s="37"/>
      <c r="X271" s="68"/>
      <c r="Y271" s="68"/>
      <c r="Z271" s="55">
        <f t="shared" ca="1" si="144"/>
        <v>4</v>
      </c>
      <c r="AA271" s="39" t="s">
        <v>580</v>
      </c>
      <c r="AB271" s="40">
        <v>0.5</v>
      </c>
      <c r="AC271" s="40" t="s">
        <v>995</v>
      </c>
      <c r="AD271" s="40">
        <v>1</v>
      </c>
      <c r="AE271" s="41">
        <v>0</v>
      </c>
      <c r="AF271" s="42">
        <v>-42.3</v>
      </c>
      <c r="AG271" s="47">
        <f t="shared" si="150"/>
        <v>-41.8</v>
      </c>
      <c r="AH271" s="43">
        <f t="shared" ca="1" si="145"/>
        <v>-38.299999999999997</v>
      </c>
      <c r="AI271" s="43">
        <f t="shared" ca="1" si="146"/>
        <v>-37.799999999999997</v>
      </c>
      <c r="AJ271" s="44" cm="1">
        <f t="array" aca="1" ref="AJ271" ca="1" xml:space="preserve">
N("initial sens-loopgain")+
$AF271-BoxVal(ROW($AA271),26,COLUMN(INDIRECT("T"&amp;(INT(ROW($AA288)/65))*65+2)))</f>
        <v>-43.3</v>
      </c>
      <c r="AK271" s="44">
        <f t="shared" ca="1" si="147"/>
        <v>-42.8</v>
      </c>
      <c r="AL271" s="44" cm="1">
        <f t="array" aca="1" ref="AL271" ca="1" xml:space="preserve">
N("initial sens-loopgain-gain-gain ref-vcm")+
$AH271-
BoxVal(ROW($AA271),26,COLUMN(INDIRECT("T"&amp;(INT(ROW($AA288)/65))*65+2)))-
$AB271-
$W271-
IFERROR(VLOOKUP($AC271,$CT$1:$DC$31,7,FALSE),0)</f>
        <v>-39.799999999999997</v>
      </c>
      <c r="AM271" s="44">
        <f t="shared" ca="1" si="148"/>
        <v>-39.299999999999997</v>
      </c>
      <c r="AN271" s="36" t="str">
        <f t="shared" ca="1" si="149"/>
        <v>50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143"/>
        <v>0x56=-42.80,-42.30;</v>
      </c>
      <c r="V272" s="37"/>
      <c r="W272" s="37"/>
      <c r="X272" s="68"/>
      <c r="Y272" s="68"/>
      <c r="Z272" s="55">
        <f t="shared" ca="1" si="144"/>
        <v>4.5</v>
      </c>
      <c r="AA272" s="39" t="s">
        <v>580</v>
      </c>
      <c r="AB272" s="40">
        <v>1</v>
      </c>
      <c r="AC272" s="40" t="s">
        <v>995</v>
      </c>
      <c r="AD272" s="40">
        <v>1</v>
      </c>
      <c r="AE272" s="41">
        <v>0</v>
      </c>
      <c r="AF272" s="42">
        <v>-42.8</v>
      </c>
      <c r="AG272" s="47">
        <f t="shared" si="150"/>
        <v>-42.3</v>
      </c>
      <c r="AH272" s="43">
        <f t="shared" ca="1" si="145"/>
        <v>-38.299999999999997</v>
      </c>
      <c r="AI272" s="43">
        <f t="shared" ca="1" si="146"/>
        <v>-37.799999999999997</v>
      </c>
      <c r="AJ272" s="44" cm="1">
        <f t="array" aca="1" ref="AJ272" ca="1" xml:space="preserve">
N("initial sens-loopgain")+
$AF272-BoxVal(ROW($AA272),26,COLUMN(INDIRECT("T"&amp;(INT(ROW($AA289)/65))*65+2)))</f>
        <v>-43.8</v>
      </c>
      <c r="AK272" s="44">
        <f t="shared" ca="1" si="147"/>
        <v>-43.3</v>
      </c>
      <c r="AL272" s="44" cm="1">
        <f t="array" aca="1" ref="AL272" ca="1" xml:space="preserve">
N("initial sens-loopgain-gain-gain ref-vcm")+
$AH272-
BoxVal(ROW($AA272),26,COLUMN(INDIRECT("T"&amp;(INT(ROW($AA289)/65))*65+2)))-
$AB272-
$W272-
IFERROR(VLOOKUP($AC272,$CT$1:$DC$31,7,FALSE),0)</f>
        <v>-40.299999999999997</v>
      </c>
      <c r="AM272" s="44">
        <f t="shared" ca="1" si="148"/>
        <v>-39.799999999999997</v>
      </c>
      <c r="AN272" s="36" t="str">
        <f t="shared" ca="1" si="149"/>
        <v>50</v>
      </c>
      <c r="AO272" s="36" t="str" cm="1">
        <f t="array" aca="1" ref="AO272" ca="1">ManualLookup(AB272,BoxVal(ROW(AB272),4,COLUMN(AO270)),INDIRECT(DO$3))</f>
        <v>06</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-39</v>
      </c>
      <c r="U273" s="36" t="str">
        <f t="shared" ca="1" si="143"/>
        <v>0x65=-43.40,-42.80;</v>
      </c>
      <c r="V273" s="37"/>
      <c r="W273" s="37"/>
      <c r="X273" s="38"/>
      <c r="Y273" s="38"/>
      <c r="Z273" s="55">
        <f t="shared" ca="1" si="144"/>
        <v>5.0999999999999996</v>
      </c>
      <c r="AA273" s="39" t="s">
        <v>581</v>
      </c>
      <c r="AB273" s="40">
        <v>0.5</v>
      </c>
      <c r="AC273" s="40" t="s">
        <v>995</v>
      </c>
      <c r="AD273" s="40">
        <v>1</v>
      </c>
      <c r="AE273" s="41">
        <v>0</v>
      </c>
      <c r="AF273" s="42">
        <v>-43.4</v>
      </c>
      <c r="AG273" s="47">
        <f t="shared" si="150"/>
        <v>-42.8</v>
      </c>
      <c r="AH273" s="43">
        <f t="shared" ca="1" si="145"/>
        <v>-38.299999999999997</v>
      </c>
      <c r="AI273" s="43">
        <f t="shared" ca="1" si="146"/>
        <v>-37.699999999999996</v>
      </c>
      <c r="AJ273" s="44" cm="1">
        <f t="array" aca="1" ref="AJ273" ca="1" xml:space="preserve">
N("initial sens-loopgain")+
$AF273-BoxVal(ROW($AA273),26,COLUMN(INDIRECT("T"&amp;(INT(ROW($AA290)/65))*65+2)))</f>
        <v>-44.4</v>
      </c>
      <c r="AK273" s="44">
        <f t="shared" ca="1" si="147"/>
        <v>-43.8</v>
      </c>
      <c r="AL273" s="44" cm="1">
        <f t="array" aca="1" ref="AL273" ca="1" xml:space="preserve">
N("initial sens-loopgain-gain-gain ref-vcm")+
$AH273-
BoxVal(ROW($AA273),26,COLUMN(INDIRECT("T"&amp;(INT(ROW($AA290)/65))*65+2)))-
$AB273-
$W273-
IFERROR(VLOOKUP($AC273,$CT$1:$DC$31,7,FALSE),0)</f>
        <v>-39.799999999999997</v>
      </c>
      <c r="AM273" s="44">
        <f t="shared" ca="1" si="148"/>
        <v>-39.199999999999996</v>
      </c>
      <c r="AN273" s="36" t="str">
        <f t="shared" ca="1" si="149"/>
        <v>60</v>
      </c>
      <c r="AO273" s="36" t="str" cm="1">
        <f t="array" aca="1" ref="AO273" ca="1">ManualLookup(AB273,BoxVal(ROW(AB273),4,COLUMN(AO271)),INDIRECT(DO$3))</f>
        <v>05</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1275</v>
      </c>
      <c r="U274" s="36" t="str">
        <f t="shared" ca="1" si="143"/>
        <v>0x66=-43.90,-43.40;</v>
      </c>
      <c r="V274" s="37"/>
      <c r="W274" s="37"/>
      <c r="X274" s="38"/>
      <c r="Y274" s="38"/>
      <c r="Z274" s="55">
        <f t="shared" ca="1" si="144"/>
        <v>5.6</v>
      </c>
      <c r="AA274" s="39" t="s">
        <v>581</v>
      </c>
      <c r="AB274" s="40">
        <v>1</v>
      </c>
      <c r="AC274" s="40" t="s">
        <v>995</v>
      </c>
      <c r="AD274" s="40">
        <v>1</v>
      </c>
      <c r="AE274" s="41">
        <v>0</v>
      </c>
      <c r="AF274" s="42">
        <v>-43.9</v>
      </c>
      <c r="AG274" s="47">
        <f t="shared" si="150"/>
        <v>-43.4</v>
      </c>
      <c r="AH274" s="43">
        <f t="shared" ca="1" si="145"/>
        <v>-38.299999999999997</v>
      </c>
      <c r="AI274" s="43">
        <f t="shared" ca="1" si="146"/>
        <v>-37.799999999999997</v>
      </c>
      <c r="AJ274" s="44" cm="1">
        <f t="array" aca="1" ref="AJ274" ca="1" xml:space="preserve">
N("initial sens-loopgain")+
$AF274-BoxVal(ROW($AA274),26,COLUMN(INDIRECT("T"&amp;(INT(ROW($AA291)/65))*65+2)))</f>
        <v>-44.9</v>
      </c>
      <c r="AK274" s="44">
        <f t="shared" ca="1" si="147"/>
        <v>-44.4</v>
      </c>
      <c r="AL274" s="44" cm="1">
        <f t="array" aca="1" ref="AL274" ca="1" xml:space="preserve">
N("initial sens-loopgain-gain-gain ref-vcm")+
$AH274-
BoxVal(ROW($AA274),26,COLUMN(INDIRECT("T"&amp;(INT(ROW($AA291)/65))*65+2)))-
$AB274-
$W274-
IFERROR(VLOOKUP($AC274,$CT$1:$DC$31,7,FALSE),0)</f>
        <v>-40.299999999999997</v>
      </c>
      <c r="AM274" s="44">
        <f t="shared" ca="1" si="148"/>
        <v>-39.799999999999997</v>
      </c>
      <c r="AN274" s="36" t="str">
        <f t="shared" ca="1" si="149"/>
        <v>60</v>
      </c>
      <c r="AO274" s="36" t="str" cm="1">
        <f t="array" aca="1" ref="AO274" ca="1">ManualLookup(AB274,BoxVal(ROW(AB274),4,COLUMN(AO272)),INDIRECT(DO$3))</f>
        <v>06</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1085</v>
      </c>
      <c r="U275" s="36" t="str">
        <f t="shared" ca="1" si="143"/>
        <v>0x75=-44.50,-43.90;</v>
      </c>
      <c r="V275" s="37"/>
      <c r="W275" s="37"/>
      <c r="X275" s="38"/>
      <c r="Y275" s="38"/>
      <c r="Z275" s="55">
        <f t="shared" ca="1" si="144"/>
        <v>6.2</v>
      </c>
      <c r="AA275" s="39" t="s">
        <v>582</v>
      </c>
      <c r="AB275" s="40">
        <v>0.5</v>
      </c>
      <c r="AC275" s="40" t="s">
        <v>995</v>
      </c>
      <c r="AD275" s="40">
        <v>1</v>
      </c>
      <c r="AE275" s="41">
        <v>0</v>
      </c>
      <c r="AF275" s="42">
        <v>-44.5</v>
      </c>
      <c r="AG275" s="47">
        <f t="shared" si="150"/>
        <v>-43.9</v>
      </c>
      <c r="AH275" s="43">
        <f t="shared" ca="1" si="145"/>
        <v>-38.299999999999997</v>
      </c>
      <c r="AI275" s="43">
        <f t="shared" ca="1" si="146"/>
        <v>-37.699999999999996</v>
      </c>
      <c r="AJ275" s="44" cm="1">
        <f t="array" aca="1" ref="AJ275" ca="1" xml:space="preserve">
N("initial sens-loopgain")+
$AF275-BoxVal(ROW($AA275),26,COLUMN(INDIRECT("T"&amp;(INT(ROW($AA292)/65))*65+2)))</f>
        <v>-45.5</v>
      </c>
      <c r="AK275" s="44">
        <f t="shared" ca="1" si="147"/>
        <v>-44.9</v>
      </c>
      <c r="AL275" s="44" cm="1">
        <f t="array" aca="1" ref="AL275" ca="1" xml:space="preserve">
N("initial sens-loopgain-gain-gain ref-vcm")+
$AH275-
BoxVal(ROW($AA275),26,COLUMN(INDIRECT("T"&amp;(INT(ROW($AA292)/65))*65+2)))-
$AB275-
$W275-
IFERROR(VLOOKUP($AC275,$CT$1:$DC$31,7,FALSE),0)</f>
        <v>-39.799999999999997</v>
      </c>
      <c r="AM275" s="44">
        <f t="shared" ca="1" si="148"/>
        <v>-39.199999999999996</v>
      </c>
      <c r="AN275" s="36" t="str">
        <f t="shared" ca="1" si="149"/>
        <v>70</v>
      </c>
      <c r="AO275" s="36" t="str" cm="1">
        <f t="array" aca="1" ref="AO275" ca="1">ManualLookup(AB275,BoxVal(ROW(AB275),4,COLUMN(AO273)),INDIRECT(DO$3))</f>
        <v>05</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00</v>
      </c>
      <c r="AS275" s="36"/>
    </row>
    <row r="276" spans="19:45" ht="30" customHeight="1" x14ac:dyDescent="0.25">
      <c r="S276" s="7" t="s">
        <v>12</v>
      </c>
      <c r="T276" s="15" t="s">
        <v>548</v>
      </c>
      <c r="U276" s="36" t="str">
        <f t="shared" ca="1" si="143"/>
        <v>0x76=-45.00,-44.50;</v>
      </c>
      <c r="V276" s="37"/>
      <c r="W276" s="37"/>
      <c r="X276" s="38"/>
      <c r="Y276" s="38"/>
      <c r="Z276" s="55">
        <f t="shared" ca="1" si="144"/>
        <v>6.7</v>
      </c>
      <c r="AA276" s="39" t="s">
        <v>582</v>
      </c>
      <c r="AB276" s="40">
        <v>1</v>
      </c>
      <c r="AC276" s="40" t="s">
        <v>995</v>
      </c>
      <c r="AD276" s="40">
        <v>1</v>
      </c>
      <c r="AE276" s="41">
        <v>0</v>
      </c>
      <c r="AF276" s="42">
        <v>-45</v>
      </c>
      <c r="AG276" s="47">
        <f t="shared" si="150"/>
        <v>-44.5</v>
      </c>
      <c r="AH276" s="43">
        <f t="shared" ca="1" si="145"/>
        <v>-38.299999999999997</v>
      </c>
      <c r="AI276" s="43">
        <f t="shared" ca="1" si="146"/>
        <v>-37.799999999999997</v>
      </c>
      <c r="AJ276" s="44" cm="1">
        <f t="array" aca="1" ref="AJ276" ca="1" xml:space="preserve">
N("initial sens-loopgain")+
$AF276-BoxVal(ROW($AA276),26,COLUMN(INDIRECT("T"&amp;(INT(ROW($AA293)/65))*65+2)))</f>
        <v>-46</v>
      </c>
      <c r="AK276" s="44">
        <f t="shared" ca="1" si="147"/>
        <v>-45.5</v>
      </c>
      <c r="AL276" s="44" cm="1">
        <f t="array" aca="1" ref="AL276" ca="1" xml:space="preserve">
N("initial sens-loopgain-gain-gain ref-vcm")+
$AH276-
BoxVal(ROW($AA276),26,COLUMN(INDIRECT("T"&amp;(INT(ROW($AA293)/65))*65+2)))-
$AB276-
$W276-
IFERROR(VLOOKUP($AC276,$CT$1:$DC$31,7,FALSE),0)</f>
        <v>-40.299999999999997</v>
      </c>
      <c r="AM276" s="44">
        <f t="shared" ca="1" si="148"/>
        <v>-39.799999999999997</v>
      </c>
      <c r="AN276" s="36" t="str">
        <f t="shared" ca="1" si="149"/>
        <v>70</v>
      </c>
      <c r="AO276" s="36" t="str" cm="1">
        <f t="array" aca="1" ref="AO276" ca="1">ManualLookup(AB276,BoxVal(ROW(AB276),4,COLUMN(AO274)),INDIRECT(DO$3))</f>
        <v>06</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00</v>
      </c>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VLOOKUP(T264,MPN!$A$1:$E$997,4,FALSE)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 t="shared" ref="T281" si="151">VLOOKUP($T268,$AU$1:$AZ$31,MATCH($T262,$AU$1:$AZ$1,0),FALSE)&amp;"_"&amp;T270</f>
        <v>default_TestMode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VLOOKUP($T264,MPN!$A$1:$E$497,2,FALSE)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2258K</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2227F</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VLOOKUP($T264,MPN!$A$1:$E$497,5,FALSE)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 t="shared" ref="T286" si="152">VLOOKUP(T275,$DT$1:$DV$31,3,FALSE)</f>
        <v>1</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153">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154">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155">T271&amp;" : "&amp;T274&amp;" "&amp;"(uA)"&amp;CHAR(10)&amp;"Vdc&amp;Remark: "&amp;T277</f>
        <v>3.3V : 70~100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156">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157">$BB$2</f>
        <v>15V</v>
      </c>
      <c r="T295" s="3">
        <v>5.7</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158">$BB$3</f>
        <v>14V</v>
      </c>
      <c r="T296" s="3">
        <v>4.5999999999999996</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159">$BB$4</f>
        <v>13V</v>
      </c>
      <c r="T297" s="3">
        <v>3.5</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160">$BB$5</f>
        <v>12V</v>
      </c>
      <c r="T298" s="3">
        <v>2.5</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161">$BB$6</f>
        <v>11V</v>
      </c>
      <c r="T299" s="3">
        <v>1.35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162">$BB$7</f>
        <v>10V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163">$BB$8</f>
        <v>FIX</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164">$BB$9</f>
        <v>Space</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165">$BB$10</f>
        <v>Config2</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166">$BB$11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167">$BB$12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168">$BB$13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169">$BB$14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170">$BB$15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171">$BB$16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172">$BB$17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173">$BB$18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174">$BB$19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175">$BB$20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176">$BB$21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177">$BB$22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178">$BB$23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179">$BB$24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180">$BB$25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181">$BB$26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182">$BB$27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183">$BB$28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184">$BB$29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185">$BB$30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186">$BB$31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187">VLOOKUP(U326,$DX$1:$DZ$21,3,FALSE)</f>
        <v>-</v>
      </c>
      <c r="AD326" s="8"/>
    </row>
    <row r="327" spans="19:45" ht="30" customHeight="1" x14ac:dyDescent="0.25">
      <c r="S327" s="7" t="s">
        <v>24</v>
      </c>
      <c r="T327" s="15" t="s">
        <v>433</v>
      </c>
      <c r="U327" s="5" t="s">
        <v>23</v>
      </c>
      <c r="V327" s="7" t="str">
        <f t="shared" ref="V327" si="188">VLOOKUP(U326,$DX$1:$DZ$21,2,FALSE)</f>
        <v>-</v>
      </c>
      <c r="W327" s="19"/>
      <c r="X327" s="19"/>
      <c r="Y327" s="19"/>
      <c r="Z327" s="19"/>
      <c r="AA327" s="5" t="s">
        <v>592</v>
      </c>
      <c r="AB327" s="26" t="str">
        <f t="shared" ref="AB327" si="189">T346&amp;"_"&amp;ABS(T344)&amp;"dB_"&amp;T348&amp;"_"&amp;T349&amp;"_"&amp;GetAbsMaxMinText(AF330:AG389)&amp;"_"&amp;T329&amp;"_"&amp;T328&amp;S326&amp;"."&amp;T352</f>
        <v>10V_TestMode_38dB_2258K_2227F_367_452_ZTS6211E_MP6.0</v>
      </c>
      <c r="AC327" s="18"/>
      <c r="AD327" s="18"/>
      <c r="AE327" s="18"/>
      <c r="AF327" s="18"/>
      <c r="AG327" s="18"/>
      <c r="AH327" s="19"/>
      <c r="AI327" s="19" t="s">
        <v>2</v>
      </c>
      <c r="AJ327" s="16" t="s">
        <v>1092</v>
      </c>
      <c r="AK327" s="16"/>
      <c r="AL327" s="16"/>
      <c r="AM327" s="16"/>
      <c r="AN327" s="16"/>
      <c r="AO327" s="16"/>
      <c r="AP327" s="16"/>
      <c r="AQ327" s="16"/>
      <c r="AR327" s="16"/>
      <c r="AS327" s="16"/>
    </row>
    <row r="328" spans="19:45" ht="30" customHeight="1" x14ac:dyDescent="0.25">
      <c r="S328" s="7" t="s">
        <v>5</v>
      </c>
      <c r="T328" s="15" t="s">
        <v>430</v>
      </c>
      <c r="U328" s="104" t="str">
        <f t="shared" ref="U328" si="190">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288</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191">VLOOKUP($T337,$DE$1:$DJ$31,2,FALSE)</f>
        <v>Full</v>
      </c>
      <c r="AO329" s="56" t="str">
        <f t="shared" ref="AO329" si="192">VLOOKUP($T337,$DE$1:$DJ$31,3,FALSE)</f>
        <v>Full</v>
      </c>
      <c r="AP329" s="56" t="str">
        <f t="shared" ref="AP329" si="193">VLOOKUP($T337,$DE$1:$DJ$31,4,FALSE)</f>
        <v>non</v>
      </c>
      <c r="AQ329" s="56" t="str">
        <f t="shared" ref="AQ329" si="194">VLOOKUP($T337,$DE$1:$DJ$31,5,FALSE)</f>
        <v>non</v>
      </c>
      <c r="AR329" s="56" t="str">
        <f t="shared" ref="AR329" si="195">VLOOKUP($T337,$DE$1:$DJ$31,6,FALSE)</f>
        <v>Full</v>
      </c>
      <c r="AS329" s="35" t="s">
        <v>726</v>
      </c>
    </row>
    <row r="330" spans="19:45" ht="30" customHeight="1" x14ac:dyDescent="0.25">
      <c r="S330" s="7" t="s">
        <v>18</v>
      </c>
      <c r="T330" s="15" t="s">
        <v>29</v>
      </c>
      <c r="U330" s="36" t="str">
        <f t="shared" ref="U330:U345" ca="1" si="196">ConfigCode($AA330,$AN330,$AO330,$AP330,$AQ330,$AR330,$AF330,$AG330,2)</f>
        <v>0x03=-37.30,-36.70;</v>
      </c>
      <c r="V330" s="37"/>
      <c r="W330" s="37"/>
      <c r="X330" s="68"/>
      <c r="Y330" s="68"/>
      <c r="Z330" s="55">
        <f t="shared" ref="Z330:Z345" ca="1" si="197" xml:space="preserve">
N("vbias,vlookup vbias range")+
VLOOKUP($AA330,INDIRECT(BoxVal(ROW($AA330),34,COLUMN(T326))),2,FALSE)+
N("gain")+
$AB330+
N("vcm")+
VLOOKUP($AC330,$CT$1:$DC$31,7,FALSE)+
N("(vbias*vcp*vbg-vbias)*sensor ratio")+
VbiasCal($AA330,$AD330,$AE330,BoxVal(ROW($AC330),18,COLUMN($T$22)))+
N("vbias ref+gain ref")+
$V330+$W330</f>
        <v>-1</v>
      </c>
      <c r="AA330" s="39" t="s">
        <v>584</v>
      </c>
      <c r="AB330" s="40">
        <v>-1</v>
      </c>
      <c r="AC330" s="40" t="s">
        <v>995</v>
      </c>
      <c r="AD330" s="40">
        <v>1</v>
      </c>
      <c r="AE330" s="41">
        <v>0</v>
      </c>
      <c r="AF330" s="42">
        <v>-37.299999999999997</v>
      </c>
      <c r="AG330" s="42">
        <v>-36.700000000000003</v>
      </c>
      <c r="AH330" s="43">
        <f t="shared" ref="AH330:AH345" ca="1" si="198">$AF330+$Z330</f>
        <v>-38.299999999999997</v>
      </c>
      <c r="AI330" s="43">
        <f t="shared" ref="AI330:AI345" ca="1" si="199">$AG330+$Z330</f>
        <v>-37.700000000000003</v>
      </c>
      <c r="AJ330" s="44" cm="1">
        <f t="array" aca="1" ref="AJ330" ca="1" xml:space="preserve">
N("initial sens-loopgain")+
$AF330-BoxVal(ROW($AA330),26,COLUMN(INDIRECT("T"&amp;(INT(ROW($AA347)/65))*65+2)))</f>
        <v>-38.299999999999997</v>
      </c>
      <c r="AK330" s="44">
        <f t="shared" ref="AK330:AK343" ca="1" si="200">AJ330+(AG330-AF330)</f>
        <v>-37.700000000000003</v>
      </c>
      <c r="AL330" s="44" cm="1">
        <f t="array" aca="1" ref="AL330" ca="1" xml:space="preserve">
N("initial sens-loopgain-gain-gain ref-vcm")+
$AH330-
BoxVal(ROW($AA330),26,COLUMN(INDIRECT("T"&amp;(INT(ROW($AA347)/65))*65+2)))-
$AB330-
$W330-
IFERROR(VLOOKUP($AC330,$CT$1:$DC$31,7,FALSE),0)</f>
        <v>-38.299999999999997</v>
      </c>
      <c r="AM330" s="44">
        <f t="shared" ref="AM330:AM343" ca="1" si="201">AL330+(AG330-AF330)</f>
        <v>-37.700000000000003</v>
      </c>
      <c r="AN330" s="36" t="str">
        <f t="shared" ref="AN330:AN343" ca="1" si="202">IF(BoxVal(ROW(AA330),9,COLUMN(T328))="FIX","00",ManualLookup(AA330,BoxVal(ROW(AA330),4,COLUMN(AN328)),INDIRECT(DN$3)))</f>
        <v>00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196"/>
        <v>0x04=-37.80,-37.30;</v>
      </c>
      <c r="V331" s="37"/>
      <c r="W331" s="37"/>
      <c r="X331" s="68"/>
      <c r="Y331" s="68"/>
      <c r="Z331" s="55">
        <f t="shared" ca="1" si="197"/>
        <v>-0.5</v>
      </c>
      <c r="AA331" s="39" t="s">
        <v>584</v>
      </c>
      <c r="AB331" s="40">
        <v>-0.5</v>
      </c>
      <c r="AC331" s="40" t="s">
        <v>995</v>
      </c>
      <c r="AD331" s="40">
        <v>1</v>
      </c>
      <c r="AE331" s="41">
        <v>0</v>
      </c>
      <c r="AF331" s="42">
        <v>-37.799999999999997</v>
      </c>
      <c r="AG331" s="47">
        <f t="shared" ref="AG331:AG345" si="203">AF330</f>
        <v>-37.299999999999997</v>
      </c>
      <c r="AH331" s="43">
        <f t="shared" ca="1" si="198"/>
        <v>-38.299999999999997</v>
      </c>
      <c r="AI331" s="43">
        <f t="shared" ca="1" si="199"/>
        <v>-37.799999999999997</v>
      </c>
      <c r="AJ331" s="44" cm="1">
        <f t="array" aca="1" ref="AJ331" ca="1" xml:space="preserve">
N("initial sens-loopgain")+
$AF331-BoxVal(ROW($AA331),26,COLUMN(INDIRECT("T"&amp;(INT(ROW($AA348)/65))*65+2)))</f>
        <v>-38.799999999999997</v>
      </c>
      <c r="AK331" s="44">
        <f t="shared" ca="1" si="200"/>
        <v>-38.299999999999997</v>
      </c>
      <c r="AL331" s="44" cm="1">
        <f t="array" aca="1" ref="AL331" ca="1" xml:space="preserve">
N("initial sens-loopgain-gain-gain ref-vcm")+
$AH331-
BoxVal(ROW($AA331),26,COLUMN(INDIRECT("T"&amp;(INT(ROW($AA348)/65))*65+2)))-
$AB331-
$W331-
IFERROR(VLOOKUP($AC331,$CT$1:$DC$31,7,FALSE),0)</f>
        <v>-38.799999999999997</v>
      </c>
      <c r="AM331" s="44">
        <f t="shared" ca="1" si="201"/>
        <v>-38.299999999999997</v>
      </c>
      <c r="AN331" s="36" t="str">
        <f t="shared" ca="1" si="202"/>
        <v>00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196"/>
        <v>0x00=-38.30,-37.80;</v>
      </c>
      <c r="V332" s="37"/>
      <c r="W332" s="37"/>
      <c r="X332" s="68"/>
      <c r="Y332" s="68"/>
      <c r="Z332" s="55">
        <f t="shared" ca="1" si="197"/>
        <v>0</v>
      </c>
      <c r="AA332" s="39" t="s">
        <v>584</v>
      </c>
      <c r="AB332" s="40">
        <v>0</v>
      </c>
      <c r="AC332" s="40" t="s">
        <v>995</v>
      </c>
      <c r="AD332" s="40">
        <v>1</v>
      </c>
      <c r="AE332" s="41">
        <v>0</v>
      </c>
      <c r="AF332" s="42">
        <v>-38.299999999999997</v>
      </c>
      <c r="AG332" s="47">
        <f t="shared" si="203"/>
        <v>-37.799999999999997</v>
      </c>
      <c r="AH332" s="43">
        <f t="shared" ca="1" si="198"/>
        <v>-38.299999999999997</v>
      </c>
      <c r="AI332" s="43">
        <f t="shared" ca="1" si="199"/>
        <v>-37.799999999999997</v>
      </c>
      <c r="AJ332" s="44" cm="1">
        <f t="array" aca="1" ref="AJ332" ca="1" xml:space="preserve">
N("initial sens-loopgain")+
$AF332-BoxVal(ROW($AA332),26,COLUMN(INDIRECT("T"&amp;(INT(ROW($AA349)/65))*65+2)))</f>
        <v>-39.299999999999997</v>
      </c>
      <c r="AK332" s="44">
        <f t="shared" ca="1" si="200"/>
        <v>-38.799999999999997</v>
      </c>
      <c r="AL332" s="44" cm="1">
        <f t="array" aca="1" ref="AL332" ca="1" xml:space="preserve">
N("initial sens-loopgain-gain-gain ref-vcm")+
$AH332-
BoxVal(ROW($AA332),26,COLUMN(INDIRECT("T"&amp;(INT(ROW($AA349)/65))*65+2)))-
$AB332-
$W332-
IFERROR(VLOOKUP($AC332,$CT$1:$DC$31,7,FALSE),0)</f>
        <v>-39.299999999999997</v>
      </c>
      <c r="AM332" s="44">
        <f t="shared" ca="1" si="201"/>
        <v>-38.799999999999997</v>
      </c>
      <c r="AN332" s="36" t="str">
        <f t="shared" ca="1" si="202"/>
        <v>00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196"/>
        <v>0x05=-38.80,-38.30;</v>
      </c>
      <c r="V333" s="37"/>
      <c r="W333" s="37"/>
      <c r="X333" s="68"/>
      <c r="Y333" s="68"/>
      <c r="Z333" s="55">
        <f t="shared" ca="1" si="197"/>
        <v>0.5</v>
      </c>
      <c r="AA333" s="39" t="s">
        <v>584</v>
      </c>
      <c r="AB333" s="40">
        <v>0.5</v>
      </c>
      <c r="AC333" s="40" t="s">
        <v>995</v>
      </c>
      <c r="AD333" s="40">
        <v>1</v>
      </c>
      <c r="AE333" s="41">
        <v>0</v>
      </c>
      <c r="AF333" s="42">
        <v>-38.799999999999997</v>
      </c>
      <c r="AG333" s="47">
        <f t="shared" si="203"/>
        <v>-38.299999999999997</v>
      </c>
      <c r="AH333" s="43">
        <f t="shared" ca="1" si="198"/>
        <v>-38.299999999999997</v>
      </c>
      <c r="AI333" s="43">
        <f t="shared" ca="1" si="199"/>
        <v>-37.799999999999997</v>
      </c>
      <c r="AJ333" s="44" cm="1">
        <f t="array" aca="1" ref="AJ333" ca="1" xml:space="preserve">
N("initial sens-loopgain")+
$AF333-BoxVal(ROW($AA333),26,COLUMN(INDIRECT("T"&amp;(INT(ROW($AA350)/65))*65+2)))</f>
        <v>-39.799999999999997</v>
      </c>
      <c r="AK333" s="44">
        <f t="shared" ca="1" si="200"/>
        <v>-39.299999999999997</v>
      </c>
      <c r="AL333" s="44" cm="1">
        <f t="array" aca="1" ref="AL333" ca="1" xml:space="preserve">
N("initial sens-loopgain-gain-gain ref-vcm")+
$AH333-
BoxVal(ROW($AA333),26,COLUMN(INDIRECT("T"&amp;(INT(ROW($AA350)/65))*65+2)))-
$AB333-
$W333-
IFERROR(VLOOKUP($AC333,$CT$1:$DC$31,7,FALSE),0)</f>
        <v>-39.799999999999997</v>
      </c>
      <c r="AM333" s="44">
        <f t="shared" ca="1" si="201"/>
        <v>-39.299999999999997</v>
      </c>
      <c r="AN333" s="36" t="str">
        <f t="shared" ca="1" si="202"/>
        <v>00</v>
      </c>
      <c r="AO333" s="36" t="str" cm="1">
        <f t="array" aca="1" ref="AO333" ca="1">ManualLookup(AB333,BoxVal(ROW(AB333),4,COLUMN(AO331)),INDIRECT(DO$3))</f>
        <v>05</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196"/>
        <v>0x06=-39.30,-38.80;</v>
      </c>
      <c r="V334" s="37"/>
      <c r="W334" s="37"/>
      <c r="X334" s="68"/>
      <c r="Y334" s="68"/>
      <c r="Z334" s="55">
        <f t="shared" ca="1" si="197"/>
        <v>1</v>
      </c>
      <c r="AA334" s="39" t="s">
        <v>584</v>
      </c>
      <c r="AB334" s="40">
        <v>1</v>
      </c>
      <c r="AC334" s="40" t="s">
        <v>995</v>
      </c>
      <c r="AD334" s="40">
        <v>1</v>
      </c>
      <c r="AE334" s="41">
        <v>0</v>
      </c>
      <c r="AF334" s="42">
        <v>-39.299999999999997</v>
      </c>
      <c r="AG334" s="47">
        <f t="shared" si="203"/>
        <v>-38.799999999999997</v>
      </c>
      <c r="AH334" s="43">
        <f t="shared" ca="1" si="198"/>
        <v>-38.299999999999997</v>
      </c>
      <c r="AI334" s="43">
        <f t="shared" ca="1" si="199"/>
        <v>-37.799999999999997</v>
      </c>
      <c r="AJ334" s="44" cm="1">
        <f t="array" aca="1" ref="AJ334" ca="1" xml:space="preserve">
N("initial sens-loopgain")+
$AF334-BoxVal(ROW($AA334),26,COLUMN(INDIRECT("T"&amp;(INT(ROW($AA351)/65))*65+2)))</f>
        <v>-40.299999999999997</v>
      </c>
      <c r="AK334" s="44">
        <f t="shared" ca="1" si="200"/>
        <v>-39.799999999999997</v>
      </c>
      <c r="AL334" s="44" cm="1">
        <f t="array" aca="1" ref="AL334" ca="1" xml:space="preserve">
N("initial sens-loopgain-gain-gain ref-vcm")+
$AH334-
BoxVal(ROW($AA334),26,COLUMN(INDIRECT("T"&amp;(INT(ROW($AA351)/65))*65+2)))-
$AB334-
$W334-
IFERROR(VLOOKUP($AC334,$CT$1:$DC$31,7,FALSE),0)</f>
        <v>-40.299999999999997</v>
      </c>
      <c r="AM334" s="44">
        <f t="shared" ca="1" si="201"/>
        <v>-39.799999999999997</v>
      </c>
      <c r="AN334" s="36" t="str">
        <f t="shared" ca="1" si="202"/>
        <v>00</v>
      </c>
      <c r="AO334" s="36" t="str" cm="1">
        <f t="array" aca="1" ref="AO334" ca="1">ManualLookup(AB334,BoxVal(ROW(AB334),4,COLUMN(AO332)),INDIRECT(DO$3))</f>
        <v>06</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800</v>
      </c>
      <c r="U335" s="36" t="str">
        <f t="shared" ca="1" si="196"/>
        <v>0x07=-39.90,-39.30;</v>
      </c>
      <c r="V335" s="37"/>
      <c r="W335" s="37"/>
      <c r="X335" s="68"/>
      <c r="Y335" s="68"/>
      <c r="Z335" s="55">
        <f t="shared" ca="1" si="197"/>
        <v>1.5</v>
      </c>
      <c r="AA335" s="39" t="s">
        <v>584</v>
      </c>
      <c r="AB335" s="40">
        <v>1.5</v>
      </c>
      <c r="AC335" s="40" t="s">
        <v>995</v>
      </c>
      <c r="AD335" s="40">
        <v>1</v>
      </c>
      <c r="AE335" s="41">
        <v>0</v>
      </c>
      <c r="AF335" s="42">
        <v>-39.9</v>
      </c>
      <c r="AG335" s="47">
        <f t="shared" si="203"/>
        <v>-39.299999999999997</v>
      </c>
      <c r="AH335" s="43">
        <f t="shared" ca="1" si="198"/>
        <v>-38.4</v>
      </c>
      <c r="AI335" s="43">
        <f t="shared" ca="1" si="199"/>
        <v>-37.799999999999997</v>
      </c>
      <c r="AJ335" s="44" cm="1">
        <f t="array" aca="1" ref="AJ335" ca="1" xml:space="preserve">
N("initial sens-loopgain")+
$AF335-BoxVal(ROW($AA335),26,COLUMN(INDIRECT("T"&amp;(INT(ROW($AA352)/65))*65+2)))</f>
        <v>-40.9</v>
      </c>
      <c r="AK335" s="44">
        <f t="shared" ca="1" si="200"/>
        <v>-40.299999999999997</v>
      </c>
      <c r="AL335" s="44" cm="1">
        <f t="array" aca="1" ref="AL335" ca="1" xml:space="preserve">
N("initial sens-loopgain-gain-gain ref-vcm")+
$AH335-
BoxVal(ROW($AA335),26,COLUMN(INDIRECT("T"&amp;(INT(ROW($AA352)/65))*65+2)))-
$AB335-
$W335-
IFERROR(VLOOKUP($AC335,$CT$1:$DC$31,7,FALSE),0)</f>
        <v>-40.9</v>
      </c>
      <c r="AM335" s="44">
        <f t="shared" ca="1" si="201"/>
        <v>-40.299999999999997</v>
      </c>
      <c r="AN335" s="36" t="str">
        <f t="shared" ca="1" si="202"/>
        <v>00</v>
      </c>
      <c r="AO335" s="36" t="str" cm="1">
        <f t="array" aca="1" ref="AO335" ca="1">ManualLookup(AB335,BoxVal(ROW(AB335),4,COLUMN(AO333)),INDIRECT(DO$3))</f>
        <v>07</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196"/>
        <v>0x36=-40.40,-39.90;</v>
      </c>
      <c r="V336" s="37"/>
      <c r="W336" s="37"/>
      <c r="X336" s="68"/>
      <c r="Y336" s="68"/>
      <c r="Z336" s="55">
        <f t="shared" ca="1" si="197"/>
        <v>2.1</v>
      </c>
      <c r="AA336" s="39" t="s">
        <v>586</v>
      </c>
      <c r="AB336" s="40">
        <v>1</v>
      </c>
      <c r="AC336" s="40" t="s">
        <v>995</v>
      </c>
      <c r="AD336" s="40">
        <v>1</v>
      </c>
      <c r="AE336" s="41">
        <v>0</v>
      </c>
      <c r="AF336" s="42">
        <v>-40.4</v>
      </c>
      <c r="AG336" s="47">
        <f t="shared" si="203"/>
        <v>-39.9</v>
      </c>
      <c r="AH336" s="43">
        <f t="shared" ca="1" si="198"/>
        <v>-38.299999999999997</v>
      </c>
      <c r="AI336" s="43">
        <f t="shared" ca="1" si="199"/>
        <v>-37.799999999999997</v>
      </c>
      <c r="AJ336" s="44" cm="1">
        <f t="array" aca="1" ref="AJ336" ca="1" xml:space="preserve">
N("initial sens-loopgain")+
$AF336-BoxVal(ROW($AA336),26,COLUMN(INDIRECT("T"&amp;(INT(ROW($AA353)/65))*65+2)))</f>
        <v>-41.4</v>
      </c>
      <c r="AK336" s="44">
        <f t="shared" ca="1" si="200"/>
        <v>-40.9</v>
      </c>
      <c r="AL336" s="44" cm="1">
        <f t="array" aca="1" ref="AL336" ca="1" xml:space="preserve">
N("initial sens-loopgain-gain-gain ref-vcm")+
$AH336-
BoxVal(ROW($AA336),26,COLUMN(INDIRECT("T"&amp;(INT(ROW($AA353)/65))*65+2)))-
$AB336-
$W336-
IFERROR(VLOOKUP($AC336,$CT$1:$DC$31,7,FALSE),0)</f>
        <v>-40.299999999999997</v>
      </c>
      <c r="AM336" s="44">
        <f t="shared" ca="1" si="201"/>
        <v>-39.799999999999997</v>
      </c>
      <c r="AN336" s="36" t="str">
        <f t="shared" ca="1" si="202"/>
        <v>30</v>
      </c>
      <c r="AO336" s="36" t="str" cm="1">
        <f t="array" aca="1" ref="AO336" ca="1">ManualLookup(AB336,BoxVal(ROW(AB336),4,COLUMN(AO334)),INDIRECT(DO$3))</f>
        <v>06</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196"/>
        <v>0x37=-41.00,-40.40;</v>
      </c>
      <c r="V337" s="37"/>
      <c r="W337" s="37"/>
      <c r="X337" s="68"/>
      <c r="Y337" s="68"/>
      <c r="Z337" s="55">
        <f t="shared" ca="1" si="197"/>
        <v>2.6</v>
      </c>
      <c r="AA337" s="39" t="s">
        <v>586</v>
      </c>
      <c r="AB337" s="40">
        <v>1.5</v>
      </c>
      <c r="AC337" s="40" t="s">
        <v>995</v>
      </c>
      <c r="AD337" s="40">
        <v>1</v>
      </c>
      <c r="AE337" s="41">
        <v>0</v>
      </c>
      <c r="AF337" s="42">
        <v>-41</v>
      </c>
      <c r="AG337" s="47">
        <f t="shared" si="203"/>
        <v>-40.4</v>
      </c>
      <c r="AH337" s="43">
        <f t="shared" ca="1" si="198"/>
        <v>-38.4</v>
      </c>
      <c r="AI337" s="43">
        <f t="shared" ca="1" si="199"/>
        <v>-37.799999999999997</v>
      </c>
      <c r="AJ337" s="44" cm="1">
        <f t="array" aca="1" ref="AJ337" ca="1" xml:space="preserve">
N("initial sens-loopgain")+
$AF337-BoxVal(ROW($AA337),26,COLUMN(INDIRECT("T"&amp;(INT(ROW($AA354)/65))*65+2)))</f>
        <v>-42</v>
      </c>
      <c r="AK337" s="44">
        <f t="shared" ca="1" si="200"/>
        <v>-41.4</v>
      </c>
      <c r="AL337" s="44" cm="1">
        <f t="array" aca="1" ref="AL337" ca="1" xml:space="preserve">
N("initial sens-loopgain-gain-gain ref-vcm")+
$AH337-
BoxVal(ROW($AA337),26,COLUMN(INDIRECT("T"&amp;(INT(ROW($AA354)/65))*65+2)))-
$AB337-
$W337-
IFERROR(VLOOKUP($AC337,$CT$1:$DC$31,7,FALSE),0)</f>
        <v>-40.9</v>
      </c>
      <c r="AM337" s="44">
        <f t="shared" ca="1" si="201"/>
        <v>-40.299999999999997</v>
      </c>
      <c r="AN337" s="36" t="str">
        <f t="shared" ca="1" si="202"/>
        <v>30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-39</v>
      </c>
      <c r="U338" s="36" t="str">
        <f t="shared" ca="1" si="196"/>
        <v>0x46=-41.50,-41.00;</v>
      </c>
      <c r="V338" s="37"/>
      <c r="W338" s="37"/>
      <c r="X338" s="38"/>
      <c r="Y338" s="38"/>
      <c r="Z338" s="55">
        <f t="shared" ca="1" si="197"/>
        <v>3.2</v>
      </c>
      <c r="AA338" s="39" t="s">
        <v>587</v>
      </c>
      <c r="AB338" s="40">
        <v>1</v>
      </c>
      <c r="AC338" s="40" t="s">
        <v>995</v>
      </c>
      <c r="AD338" s="40">
        <v>1</v>
      </c>
      <c r="AE338" s="41">
        <v>0</v>
      </c>
      <c r="AF338" s="42">
        <v>-41.5</v>
      </c>
      <c r="AG338" s="47">
        <f t="shared" si="203"/>
        <v>-41</v>
      </c>
      <c r="AH338" s="43">
        <f t="shared" ca="1" si="198"/>
        <v>-38.299999999999997</v>
      </c>
      <c r="AI338" s="43">
        <f t="shared" ca="1" si="199"/>
        <v>-37.799999999999997</v>
      </c>
      <c r="AJ338" s="44" cm="1">
        <f t="array" aca="1" ref="AJ338" ca="1" xml:space="preserve">
N("initial sens-loopgain")+
$AF338-BoxVal(ROW($AA338),26,COLUMN(INDIRECT("T"&amp;(INT(ROW($AA355)/65))*65+2)))</f>
        <v>-42.5</v>
      </c>
      <c r="AK338" s="44">
        <f t="shared" ca="1" si="200"/>
        <v>-42</v>
      </c>
      <c r="AL338" s="44" cm="1">
        <f t="array" aca="1" ref="AL338" ca="1" xml:space="preserve">
N("initial sens-loopgain-gain-gain ref-vcm")+
$AH338-
BoxVal(ROW($AA338),26,COLUMN(INDIRECT("T"&amp;(INT(ROW($AA355)/65))*65+2)))-
$AB338-
$W338-
IFERROR(VLOOKUP($AC338,$CT$1:$DC$31,7,FALSE),0)</f>
        <v>-40.299999999999997</v>
      </c>
      <c r="AM338" s="44">
        <f t="shared" ca="1" si="201"/>
        <v>-39.799999999999997</v>
      </c>
      <c r="AN338" s="36" t="str">
        <f t="shared" ca="1" si="202"/>
        <v>40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1275</v>
      </c>
      <c r="U339" s="36" t="str">
        <f t="shared" ca="1" si="196"/>
        <v>0x47=-42.00,-41.50;</v>
      </c>
      <c r="V339" s="37"/>
      <c r="W339" s="37"/>
      <c r="X339" s="38"/>
      <c r="Y339" s="38"/>
      <c r="Z339" s="55">
        <f t="shared" ca="1" si="197"/>
        <v>3.7</v>
      </c>
      <c r="AA339" s="39" t="s">
        <v>587</v>
      </c>
      <c r="AB339" s="40">
        <v>1.5</v>
      </c>
      <c r="AC339" s="40" t="s">
        <v>995</v>
      </c>
      <c r="AD339" s="40">
        <v>1</v>
      </c>
      <c r="AE339" s="41">
        <v>0</v>
      </c>
      <c r="AF339" s="42">
        <v>-42</v>
      </c>
      <c r="AG339" s="47">
        <f t="shared" si="203"/>
        <v>-41.5</v>
      </c>
      <c r="AH339" s="43">
        <f t="shared" ca="1" si="198"/>
        <v>-38.299999999999997</v>
      </c>
      <c r="AI339" s="43">
        <f t="shared" ca="1" si="199"/>
        <v>-37.799999999999997</v>
      </c>
      <c r="AJ339" s="44" cm="1">
        <f t="array" aca="1" ref="AJ339" ca="1" xml:space="preserve">
N("initial sens-loopgain")+
$AF339-BoxVal(ROW($AA339),26,COLUMN(INDIRECT("T"&amp;(INT(ROW($AA356)/65))*65+2)))</f>
        <v>-43</v>
      </c>
      <c r="AK339" s="44">
        <f t="shared" ca="1" si="200"/>
        <v>-42.5</v>
      </c>
      <c r="AL339" s="44" cm="1">
        <f t="array" aca="1" ref="AL339" ca="1" xml:space="preserve">
N("initial sens-loopgain-gain-gain ref-vcm")+
$AH339-
BoxVal(ROW($AA339),26,COLUMN(INDIRECT("T"&amp;(INT(ROW($AA356)/65))*65+2)))-
$AB339-
$W339-
IFERROR(VLOOKUP($AC339,$CT$1:$DC$31,7,FALSE),0)</f>
        <v>-40.799999999999997</v>
      </c>
      <c r="AM339" s="44">
        <f t="shared" ca="1" si="201"/>
        <v>-40.299999999999997</v>
      </c>
      <c r="AN339" s="36" t="str">
        <f t="shared" ca="1" si="202"/>
        <v>40</v>
      </c>
      <c r="AO339" s="36" t="str" cm="1">
        <f t="array" aca="1" ref="AO339" ca="1">ManualLookup(AB339,BoxVal(ROW(AB339),4,COLUMN(AO337)),INDIRECT(DO$3))</f>
        <v>07</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1085</v>
      </c>
      <c r="U340" s="36" t="str">
        <f t="shared" ca="1" si="196"/>
        <v>0x56=-42.60,-42.00;</v>
      </c>
      <c r="V340" s="37"/>
      <c r="W340" s="37"/>
      <c r="X340" s="38"/>
      <c r="Y340" s="38"/>
      <c r="Z340" s="55">
        <f t="shared" ca="1" si="197"/>
        <v>4.3</v>
      </c>
      <c r="AA340" s="39" t="s">
        <v>580</v>
      </c>
      <c r="AB340" s="40">
        <v>1</v>
      </c>
      <c r="AC340" s="40" t="s">
        <v>995</v>
      </c>
      <c r="AD340" s="40">
        <v>1</v>
      </c>
      <c r="AE340" s="41">
        <v>0</v>
      </c>
      <c r="AF340" s="42">
        <v>-42.6</v>
      </c>
      <c r="AG340" s="47">
        <f t="shared" si="203"/>
        <v>-42</v>
      </c>
      <c r="AH340" s="43">
        <f t="shared" ca="1" si="198"/>
        <v>-38.300000000000004</v>
      </c>
      <c r="AI340" s="43">
        <f t="shared" ca="1" si="199"/>
        <v>-37.700000000000003</v>
      </c>
      <c r="AJ340" s="44" cm="1">
        <f t="array" aca="1" ref="AJ340" ca="1" xml:space="preserve">
N("initial sens-loopgain")+
$AF340-BoxVal(ROW($AA340),26,COLUMN(INDIRECT("T"&amp;(INT(ROW($AA357)/65))*65+2)))</f>
        <v>-43.6</v>
      </c>
      <c r="AK340" s="44">
        <f t="shared" ca="1" si="200"/>
        <v>-43</v>
      </c>
      <c r="AL340" s="44" cm="1">
        <f t="array" aca="1" ref="AL340" ca="1" xml:space="preserve">
N("initial sens-loopgain-gain-gain ref-vcm")+
$AH340-
BoxVal(ROW($AA340),26,COLUMN(INDIRECT("T"&amp;(INT(ROW($AA357)/65))*65+2)))-
$AB340-
$W340-
IFERROR(VLOOKUP($AC340,$CT$1:$DC$31,7,FALSE),0)</f>
        <v>-40.300000000000004</v>
      </c>
      <c r="AM340" s="44">
        <f t="shared" ca="1" si="201"/>
        <v>-39.700000000000003</v>
      </c>
      <c r="AN340" s="36" t="str">
        <f t="shared" ca="1" si="202"/>
        <v>50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196"/>
        <v>0x57=-43.20,-42.60;</v>
      </c>
      <c r="V341" s="37"/>
      <c r="W341" s="37"/>
      <c r="X341" s="38"/>
      <c r="Y341" s="38"/>
      <c r="Z341" s="55">
        <f t="shared" ca="1" si="197"/>
        <v>4.8</v>
      </c>
      <c r="AA341" s="39" t="s">
        <v>580</v>
      </c>
      <c r="AB341" s="40">
        <v>1.5</v>
      </c>
      <c r="AC341" s="40" t="s">
        <v>995</v>
      </c>
      <c r="AD341" s="40">
        <v>1</v>
      </c>
      <c r="AE341" s="41">
        <v>0</v>
      </c>
      <c r="AF341" s="42">
        <v>-43.2</v>
      </c>
      <c r="AG341" s="47">
        <f t="shared" si="203"/>
        <v>-42.6</v>
      </c>
      <c r="AH341" s="43">
        <f t="shared" ca="1" si="198"/>
        <v>-38.400000000000006</v>
      </c>
      <c r="AI341" s="43">
        <f t="shared" ca="1" si="199"/>
        <v>-37.800000000000004</v>
      </c>
      <c r="AJ341" s="44" cm="1">
        <f t="array" aca="1" ref="AJ341" ca="1" xml:space="preserve">
N("initial sens-loopgain")+
$AF341-BoxVal(ROW($AA341),26,COLUMN(INDIRECT("T"&amp;(INT(ROW($AA358)/65))*65+2)))</f>
        <v>-44.2</v>
      </c>
      <c r="AK341" s="44">
        <f t="shared" ca="1" si="200"/>
        <v>-43.6</v>
      </c>
      <c r="AL341" s="44" cm="1">
        <f t="array" aca="1" ref="AL341" ca="1" xml:space="preserve">
N("initial sens-loopgain-gain-gain ref-vcm")+
$AH341-
BoxVal(ROW($AA341),26,COLUMN(INDIRECT("T"&amp;(INT(ROW($AA358)/65))*65+2)))-
$AB341-
$W341-
IFERROR(VLOOKUP($AC341,$CT$1:$DC$31,7,FALSE),0)</f>
        <v>-40.900000000000006</v>
      </c>
      <c r="AM341" s="44">
        <f t="shared" ca="1" si="201"/>
        <v>-40.300000000000004</v>
      </c>
      <c r="AN341" s="36" t="str">
        <f t="shared" ca="1" si="202"/>
        <v>50</v>
      </c>
      <c r="AO341" s="36" t="str" cm="1">
        <f t="array" aca="1" ref="AO341" ca="1">ManualLookup(AB341,BoxVal(ROW(AB341),4,COLUMN(AO339)),INDIRECT(DO$3))</f>
        <v>07</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196"/>
        <v>0x66=-43.70,-43.20;</v>
      </c>
      <c r="V342" s="37"/>
      <c r="W342" s="37"/>
      <c r="X342" s="38"/>
      <c r="Y342" s="38"/>
      <c r="Z342" s="55">
        <f t="shared" ca="1" si="197"/>
        <v>5.4</v>
      </c>
      <c r="AA342" s="39" t="s">
        <v>581</v>
      </c>
      <c r="AB342" s="40">
        <v>1</v>
      </c>
      <c r="AC342" s="40" t="s">
        <v>995</v>
      </c>
      <c r="AD342" s="40">
        <v>1</v>
      </c>
      <c r="AE342" s="41">
        <v>0</v>
      </c>
      <c r="AF342" s="42">
        <v>-43.7</v>
      </c>
      <c r="AG342" s="47">
        <f t="shared" si="203"/>
        <v>-43.2</v>
      </c>
      <c r="AH342" s="43">
        <f t="shared" ca="1" si="198"/>
        <v>-38.300000000000004</v>
      </c>
      <c r="AI342" s="43">
        <f t="shared" ca="1" si="199"/>
        <v>-37.800000000000004</v>
      </c>
      <c r="AJ342" s="44" cm="1">
        <f t="array" aca="1" ref="AJ342" ca="1" xml:space="preserve">
N("initial sens-loopgain")+
$AF342-BoxVal(ROW($AA342),26,COLUMN(INDIRECT("T"&amp;(INT(ROW($AA359)/65))*65+2)))</f>
        <v>-44.7</v>
      </c>
      <c r="AK342" s="44">
        <f t="shared" ca="1" si="200"/>
        <v>-44.2</v>
      </c>
      <c r="AL342" s="44" cm="1">
        <f t="array" aca="1" ref="AL342" ca="1" xml:space="preserve">
N("initial sens-loopgain-gain-gain ref-vcm")+
$AH342-
BoxVal(ROW($AA342),26,COLUMN(INDIRECT("T"&amp;(INT(ROW($AA359)/65))*65+2)))-
$AB342-
$W342-
IFERROR(VLOOKUP($AC342,$CT$1:$DC$31,7,FALSE),0)</f>
        <v>-40.300000000000004</v>
      </c>
      <c r="AM342" s="44">
        <f t="shared" ca="1" si="201"/>
        <v>-39.800000000000004</v>
      </c>
      <c r="AN342" s="36" t="str">
        <f t="shared" ca="1" si="202"/>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196"/>
        <v>0x67=-44.20,-43.70;</v>
      </c>
      <c r="V343" s="37"/>
      <c r="W343" s="37"/>
      <c r="X343" s="38"/>
      <c r="Y343" s="38"/>
      <c r="Z343" s="55">
        <f t="shared" ca="1" si="197"/>
        <v>5.9</v>
      </c>
      <c r="AA343" s="39" t="s">
        <v>581</v>
      </c>
      <c r="AB343" s="40">
        <v>1.5</v>
      </c>
      <c r="AC343" s="40" t="s">
        <v>995</v>
      </c>
      <c r="AD343" s="40">
        <v>1</v>
      </c>
      <c r="AE343" s="41">
        <v>0</v>
      </c>
      <c r="AF343" s="42">
        <v>-44.2</v>
      </c>
      <c r="AG343" s="47">
        <f t="shared" si="203"/>
        <v>-43.7</v>
      </c>
      <c r="AH343" s="43">
        <f t="shared" ca="1" si="198"/>
        <v>-38.300000000000004</v>
      </c>
      <c r="AI343" s="43">
        <f t="shared" ca="1" si="199"/>
        <v>-37.800000000000004</v>
      </c>
      <c r="AJ343" s="44" cm="1">
        <f t="array" aca="1" ref="AJ343" ca="1" xml:space="preserve">
N("initial sens-loopgain")+
$AF343-BoxVal(ROW($AA343),26,COLUMN(INDIRECT("T"&amp;(INT(ROW($AA360)/65))*65+2)))</f>
        <v>-45.2</v>
      </c>
      <c r="AK343" s="44">
        <f t="shared" ca="1" si="200"/>
        <v>-44.7</v>
      </c>
      <c r="AL343" s="44" cm="1">
        <f t="array" aca="1" ref="AL343" ca="1" xml:space="preserve">
N("initial sens-loopgain-gain-gain ref-vcm")+
$AH343-
BoxVal(ROW($AA343),26,COLUMN(INDIRECT("T"&amp;(INT(ROW($AA360)/65))*65+2)))-
$AB343-
$W343-
IFERROR(VLOOKUP($AC343,$CT$1:$DC$31,7,FALSE),0)</f>
        <v>-40.800000000000004</v>
      </c>
      <c r="AM343" s="44">
        <f t="shared" ca="1" si="201"/>
        <v>-40.300000000000004</v>
      </c>
      <c r="AN343" s="36" t="str">
        <f t="shared" ca="1" si="202"/>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VLOOKUP(T329,MPN!$A$1:$E$997,4,FALSE)</f>
        <v>-38</v>
      </c>
      <c r="U344" s="36" t="str">
        <f t="shared" ca="1" si="196"/>
        <v>0x76=-44.80,-44.20;</v>
      </c>
      <c r="V344" s="37"/>
      <c r="W344" s="37"/>
      <c r="X344" s="38"/>
      <c r="Y344" s="38"/>
      <c r="Z344" s="55">
        <f t="shared" ca="1" si="197"/>
        <v>6.5</v>
      </c>
      <c r="AA344" s="39" t="s">
        <v>582</v>
      </c>
      <c r="AB344" s="40">
        <v>1</v>
      </c>
      <c r="AC344" s="40" t="s">
        <v>995</v>
      </c>
      <c r="AD344" s="40">
        <v>1</v>
      </c>
      <c r="AE344" s="41">
        <v>0</v>
      </c>
      <c r="AF344" s="42">
        <v>-44.8</v>
      </c>
      <c r="AG344" s="47">
        <f t="shared" si="203"/>
        <v>-44.2</v>
      </c>
      <c r="AH344" s="43">
        <f t="shared" ca="1" si="198"/>
        <v>-38.299999999999997</v>
      </c>
      <c r="AI344" s="43">
        <f t="shared" ca="1" si="199"/>
        <v>-37.700000000000003</v>
      </c>
      <c r="AJ344" s="44" cm="1">
        <f t="array" aca="1" ref="AJ344" ca="1" xml:space="preserve">
N("initial sens-loopgain")+
$AF344-BoxVal(ROW($AA344),26,COLUMN(INDIRECT("T"&amp;(INT(ROW($AA361)/65))*65+2)))</f>
        <v>-45.8</v>
      </c>
      <c r="AK344" s="44">
        <f t="shared" ref="AK344:AK345" ca="1" si="204">AJ344+(AG344-AF344)</f>
        <v>-45.2</v>
      </c>
      <c r="AL344" s="44" cm="1">
        <f t="array" aca="1" ref="AL344" ca="1" xml:space="preserve">
N("initial sens-loopgain-gain-gain ref-vcm")+
$AH344-
BoxVal(ROW($AA344),26,COLUMN(INDIRECT("T"&amp;(INT(ROW($AA361)/65))*65+2)))-
$AB344-
$W344-
IFERROR(VLOOKUP($AC344,$CT$1:$DC$31,7,FALSE),0)</f>
        <v>-40.299999999999997</v>
      </c>
      <c r="AM344" s="44">
        <f t="shared" ref="AM344:AM345" ca="1" si="205">AL344+(AG344-AF344)</f>
        <v>-39.700000000000003</v>
      </c>
      <c r="AN344" s="36" t="str">
        <f t="shared" ref="AN344:AN345" ca="1" si="206">IF(BoxVal(ROW(AA344),9,COLUMN(T342))="FIX","00",ManualLookup(AA344,BoxVal(ROW(AA344),4,COLUMN(AN342)),INDIRECT(DN$3)))</f>
        <v>70</v>
      </c>
      <c r="AO344" s="36" t="str" cm="1">
        <f t="array" aca="1" ref="AO344" ca="1">ManualLookup(AB344,BoxVal(ROW(AB344),4,COLUMN(AO342)),INDIRECT(DO$3))</f>
        <v>06</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196"/>
        <v>0x77=-45.30,-44.80;</v>
      </c>
      <c r="V345" s="37"/>
      <c r="W345" s="37"/>
      <c r="X345" s="38"/>
      <c r="Y345" s="38"/>
      <c r="Z345" s="55">
        <f t="shared" ca="1" si="197"/>
        <v>7</v>
      </c>
      <c r="AA345" s="39" t="s">
        <v>582</v>
      </c>
      <c r="AB345" s="40">
        <v>1.5</v>
      </c>
      <c r="AC345" s="40" t="s">
        <v>995</v>
      </c>
      <c r="AD345" s="40">
        <v>1</v>
      </c>
      <c r="AE345" s="41">
        <v>0</v>
      </c>
      <c r="AF345" s="42">
        <v>-45.3</v>
      </c>
      <c r="AG345" s="47">
        <f t="shared" si="203"/>
        <v>-44.8</v>
      </c>
      <c r="AH345" s="43">
        <f t="shared" ca="1" si="198"/>
        <v>-38.299999999999997</v>
      </c>
      <c r="AI345" s="43">
        <f t="shared" ca="1" si="199"/>
        <v>-37.799999999999997</v>
      </c>
      <c r="AJ345" s="44" cm="1">
        <f t="array" aca="1" ref="AJ345" ca="1" xml:space="preserve">
N("initial sens-loopgain")+
$AF345-BoxVal(ROW($AA345),26,COLUMN(INDIRECT("T"&amp;(INT(ROW($AA362)/65))*65+2)))</f>
        <v>-46.3</v>
      </c>
      <c r="AK345" s="44">
        <f t="shared" ca="1" si="204"/>
        <v>-45.8</v>
      </c>
      <c r="AL345" s="44" cm="1">
        <f t="array" aca="1" ref="AL345" ca="1" xml:space="preserve">
N("initial sens-loopgain-gain-gain ref-vcm")+
$AH345-
BoxVal(ROW($AA345),26,COLUMN(INDIRECT("T"&amp;(INT(ROW($AA362)/65))*65+2)))-
$AB345-
$W345-
IFERROR(VLOOKUP($AC345,$CT$1:$DC$31,7,FALSE),0)</f>
        <v>-40.799999999999997</v>
      </c>
      <c r="AM345" s="44">
        <f t="shared" ca="1" si="205"/>
        <v>-40.299999999999997</v>
      </c>
      <c r="AN345" s="36" t="str">
        <f t="shared" ca="1" si="206"/>
        <v>70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 t="shared" ref="T346" si="207">VLOOKUP($T333,$AU$1:$AZ$31,MATCH($T327,$AU$1:$AZ$1,0),FALSE)&amp;"_"&amp;T335</f>
        <v>10V_TestMode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VLOOKUP($T329,MPN!$A$1:$E$497,2,FALSE)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2258K</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VLOOKUP($T329,MPN!$A$1:$E$497,5,FALSE)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08">VLOOKUP(T340,$DT$1:$DV$31,3,FALSE)</f>
        <v>1</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0</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44320</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t="shared" ref="T355" ca="1" si="209">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 t="shared" ref="T356" si="210">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 t="shared" ref="T357" si="211">T336&amp;" : "&amp;T339&amp;" "&amp;"(uA)"&amp;CHAR(10)&amp;"Vdc&amp;Remark: "&amp;T342</f>
        <v>3.3V : 70~100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 t="shared" ref="T359" si="212">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 t="shared" ref="S360" si="213">$BB$2</f>
        <v>15V</v>
      </c>
      <c r="T360" s="3">
        <v>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 t="shared" ref="S361" si="214">$BB$3</f>
        <v>14V</v>
      </c>
      <c r="T361" s="3">
        <v>4.4000000000000004</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 t="shared" ref="S362" si="215">$BB$4</f>
        <v>13V</v>
      </c>
      <c r="T362" s="3">
        <v>3.3</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 t="shared" ref="S363" si="216">$BB$5</f>
        <v>12V</v>
      </c>
      <c r="T363" s="3">
        <v>2.2000000000000002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 t="shared" ref="S364" si="217">$BB$6</f>
        <v>11V</v>
      </c>
      <c r="T364" s="3">
        <v>1.1000000000000001</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 t="shared" ref="S365" si="218">$BB$7</f>
        <v>10V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 t="shared" ref="S366" si="219">$BB$8</f>
        <v>FIX</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 t="shared" ref="S367" si="220">$BB$9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 t="shared" ref="S368" si="221">$BB$10</f>
        <v>Config2</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22">$BB$11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23">$BB$12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24">$BB$13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25">$BB$14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26">$BB$15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27">$BB$16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28">$BB$17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29">$BB$18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30">$BB$19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31">$BB$20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232">$BB$21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233">$BB$22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234">$BB$23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235">$BB$24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236">$BB$25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237">$BB$26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238">$BB$27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239">$BB$28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240">$BB$29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241">$BB$30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242">$BB$31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243">VLOOKUP(U391,$DX$1:$DZ$21,3,FALSE)</f>
        <v>-</v>
      </c>
      <c r="AD391" s="8"/>
    </row>
    <row r="392" spans="19:45" ht="30" customHeight="1" x14ac:dyDescent="0.25">
      <c r="S392" s="7" t="s">
        <v>24</v>
      </c>
      <c r="T392" s="15" t="s">
        <v>433</v>
      </c>
      <c r="U392" s="5" t="s">
        <v>23</v>
      </c>
      <c r="V392" s="7" t="str">
        <f t="shared" ref="V392" si="244">VLOOKUP(U391,$DX$1:$DZ$21,2,FALSE)</f>
        <v>-</v>
      </c>
      <c r="W392" s="19"/>
      <c r="X392" s="19"/>
      <c r="Y392" s="19"/>
      <c r="Z392" s="19"/>
      <c r="AA392" s="5" t="s">
        <v>592</v>
      </c>
      <c r="AB392" s="26" t="str">
        <f t="shared" ref="AB392" si="245">T411&amp;"_"&amp;ABS(T409)&amp;"dB_"&amp;T413&amp;"_"&amp;T414&amp;"_"&amp;GetAbsMaxMinText(AF395:AG454)&amp;"_"&amp;T394&amp;"_"&amp;T393&amp;S391&amp;"."&amp;T417</f>
        <v>10V_NormalMode_38dB_2258K_2227H_367_441_ZTS6211E_MP7.2</v>
      </c>
      <c r="AC392" s="18"/>
      <c r="AD392" s="18"/>
      <c r="AE392" s="18"/>
      <c r="AF392" s="18"/>
      <c r="AG392" s="18"/>
      <c r="AH392" s="19"/>
      <c r="AI392" s="19" t="s">
        <v>2</v>
      </c>
      <c r="AJ392" s="16" t="s">
        <v>1092</v>
      </c>
      <c r="AK392" s="16"/>
      <c r="AL392" s="16"/>
      <c r="AM392" s="16"/>
      <c r="AN392" s="16"/>
      <c r="AO392" s="16"/>
      <c r="AP392" s="16"/>
      <c r="AQ392" s="16"/>
      <c r="AR392" s="16"/>
      <c r="AS392" s="16"/>
    </row>
    <row r="393" spans="19:45" ht="30" customHeight="1" x14ac:dyDescent="0.25">
      <c r="S393" s="7" t="s">
        <v>5</v>
      </c>
      <c r="T393" s="15" t="s">
        <v>430</v>
      </c>
      <c r="U393" s="104" t="str">
        <f t="shared" ref="U393" si="246">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288</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247">VLOOKUP($T402,$DE$1:$DJ$31,2,FALSE)</f>
        <v>Full</v>
      </c>
      <c r="AO394" s="56" t="str">
        <f t="shared" ref="AO394" si="248">VLOOKUP($T402,$DE$1:$DJ$31,3,FALSE)</f>
        <v>Full</v>
      </c>
      <c r="AP394" s="56" t="str">
        <f t="shared" ref="AP394" si="249">VLOOKUP($T402,$DE$1:$DJ$31,4,FALSE)</f>
        <v>non</v>
      </c>
      <c r="AQ394" s="56" t="str">
        <f t="shared" ref="AQ394" si="250">VLOOKUP($T402,$DE$1:$DJ$31,5,FALSE)</f>
        <v>non</v>
      </c>
      <c r="AR394" s="56" t="str">
        <f t="shared" ref="AR394" si="251">VLOOKUP($T402,$DE$1:$DJ$31,6,FALSE)</f>
        <v>Full</v>
      </c>
      <c r="AS394" s="35" t="s">
        <v>726</v>
      </c>
    </row>
    <row r="395" spans="19:45" ht="30" customHeight="1" x14ac:dyDescent="0.25">
      <c r="S395" s="7" t="s">
        <v>18</v>
      </c>
      <c r="T395" s="15" t="s">
        <v>29</v>
      </c>
      <c r="U395" s="36" t="str">
        <f t="shared" ref="U395:U404" ca="1" si="252">ConfigCode($AA395,$AN395,$AO395,$AP395,$AQ395,$AR395,$AF395,$AG395,2)</f>
        <v>0x03=-37.30,-36.70;</v>
      </c>
      <c r="V395" s="37"/>
      <c r="W395" s="37"/>
      <c r="X395" s="68"/>
      <c r="Y395" s="68"/>
      <c r="Z395" s="55">
        <f t="shared" ref="Z395:Z404" ca="1" si="253" xml:space="preserve">
N("vbias,vlookup vbias range")+
VLOOKUP($AA395,INDIRECT(BoxVal(ROW($AA395),34,COLUMN(T391))),2,FALSE)+
N("gain")+
$AB395+
N("vcm")+
VLOOKUP($AC395,$CT$1:$DC$31,7,FALSE)+
N("(vbias*vcp*vbg-vbias)*sensor ratio")+
VbiasCal($AA395,$AD395,$AE395,BoxVal(ROW($AC395),18,COLUMN($T$22)))+
N("vbias ref+gain ref")+
$V395+$W395</f>
        <v>-1</v>
      </c>
      <c r="AA395" s="39" t="s">
        <v>584</v>
      </c>
      <c r="AB395" s="40">
        <v>-1</v>
      </c>
      <c r="AC395" s="40" t="s">
        <v>995</v>
      </c>
      <c r="AD395" s="40">
        <v>1</v>
      </c>
      <c r="AE395" s="41">
        <v>0</v>
      </c>
      <c r="AF395" s="42">
        <v>-37.299999999999997</v>
      </c>
      <c r="AG395" s="42">
        <v>-36.700000000000003</v>
      </c>
      <c r="AH395" s="43">
        <f t="shared" ref="AH395:AH404" ca="1" si="254">$AF395+$Z395</f>
        <v>-38.299999999999997</v>
      </c>
      <c r="AI395" s="43">
        <f t="shared" ref="AI395:AI404" ca="1" si="255">$AG395+$Z395</f>
        <v>-37.700000000000003</v>
      </c>
      <c r="AJ395" s="44" cm="1">
        <f t="array" aca="1" ref="AJ395" ca="1" xml:space="preserve">
N("initial sens-loopgain")+
$AF395-BoxVal(ROW($AA395),26,COLUMN(INDIRECT("T"&amp;(INT(ROW($AA412)/65))*65+2)))</f>
        <v>-38.299999999999997</v>
      </c>
      <c r="AK395" s="44">
        <f t="shared" ref="AK395:AK404" ca="1" si="256">AJ395+(AG395-AF395)</f>
        <v>-37.700000000000003</v>
      </c>
      <c r="AL395" s="44" cm="1">
        <f t="array" aca="1" ref="AL395" ca="1" xml:space="preserve">
N("initial sens-loopgain-gain-gain ref-vcm")+
$AH395-
BoxVal(ROW($AA395),26,COLUMN(INDIRECT("T"&amp;(INT(ROW($AA412)/65))*65+2)))-
$AB395-
$W395-
IFERROR(VLOOKUP($AC395,$CT$1:$DC$31,7,FALSE),0)</f>
        <v>-38.299999999999997</v>
      </c>
      <c r="AM395" s="44">
        <f t="shared" ref="AM395:AM404" ca="1" si="257">AL395+(AG395-AF395)</f>
        <v>-37.700000000000003</v>
      </c>
      <c r="AN395" s="36" t="str">
        <f t="shared" ref="AN395:AN404" ca="1" si="258">IF(BoxVal(ROW(AA395),9,COLUMN(T393))="FIX","00",ManualLookup(AA395,BoxVal(ROW(AA395),4,COLUMN(AN393)),INDIRECT(DN$3)))</f>
        <v>00</v>
      </c>
      <c r="AO395" s="36" t="str" cm="1">
        <f t="array" aca="1" ref="AO395" ca="1">ManualLookup(AB395,BoxVal(ROW(AB395),4,COLUMN(AO393)),INDIRECT(DO$3))</f>
        <v>03</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371</v>
      </c>
      <c r="U396" s="36" t="str">
        <f t="shared" ca="1" si="252"/>
        <v>0x04=-37.80,-37.30;</v>
      </c>
      <c r="V396" s="37"/>
      <c r="W396" s="37"/>
      <c r="X396" s="68"/>
      <c r="Y396" s="68"/>
      <c r="Z396" s="55">
        <f t="shared" ca="1" si="253"/>
        <v>-0.5</v>
      </c>
      <c r="AA396" s="39" t="s">
        <v>584</v>
      </c>
      <c r="AB396" s="40">
        <v>-0.5</v>
      </c>
      <c r="AC396" s="40" t="s">
        <v>995</v>
      </c>
      <c r="AD396" s="40">
        <v>1</v>
      </c>
      <c r="AE396" s="41">
        <v>0</v>
      </c>
      <c r="AF396" s="42">
        <v>-37.799999999999997</v>
      </c>
      <c r="AG396" s="47">
        <f t="shared" ref="AG396:AG404" si="259">AF395</f>
        <v>-37.299999999999997</v>
      </c>
      <c r="AH396" s="43">
        <f t="shared" ca="1" si="254"/>
        <v>-38.299999999999997</v>
      </c>
      <c r="AI396" s="43">
        <f t="shared" ca="1" si="255"/>
        <v>-37.799999999999997</v>
      </c>
      <c r="AJ396" s="44" cm="1">
        <f t="array" aca="1" ref="AJ396" ca="1" xml:space="preserve">
N("initial sens-loopgain")+
$AF396-BoxVal(ROW($AA396),26,COLUMN(INDIRECT("T"&amp;(INT(ROW($AA413)/65))*65+2)))</f>
        <v>-38.799999999999997</v>
      </c>
      <c r="AK396" s="44">
        <f t="shared" ca="1" si="256"/>
        <v>-38.299999999999997</v>
      </c>
      <c r="AL396" s="44" cm="1">
        <f t="array" aca="1" ref="AL396" ca="1" xml:space="preserve">
N("initial sens-loopgain-gain-gain ref-vcm")+
$AH396-
BoxVal(ROW($AA396),26,COLUMN(INDIRECT("T"&amp;(INT(ROW($AA413)/65))*65+2)))-
$AB396-
$W396-
IFERROR(VLOOKUP($AC396,$CT$1:$DC$31,7,FALSE),0)</f>
        <v>-38.799999999999997</v>
      </c>
      <c r="AM396" s="44">
        <f t="shared" ca="1" si="257"/>
        <v>-38.299999999999997</v>
      </c>
      <c r="AN396" s="36" t="str">
        <f t="shared" ca="1" si="258"/>
        <v>00</v>
      </c>
      <c r="AO396" s="36" t="str" cm="1">
        <f t="array" aca="1" ref="AO396" ca="1">ManualLookup(AB396,BoxVal(ROW(AB396),4,COLUMN(AO394)),INDIRECT(DO$3))</f>
        <v>04</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252"/>
        <v>0x00=-38.30,-37.80;</v>
      </c>
      <c r="V397" s="37"/>
      <c r="W397" s="37"/>
      <c r="X397" s="68"/>
      <c r="Y397" s="68"/>
      <c r="Z397" s="55">
        <f t="shared" ca="1" si="253"/>
        <v>0</v>
      </c>
      <c r="AA397" s="39" t="s">
        <v>584</v>
      </c>
      <c r="AB397" s="40">
        <v>0</v>
      </c>
      <c r="AC397" s="40" t="s">
        <v>995</v>
      </c>
      <c r="AD397" s="40">
        <v>1</v>
      </c>
      <c r="AE397" s="41">
        <v>0</v>
      </c>
      <c r="AF397" s="42">
        <v>-38.299999999999997</v>
      </c>
      <c r="AG397" s="47">
        <f t="shared" si="259"/>
        <v>-37.799999999999997</v>
      </c>
      <c r="AH397" s="43">
        <f t="shared" ca="1" si="254"/>
        <v>-38.299999999999997</v>
      </c>
      <c r="AI397" s="43">
        <f t="shared" ca="1" si="255"/>
        <v>-37.799999999999997</v>
      </c>
      <c r="AJ397" s="44" cm="1">
        <f t="array" aca="1" ref="AJ397" ca="1" xml:space="preserve">
N("initial sens-loopgain")+
$AF397-BoxVal(ROW($AA397),26,COLUMN(INDIRECT("T"&amp;(INT(ROW($AA414)/65))*65+2)))</f>
        <v>-39.299999999999997</v>
      </c>
      <c r="AK397" s="44">
        <f t="shared" ca="1" si="256"/>
        <v>-38.799999999999997</v>
      </c>
      <c r="AL397" s="44" cm="1">
        <f t="array" aca="1" ref="AL397" ca="1" xml:space="preserve">
N("initial sens-loopgain-gain-gain ref-vcm")+
$AH397-
BoxVal(ROW($AA397),26,COLUMN(INDIRECT("T"&amp;(INT(ROW($AA414)/65))*65+2)))-
$AB397-
$W397-
IFERROR(VLOOKUP($AC397,$CT$1:$DC$31,7,FALSE),0)</f>
        <v>-39.299999999999997</v>
      </c>
      <c r="AM397" s="44">
        <f t="shared" ca="1" si="257"/>
        <v>-38.799999999999997</v>
      </c>
      <c r="AN397" s="36" t="str">
        <f t="shared" ca="1" si="258"/>
        <v>00</v>
      </c>
      <c r="AO397" s="36" t="str" cm="1">
        <f t="array" aca="1" ref="AO397" ca="1">ManualLookup(AB397,BoxVal(ROW(AB397),4,COLUMN(AO395)),INDIRECT(DO$3))</f>
        <v>00</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252"/>
        <v>0x05=-38.80,-38.30;</v>
      </c>
      <c r="V398" s="37"/>
      <c r="W398" s="37"/>
      <c r="X398" s="68"/>
      <c r="Y398" s="68"/>
      <c r="Z398" s="55">
        <f t="shared" ca="1" si="253"/>
        <v>0.5</v>
      </c>
      <c r="AA398" s="39" t="s">
        <v>584</v>
      </c>
      <c r="AB398" s="40">
        <v>0.5</v>
      </c>
      <c r="AC398" s="40" t="s">
        <v>995</v>
      </c>
      <c r="AD398" s="40">
        <v>1</v>
      </c>
      <c r="AE398" s="41">
        <v>0</v>
      </c>
      <c r="AF398" s="42">
        <v>-38.799999999999997</v>
      </c>
      <c r="AG398" s="47">
        <f t="shared" si="259"/>
        <v>-38.299999999999997</v>
      </c>
      <c r="AH398" s="43">
        <f t="shared" ca="1" si="254"/>
        <v>-38.299999999999997</v>
      </c>
      <c r="AI398" s="43">
        <f t="shared" ca="1" si="255"/>
        <v>-37.799999999999997</v>
      </c>
      <c r="AJ398" s="44" cm="1">
        <f t="array" aca="1" ref="AJ398" ca="1" xml:space="preserve">
N("initial sens-loopgain")+
$AF398-BoxVal(ROW($AA398),26,COLUMN(INDIRECT("T"&amp;(INT(ROW($AA415)/65))*65+2)))</f>
        <v>-39.799999999999997</v>
      </c>
      <c r="AK398" s="44">
        <f t="shared" ca="1" si="256"/>
        <v>-39.299999999999997</v>
      </c>
      <c r="AL398" s="44" cm="1">
        <f t="array" aca="1" ref="AL398" ca="1" xml:space="preserve">
N("initial sens-loopgain-gain-gain ref-vcm")+
$AH398-
BoxVal(ROW($AA398),26,COLUMN(INDIRECT("T"&amp;(INT(ROW($AA415)/65))*65+2)))-
$AB398-
$W398-
IFERROR(VLOOKUP($AC398,$CT$1:$DC$31,7,FALSE),0)</f>
        <v>-39.799999999999997</v>
      </c>
      <c r="AM398" s="44">
        <f t="shared" ca="1" si="257"/>
        <v>-39.299999999999997</v>
      </c>
      <c r="AN398" s="36" t="str">
        <f t="shared" ca="1" si="258"/>
        <v>00</v>
      </c>
      <c r="AO398" s="36" t="str" cm="1">
        <f t="array" aca="1" ref="AO398" ca="1">ManualLookup(AB398,BoxVal(ROW(AB398),4,COLUMN(AO396)),INDIRECT(DO$3))</f>
        <v>05</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436</v>
      </c>
      <c r="U399" s="36" t="str">
        <f t="shared" ca="1" si="252"/>
        <v>0x06=-39.30,-38.80;</v>
      </c>
      <c r="V399" s="37"/>
      <c r="W399" s="37"/>
      <c r="X399" s="68"/>
      <c r="Y399" s="68"/>
      <c r="Z399" s="55">
        <f t="shared" ca="1" si="253"/>
        <v>1</v>
      </c>
      <c r="AA399" s="39" t="s">
        <v>584</v>
      </c>
      <c r="AB399" s="40">
        <v>1</v>
      </c>
      <c r="AC399" s="40" t="s">
        <v>995</v>
      </c>
      <c r="AD399" s="40">
        <v>1</v>
      </c>
      <c r="AE399" s="41">
        <v>0</v>
      </c>
      <c r="AF399" s="42">
        <v>-39.299999999999997</v>
      </c>
      <c r="AG399" s="47">
        <f t="shared" si="259"/>
        <v>-38.799999999999997</v>
      </c>
      <c r="AH399" s="43">
        <f t="shared" ca="1" si="254"/>
        <v>-38.299999999999997</v>
      </c>
      <c r="AI399" s="43">
        <f t="shared" ca="1" si="255"/>
        <v>-37.799999999999997</v>
      </c>
      <c r="AJ399" s="44" cm="1">
        <f t="array" aca="1" ref="AJ399" ca="1" xml:space="preserve">
N("initial sens-loopgain")+
$AF399-BoxVal(ROW($AA399),26,COLUMN(INDIRECT("T"&amp;(INT(ROW($AA416)/65))*65+2)))</f>
        <v>-40.299999999999997</v>
      </c>
      <c r="AK399" s="44">
        <f t="shared" ca="1" si="256"/>
        <v>-39.799999999999997</v>
      </c>
      <c r="AL399" s="44" cm="1">
        <f t="array" aca="1" ref="AL399" ca="1" xml:space="preserve">
N("initial sens-loopgain-gain-gain ref-vcm")+
$AH399-
BoxVal(ROW($AA399),26,COLUMN(INDIRECT("T"&amp;(INT(ROW($AA416)/65))*65+2)))-
$AB399-
$W399-
IFERROR(VLOOKUP($AC399,$CT$1:$DC$31,7,FALSE),0)</f>
        <v>-40.299999999999997</v>
      </c>
      <c r="AM399" s="44">
        <f t="shared" ca="1" si="257"/>
        <v>-39.799999999999997</v>
      </c>
      <c r="AN399" s="36" t="str">
        <f t="shared" ca="1" si="258"/>
        <v>00</v>
      </c>
      <c r="AO399" s="36" t="str" cm="1">
        <f t="array" aca="1" ref="AO399" ca="1">ManualLookup(AB399,BoxVal(ROW(AB399),4,COLUMN(AO397)),INDIRECT(DO$3))</f>
        <v>06</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252"/>
        <v>0x07=-40.00,-39.30;</v>
      </c>
      <c r="V400" s="37"/>
      <c r="W400" s="37"/>
      <c r="X400" s="68"/>
      <c r="Y400" s="68"/>
      <c r="Z400" s="55">
        <f t="shared" ca="1" si="253"/>
        <v>1.5</v>
      </c>
      <c r="AA400" s="39" t="s">
        <v>584</v>
      </c>
      <c r="AB400" s="40">
        <v>1.5</v>
      </c>
      <c r="AC400" s="40" t="s">
        <v>995</v>
      </c>
      <c r="AD400" s="40">
        <v>1</v>
      </c>
      <c r="AE400" s="41">
        <v>0</v>
      </c>
      <c r="AF400" s="42">
        <v>-40</v>
      </c>
      <c r="AG400" s="47">
        <f t="shared" si="259"/>
        <v>-39.299999999999997</v>
      </c>
      <c r="AH400" s="43">
        <f t="shared" ca="1" si="254"/>
        <v>-38.5</v>
      </c>
      <c r="AI400" s="43">
        <f t="shared" ca="1" si="255"/>
        <v>-37.799999999999997</v>
      </c>
      <c r="AJ400" s="44" cm="1">
        <f t="array" aca="1" ref="AJ400" ca="1" xml:space="preserve">
N("initial sens-loopgain")+
$AF400-BoxVal(ROW($AA400),26,COLUMN(INDIRECT("T"&amp;(INT(ROW($AA417)/65))*65+2)))</f>
        <v>-41</v>
      </c>
      <c r="AK400" s="44">
        <f t="shared" ca="1" si="256"/>
        <v>-40.299999999999997</v>
      </c>
      <c r="AL400" s="44" cm="1">
        <f t="array" aca="1" ref="AL400" ca="1" xml:space="preserve">
N("initial sens-loopgain-gain-gain ref-vcm")+
$AH400-
BoxVal(ROW($AA400),26,COLUMN(INDIRECT("T"&amp;(INT(ROW($AA417)/65))*65+2)))-
$AB400-
$W400-
IFERROR(VLOOKUP($AC400,$CT$1:$DC$31,7,FALSE),0)</f>
        <v>-41</v>
      </c>
      <c r="AM400" s="44">
        <f t="shared" ca="1" si="257"/>
        <v>-40.299999999999997</v>
      </c>
      <c r="AN400" s="36" t="str">
        <f t="shared" ca="1" si="258"/>
        <v>00</v>
      </c>
      <c r="AO400" s="36" t="str" cm="1">
        <f t="array" aca="1" ref="AO400" ca="1">ManualLookup(AB400,BoxVal(ROW(AB400),4,COLUMN(AO398)),INDIRECT(DO$3))</f>
        <v>07</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252"/>
        <v>0x08=-41.00,-40.00;</v>
      </c>
      <c r="V401" s="37"/>
      <c r="W401" s="37"/>
      <c r="X401" s="68"/>
      <c r="Y401" s="68"/>
      <c r="Z401" s="55">
        <f t="shared" ca="1" si="253"/>
        <v>2.5</v>
      </c>
      <c r="AA401" s="39" t="s">
        <v>584</v>
      </c>
      <c r="AB401" s="40">
        <v>2.5</v>
      </c>
      <c r="AC401" s="40" t="s">
        <v>995</v>
      </c>
      <c r="AD401" s="40">
        <v>1</v>
      </c>
      <c r="AE401" s="41">
        <v>0</v>
      </c>
      <c r="AF401" s="42">
        <v>-41</v>
      </c>
      <c r="AG401" s="47">
        <f t="shared" si="259"/>
        <v>-40</v>
      </c>
      <c r="AH401" s="43">
        <f t="shared" ca="1" si="254"/>
        <v>-38.5</v>
      </c>
      <c r="AI401" s="43">
        <f t="shared" ca="1" si="255"/>
        <v>-37.5</v>
      </c>
      <c r="AJ401" s="44" cm="1">
        <f t="array" aca="1" ref="AJ401" ca="1" xml:space="preserve">
N("initial sens-loopgain")+
$AF401-BoxVal(ROW($AA401),26,COLUMN(INDIRECT("T"&amp;(INT(ROW($AA418)/65))*65+2)))</f>
        <v>-42</v>
      </c>
      <c r="AK401" s="44">
        <f t="shared" ca="1" si="256"/>
        <v>-41</v>
      </c>
      <c r="AL401" s="44" cm="1">
        <f t="array" aca="1" ref="AL401" ca="1" xml:space="preserve">
N("initial sens-loopgain-gain-gain ref-vcm")+
$AH401-
BoxVal(ROW($AA401),26,COLUMN(INDIRECT("T"&amp;(INT(ROW($AA418)/65))*65+2)))-
$AB401-
$W401-
IFERROR(VLOOKUP($AC401,$CT$1:$DC$31,7,FALSE),0)</f>
        <v>-42</v>
      </c>
      <c r="AM401" s="44">
        <f t="shared" ca="1" si="257"/>
        <v>-41</v>
      </c>
      <c r="AN401" s="36" t="str">
        <f t="shared" ca="1" si="258"/>
        <v>00</v>
      </c>
      <c r="AO401" s="36" t="str" cm="1">
        <f t="array" aca="1" ref="AO401" ca="1">ManualLookup(AB401,BoxVal(ROW(AB401),4,COLUMN(AO399)),INDIRECT(DO$3))</f>
        <v>08</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t="str">
        <f t="shared" ca="1" si="252"/>
        <v>0x09=-42.10,-41.00;</v>
      </c>
      <c r="V402" s="37"/>
      <c r="W402" s="37"/>
      <c r="X402" s="68"/>
      <c r="Y402" s="68"/>
      <c r="Z402" s="55">
        <f t="shared" ca="1" si="253"/>
        <v>3.5</v>
      </c>
      <c r="AA402" s="39" t="s">
        <v>584</v>
      </c>
      <c r="AB402" s="40">
        <v>3.5</v>
      </c>
      <c r="AC402" s="40" t="s">
        <v>995</v>
      </c>
      <c r="AD402" s="40">
        <v>1</v>
      </c>
      <c r="AE402" s="41">
        <v>0</v>
      </c>
      <c r="AF402" s="42">
        <v>-42.1</v>
      </c>
      <c r="AG402" s="47">
        <f t="shared" si="259"/>
        <v>-41</v>
      </c>
      <c r="AH402" s="43">
        <f t="shared" ca="1" si="254"/>
        <v>-38.6</v>
      </c>
      <c r="AI402" s="43">
        <f t="shared" ca="1" si="255"/>
        <v>-37.5</v>
      </c>
      <c r="AJ402" s="44" cm="1">
        <f t="array" aca="1" ref="AJ402" ca="1" xml:space="preserve">
N("initial sens-loopgain")+
$AF402-BoxVal(ROW($AA402),26,COLUMN(INDIRECT("T"&amp;(INT(ROW($AA419)/65))*65+2)))</f>
        <v>-43.1</v>
      </c>
      <c r="AK402" s="44">
        <f t="shared" ca="1" si="256"/>
        <v>-42</v>
      </c>
      <c r="AL402" s="44" cm="1">
        <f t="array" aca="1" ref="AL402" ca="1" xml:space="preserve">
N("initial sens-loopgain-gain-gain ref-vcm")+
$AH402-
BoxVal(ROW($AA402),26,COLUMN(INDIRECT("T"&amp;(INT(ROW($AA419)/65))*65+2)))-
$AB402-
$W402-
IFERROR(VLOOKUP($AC402,$CT$1:$DC$31,7,FALSE),0)</f>
        <v>-43.1</v>
      </c>
      <c r="AM402" s="44">
        <f t="shared" ca="1" si="257"/>
        <v>-42</v>
      </c>
      <c r="AN402" s="36" t="str">
        <f t="shared" ca="1" si="258"/>
        <v>00</v>
      </c>
      <c r="AO402" s="36" t="str" cm="1">
        <f t="array" aca="1" ref="AO402" ca="1">ManualLookup(AB402,BoxVal(ROW(AB402),4,COLUMN(AO400)),INDIRECT(DO$3))</f>
        <v>09</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 t="s">
        <v>20</v>
      </c>
      <c r="T403" s="15">
        <v>-39</v>
      </c>
      <c r="U403" s="36" t="str">
        <f t="shared" ca="1" si="252"/>
        <v>0x0A=-43.10,-42.10;</v>
      </c>
      <c r="V403" s="37"/>
      <c r="W403" s="37">
        <v>0.2</v>
      </c>
      <c r="X403" s="38"/>
      <c r="Y403" s="38"/>
      <c r="Z403" s="55">
        <f t="shared" ca="1" si="253"/>
        <v>4.7</v>
      </c>
      <c r="AA403" s="39" t="s">
        <v>584</v>
      </c>
      <c r="AB403" s="40">
        <v>4.5</v>
      </c>
      <c r="AC403" s="40" t="s">
        <v>995</v>
      </c>
      <c r="AD403" s="40">
        <v>1</v>
      </c>
      <c r="AE403" s="41">
        <v>0</v>
      </c>
      <c r="AF403" s="42">
        <v>-43.1</v>
      </c>
      <c r="AG403" s="47">
        <f t="shared" si="259"/>
        <v>-42.1</v>
      </c>
      <c r="AH403" s="43">
        <f t="shared" ca="1" si="254"/>
        <v>-38.4</v>
      </c>
      <c r="AI403" s="43">
        <f t="shared" ca="1" si="255"/>
        <v>-37.4</v>
      </c>
      <c r="AJ403" s="44" cm="1">
        <f t="array" aca="1" ref="AJ403" ca="1" xml:space="preserve">
N("initial sens-loopgain")+
$AF403-BoxVal(ROW($AA403),26,COLUMN(INDIRECT("T"&amp;(INT(ROW($AA420)/65))*65+2)))</f>
        <v>-44.1</v>
      </c>
      <c r="AK403" s="44">
        <f t="shared" ca="1" si="256"/>
        <v>-43.1</v>
      </c>
      <c r="AL403" s="44" cm="1">
        <f t="array" aca="1" ref="AL403" ca="1" xml:space="preserve">
N("initial sens-loopgain-gain-gain ref-vcm")+
$AH403-
BoxVal(ROW($AA403),26,COLUMN(INDIRECT("T"&amp;(INT(ROW($AA420)/65))*65+2)))-
$AB403-
$W403-
IFERROR(VLOOKUP($AC403,$CT$1:$DC$31,7,FALSE),0)</f>
        <v>-44.1</v>
      </c>
      <c r="AM403" s="44">
        <f t="shared" ca="1" si="257"/>
        <v>-43.1</v>
      </c>
      <c r="AN403" s="36" t="str">
        <f t="shared" ca="1" si="258"/>
        <v>00</v>
      </c>
      <c r="AO403" s="36" t="str" cm="1">
        <f t="array" aca="1" ref="AO403" ca="1">ManualLookup(AB403,BoxVal(ROW(AB403),4,COLUMN(AO401)),INDIRECT(DO$3))</f>
        <v>0A</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 t="s">
        <v>691</v>
      </c>
      <c r="T404" s="15" t="s">
        <v>1275</v>
      </c>
      <c r="U404" s="36" t="str">
        <f t="shared" ca="1" si="252"/>
        <v>0x0B=-44.10,-43.10;</v>
      </c>
      <c r="V404" s="37"/>
      <c r="W404" s="37">
        <v>0.2</v>
      </c>
      <c r="X404" s="38"/>
      <c r="Y404" s="38"/>
      <c r="Z404" s="55">
        <f t="shared" ca="1" si="253"/>
        <v>5.7</v>
      </c>
      <c r="AA404" s="39" t="s">
        <v>584</v>
      </c>
      <c r="AB404" s="40">
        <v>5.5</v>
      </c>
      <c r="AC404" s="40" t="s">
        <v>995</v>
      </c>
      <c r="AD404" s="40">
        <v>1</v>
      </c>
      <c r="AE404" s="41">
        <v>0</v>
      </c>
      <c r="AF404" s="42">
        <v>-44.1</v>
      </c>
      <c r="AG404" s="47">
        <f t="shared" si="259"/>
        <v>-43.1</v>
      </c>
      <c r="AH404" s="43">
        <f t="shared" ca="1" si="254"/>
        <v>-38.4</v>
      </c>
      <c r="AI404" s="43">
        <f t="shared" ca="1" si="255"/>
        <v>-37.4</v>
      </c>
      <c r="AJ404" s="44" cm="1">
        <f t="array" aca="1" ref="AJ404" ca="1" xml:space="preserve">
N("initial sens-loopgain")+
$AF404-BoxVal(ROW($AA404),26,COLUMN(INDIRECT("T"&amp;(INT(ROW($AA421)/65))*65+2)))</f>
        <v>-45.1</v>
      </c>
      <c r="AK404" s="44">
        <f t="shared" ca="1" si="256"/>
        <v>-44.1</v>
      </c>
      <c r="AL404" s="44" cm="1">
        <f t="array" aca="1" ref="AL404" ca="1" xml:space="preserve">
N("initial sens-loopgain-gain-gain ref-vcm")+
$AH404-
BoxVal(ROW($AA404),26,COLUMN(INDIRECT("T"&amp;(INT(ROW($AA421)/65))*65+2)))-
$AB404-
$W404-
IFERROR(VLOOKUP($AC404,$CT$1:$DC$31,7,FALSE),0)</f>
        <v>-45.1</v>
      </c>
      <c r="AM404" s="44">
        <f t="shared" ca="1" si="257"/>
        <v>-44.1</v>
      </c>
      <c r="AN404" s="36" t="str">
        <f t="shared" ca="1" si="258"/>
        <v>00</v>
      </c>
      <c r="AO404" s="36" t="str" cm="1">
        <f t="array" aca="1" ref="AO404" ca="1">ManualLookup(AB404,BoxVal(ROW(AB404),4,COLUMN(AO402)),INDIRECT(DO$3))</f>
        <v>0B</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 t="s">
        <v>544</v>
      </c>
      <c r="T405" s="15" t="s">
        <v>1085</v>
      </c>
      <c r="U405" s="36"/>
      <c r="V405" s="37"/>
      <c r="W405" s="37"/>
      <c r="X405" s="38"/>
      <c r="Y405" s="3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36"/>
      <c r="V408" s="37"/>
      <c r="W408" s="37"/>
      <c r="X408" s="38"/>
      <c r="Y408" s="3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f>VLOOKUP(T394,MPN!$A$1:$E$997,4,FALSE)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260">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VLOOKUP($T394,MPN!$A$1:$E$497,2,FALSE)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2258K</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2227H</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VLOOKUP($T394,MPN!$A$1:$E$497,5,FALSE)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261">VLOOKUP(T405,$DT$1:$DV$31,3,FALSE)</f>
        <v>1</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2</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44880</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t="shared" ref="T420" ca="1" si="262">COUNTA(U395:U454)</f>
        <v>10</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 t="shared" ref="T421" si="263">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 t="shared" ref="T422" si="264">T401&amp;" : "&amp;T404&amp;" "&amp;"(uA)"&amp;CHAR(10)&amp;"Vdc&amp;Remark: "&amp;T407</f>
        <v>3.3V : 70~100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 t="shared" ref="T424" si="265">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 t="shared" ref="S425" si="266">$BB$2</f>
        <v>15V</v>
      </c>
      <c r="T425" s="3">
        <v>5.5</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 t="shared" ref="S426" si="267">$BB$3</f>
        <v>14V</v>
      </c>
      <c r="T426" s="3">
        <v>4.4000000000000004</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 t="shared" ref="S427" si="268">$BB$4</f>
        <v>13V</v>
      </c>
      <c r="T427" s="3">
        <v>3.3</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 t="shared" ref="S428" si="269">$BB$5</f>
        <v>12V</v>
      </c>
      <c r="T428" s="3">
        <v>2.2000000000000002</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 t="shared" ref="S429" si="270">$BB$6</f>
        <v>11V</v>
      </c>
      <c r="T429" s="3">
        <v>1.1000000000000001</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 t="shared" ref="S430" si="271">$BB$7</f>
        <v>10V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 t="shared" ref="S431" si="272">$BB$8</f>
        <v>FIX</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 t="shared" ref="S432" si="273">$BB$9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274">$BB$10</f>
        <v>Config2</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275">$BB$11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276">$BB$12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277">$BB$13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278">$BB$14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279">$BB$15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280">$BB$16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281">$BB$17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282">$BB$18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283">$BB$19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284">$BB$20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285">$BB$21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286">$BB$22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287">$BB$23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288">$BB$24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289">$BB$25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290">$BB$26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291">$BB$27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292">$BB$28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293">$BB$29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294">$BB$30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295">$BB$31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296">VLOOKUP(U456,$DX$1:$DZ$21,3,FALSE)</f>
        <v>-</v>
      </c>
      <c r="AD456" s="8"/>
    </row>
    <row r="457" spans="19:45" ht="30" customHeight="1" x14ac:dyDescent="0.25">
      <c r="S457" s="7" t="s">
        <v>24</v>
      </c>
      <c r="T457" s="15" t="s">
        <v>450</v>
      </c>
      <c r="U457" s="5" t="s">
        <v>23</v>
      </c>
      <c r="V457" s="7" t="str">
        <f t="shared" ref="V457" si="297">VLOOKUP(U456,$DX$1:$DZ$21,2,FALSE)</f>
        <v>-</v>
      </c>
      <c r="W457" s="19"/>
      <c r="X457" s="19"/>
      <c r="Y457" s="19"/>
      <c r="Z457" s="19"/>
      <c r="AA457" s="5" t="s">
        <v>592</v>
      </c>
      <c r="AB457" s="26" t="str">
        <f t="shared" ref="AB457" si="298">T476&amp;"_"&amp;ABS(T474)&amp;"dB_"&amp;T478&amp;"_"&amp;T479&amp;"_"&amp;GetAbsMaxMinText(AF460:AG519)&amp;"_"&amp;T459&amp;"_"&amp;T458&amp;S456&amp;"."&amp;T482</f>
        <v>default_NormalMode_38dB_2258K_2282A_422_501_ZTS6156_MP8.7</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430</v>
      </c>
      <c r="U458" s="104" t="str">
        <f t="shared" ref="U458" si="299">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284</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00">VLOOKUP($T467,$DE$1:$DJ$31,2,FALSE)</f>
        <v>Full</v>
      </c>
      <c r="AO459" s="56" t="str">
        <f t="shared" ref="AO459" si="301">VLOOKUP($T467,$DE$1:$DJ$31,3,FALSE)</f>
        <v>Full</v>
      </c>
      <c r="AP459" s="56" t="str">
        <f t="shared" ref="AP459" si="302">VLOOKUP($T467,$DE$1:$DJ$31,4,FALSE)</f>
        <v>non</v>
      </c>
      <c r="AQ459" s="56" t="str">
        <f t="shared" ref="AQ459" si="303">VLOOKUP($T467,$DE$1:$DJ$31,5,FALSE)</f>
        <v>non</v>
      </c>
      <c r="AR459" s="56" t="str">
        <f t="shared" ref="AR459" si="304">VLOOKUP($T467,$DE$1:$DJ$31,6,FALSE)</f>
        <v>Full</v>
      </c>
      <c r="AS459" s="35" t="s">
        <v>726</v>
      </c>
    </row>
    <row r="460" spans="19:45" ht="30" customHeight="1" x14ac:dyDescent="0.25">
      <c r="S460" s="7" t="s">
        <v>18</v>
      </c>
      <c r="T460" s="15" t="s">
        <v>29</v>
      </c>
      <c r="U460" s="36" t="str">
        <f t="shared" ref="U460:U468" ca="1" si="305">ConfigCode($AA460,$AN460,$AO460,$AP460,$AQ460,$AR460,$AF460,$AG460,2)</f>
        <v>0x48=-43.20,-42.20;</v>
      </c>
      <c r="V460" s="37"/>
      <c r="W460" s="37"/>
      <c r="X460" s="68"/>
      <c r="Y460" s="68"/>
      <c r="Z460" s="55">
        <f t="shared" ref="Z460:Z468" ca="1" si="306" xml:space="preserve">
N("vbias,vlookup vbias range")+
VLOOKUP($AA460,INDIRECT(BoxVal(ROW($AA460),34,COLUMN(T456))),2,FALSE)+
N("gain")+
$AB460+
N("vcm")+
VLOOKUP($AC460,$CT$1:$DC$31,7,FALSE)+
N("(vbias*vcp*vbg-vbias)*sensor ratio")+
VbiasCal($AA460,$AD460,$AE460,BoxVal(ROW($AC460),18,COLUMN($T$22)))+
N("vbias ref+gain ref")+
$V460+$W460</f>
        <v>4.7</v>
      </c>
      <c r="AA460" s="39" t="s">
        <v>587</v>
      </c>
      <c r="AB460" s="40">
        <v>2.5</v>
      </c>
      <c r="AC460" s="40" t="s">
        <v>995</v>
      </c>
      <c r="AD460" s="40">
        <v>1</v>
      </c>
      <c r="AE460" s="41">
        <v>0</v>
      </c>
      <c r="AF460" s="42">
        <v>-43.2</v>
      </c>
      <c r="AG460" s="42">
        <v>-42.2</v>
      </c>
      <c r="AH460" s="43">
        <f t="shared" ref="AH460:AH468" ca="1" si="307">$AF460+$Z460</f>
        <v>-38.5</v>
      </c>
      <c r="AI460" s="43">
        <f t="shared" ref="AI460:AI468" ca="1" si="308">$AG460+$Z460</f>
        <v>-37.5</v>
      </c>
      <c r="AJ460" s="44" cm="1">
        <f t="array" aca="1" ref="AJ460" ca="1" xml:space="preserve">
N("initial sens-loopgain")+
$AF460-BoxVal(ROW($AA460),26,COLUMN(INDIRECT("T"&amp;(INT(ROW($AA477)/65))*65+2)))</f>
        <v>-44.2</v>
      </c>
      <c r="AK460" s="44">
        <f t="shared" ref="AK460:AK468" ca="1" si="309">AJ460+(AG460-AF460)</f>
        <v>-43.2</v>
      </c>
      <c r="AL460" s="44" cm="1">
        <f t="array" aca="1" ref="AL460" ca="1" xml:space="preserve">
N("initial sens-loopgain-gain-gain ref-vcm")+
$AH460-
BoxVal(ROW($AA460),26,COLUMN(INDIRECT("T"&amp;(INT(ROW($AA477)/65))*65+2)))-
$AB460-
$W460-
IFERROR(VLOOKUP($AC460,$CT$1:$DC$31,7,FALSE),0)</f>
        <v>-42</v>
      </c>
      <c r="AM460" s="44">
        <f t="shared" ref="AM460:AM468" ca="1" si="310">AL460+(AG460-AF460)</f>
        <v>-41</v>
      </c>
      <c r="AN460" s="36" t="str">
        <f t="shared" ref="AN460:AN468" ca="1" si="311">IF(BoxVal(ROW(AA460),9,COLUMN(T458))="FIX","00",ManualLookup(AA460,BoxVal(ROW(AA460),4,COLUMN(AN458)),INDIRECT(DN$3)))</f>
        <v>40</v>
      </c>
      <c r="AO460" s="36" t="str" cm="1">
        <f t="array" aca="1" ref="AO460" ca="1">ManualLookup(AB460,BoxVal(ROW(AB460),4,COLUMN(AO458)),INDIRECT(DO$3))</f>
        <v>08</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377</v>
      </c>
      <c r="U461" s="36" t="str">
        <f t="shared" ca="1" si="305"/>
        <v>0x49=-44.10,-43.20;</v>
      </c>
      <c r="V461" s="37"/>
      <c r="W461" s="37"/>
      <c r="X461" s="68"/>
      <c r="Y461" s="68">
        <v>5.7</v>
      </c>
      <c r="Z461" s="55">
        <f t="shared" ca="1" si="306"/>
        <v>5.7</v>
      </c>
      <c r="AA461" s="39" t="s">
        <v>587</v>
      </c>
      <c r="AB461" s="40">
        <v>3.5</v>
      </c>
      <c r="AC461" s="40" t="s">
        <v>995</v>
      </c>
      <c r="AD461" s="40">
        <v>1</v>
      </c>
      <c r="AE461" s="41">
        <v>0</v>
      </c>
      <c r="AF461" s="42">
        <v>-44.1</v>
      </c>
      <c r="AG461" s="47">
        <f t="shared" ref="AG461:AG468" si="312">AF460</f>
        <v>-43.2</v>
      </c>
      <c r="AH461" s="43">
        <f t="shared" ca="1" si="307"/>
        <v>-38.4</v>
      </c>
      <c r="AI461" s="43">
        <f t="shared" ca="1" si="308"/>
        <v>-37.5</v>
      </c>
      <c r="AJ461" s="44" cm="1">
        <f t="array" aca="1" ref="AJ461" ca="1" xml:space="preserve">
N("initial sens-loopgain")+
$AF461-BoxVal(ROW($AA461),26,COLUMN(INDIRECT("T"&amp;(INT(ROW($AA478)/65))*65+2)))</f>
        <v>-45.1</v>
      </c>
      <c r="AK461" s="44">
        <f t="shared" ca="1" si="309"/>
        <v>-44.2</v>
      </c>
      <c r="AL461" s="44" cm="1">
        <f t="array" aca="1" ref="AL461" ca="1" xml:space="preserve">
N("initial sens-loopgain-gain-gain ref-vcm")+
$AH461-
BoxVal(ROW($AA461),26,COLUMN(INDIRECT("T"&amp;(INT(ROW($AA478)/65))*65+2)))-
$AB461-
$W461-
IFERROR(VLOOKUP($AC461,$CT$1:$DC$31,7,FALSE),0)</f>
        <v>-42.9</v>
      </c>
      <c r="AM461" s="44">
        <f t="shared" ca="1" si="310"/>
        <v>-42</v>
      </c>
      <c r="AN461" s="36" t="str">
        <f t="shared" ca="1" si="311"/>
        <v>40</v>
      </c>
      <c r="AO461" s="36" t="str" cm="1">
        <f t="array" aca="1" ref="AO461" ca="1">ManualLookup(AB461,BoxVal(ROW(AB461),4,COLUMN(AO459)),INDIRECT(DO$3))</f>
        <v>09</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305"/>
        <v>0x59=-45.10,-44.10;</v>
      </c>
      <c r="V462" s="37"/>
      <c r="W462" s="37"/>
      <c r="X462" s="68"/>
      <c r="Y462" s="68">
        <v>6.73</v>
      </c>
      <c r="Z462" s="55">
        <f t="shared" ca="1" si="306"/>
        <v>6.6</v>
      </c>
      <c r="AA462" s="39" t="s">
        <v>580</v>
      </c>
      <c r="AB462" s="40">
        <v>3.5</v>
      </c>
      <c r="AC462" s="40" t="s">
        <v>995</v>
      </c>
      <c r="AD462" s="40">
        <v>1</v>
      </c>
      <c r="AE462" s="41">
        <v>0</v>
      </c>
      <c r="AF462" s="42">
        <v>-45.1</v>
      </c>
      <c r="AG462" s="47">
        <f t="shared" si="312"/>
        <v>-44.1</v>
      </c>
      <c r="AH462" s="43">
        <f t="shared" ca="1" si="307"/>
        <v>-38.5</v>
      </c>
      <c r="AI462" s="43">
        <f t="shared" ca="1" si="308"/>
        <v>-37.5</v>
      </c>
      <c r="AJ462" s="44" cm="1">
        <f t="array" aca="1" ref="AJ462" ca="1" xml:space="preserve">
N("initial sens-loopgain")+
$AF462-BoxVal(ROW($AA462),26,COLUMN(INDIRECT("T"&amp;(INT(ROW($AA479)/65))*65+2)))</f>
        <v>-46.1</v>
      </c>
      <c r="AK462" s="44">
        <f t="shared" ca="1" si="309"/>
        <v>-45.1</v>
      </c>
      <c r="AL462" s="44" cm="1">
        <f t="array" aca="1" ref="AL462" ca="1" xml:space="preserve">
N("initial sens-loopgain-gain-gain ref-vcm")+
$AH462-
BoxVal(ROW($AA462),26,COLUMN(INDIRECT("T"&amp;(INT(ROW($AA479)/65))*65+2)))-
$AB462-
$W462-
IFERROR(VLOOKUP($AC462,$CT$1:$DC$31,7,FALSE),0)</f>
        <v>-43</v>
      </c>
      <c r="AM462" s="44">
        <f t="shared" ca="1" si="310"/>
        <v>-42</v>
      </c>
      <c r="AN462" s="36" t="str">
        <f t="shared" ca="1" si="311"/>
        <v>50</v>
      </c>
      <c r="AO462" s="36" t="str" cm="1">
        <f t="array" aca="1" ref="AO462" ca="1">ManualLookup(AB462,BoxVal(ROW(AB462),4,COLUMN(AO460)),INDIRECT(DO$3))</f>
        <v>09</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305"/>
        <v>0x5A=-45.20,-45.10;</v>
      </c>
      <c r="V463" s="37"/>
      <c r="W463" s="37"/>
      <c r="X463" s="68"/>
      <c r="Y463" s="68">
        <v>7.86</v>
      </c>
      <c r="Z463" s="55">
        <f t="shared" ca="1" si="306"/>
        <v>7.6</v>
      </c>
      <c r="AA463" s="39" t="s">
        <v>580</v>
      </c>
      <c r="AB463" s="40">
        <v>4.5</v>
      </c>
      <c r="AC463" s="40" t="s">
        <v>995</v>
      </c>
      <c r="AD463" s="40">
        <v>1</v>
      </c>
      <c r="AE463" s="41">
        <v>0</v>
      </c>
      <c r="AF463" s="42">
        <v>-45.2</v>
      </c>
      <c r="AG463" s="47">
        <f t="shared" si="312"/>
        <v>-45.1</v>
      </c>
      <c r="AH463" s="43">
        <f t="shared" ca="1" si="307"/>
        <v>-37.6</v>
      </c>
      <c r="AI463" s="43">
        <f t="shared" ca="1" si="308"/>
        <v>-37.5</v>
      </c>
      <c r="AJ463" s="44" cm="1">
        <f t="array" aca="1" ref="AJ463" ca="1" xml:space="preserve">
N("initial sens-loopgain")+
$AF463-BoxVal(ROW($AA463),26,COLUMN(INDIRECT("T"&amp;(INT(ROW($AA480)/65))*65+2)))</f>
        <v>-46.2</v>
      </c>
      <c r="AK463" s="44">
        <f t="shared" ca="1" si="309"/>
        <v>-46.1</v>
      </c>
      <c r="AL463" s="44" cm="1">
        <f t="array" aca="1" ref="AL463" ca="1" xml:space="preserve">
N("initial sens-loopgain-gain-gain ref-vcm")+
$AH463-
BoxVal(ROW($AA463),26,COLUMN(INDIRECT("T"&amp;(INT(ROW($AA480)/65))*65+2)))-
$AB463-
$W463-
IFERROR(VLOOKUP($AC463,$CT$1:$DC$31,7,FALSE),0)</f>
        <v>-43.1</v>
      </c>
      <c r="AM463" s="44">
        <f t="shared" ca="1" si="310"/>
        <v>-43</v>
      </c>
      <c r="AN463" s="36" t="str">
        <f t="shared" ca="1" si="311"/>
        <v>50</v>
      </c>
      <c r="AO463" s="36" t="str" cm="1">
        <f t="array" aca="1" ref="AO463" ca="1">ManualLookup(AB463,BoxVal(ROW(AB463),4,COLUMN(AO461)),INDIRECT(DO$3))</f>
        <v>0A</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305"/>
        <v>0x69=-46.20,-45.20;</v>
      </c>
      <c r="V464" s="37"/>
      <c r="W464" s="37"/>
      <c r="X464" s="68"/>
      <c r="Y464" s="68">
        <v>7.66</v>
      </c>
      <c r="Z464" s="55">
        <f t="shared" ca="1" si="306"/>
        <v>7.7</v>
      </c>
      <c r="AA464" s="39" t="s">
        <v>581</v>
      </c>
      <c r="AB464" s="40">
        <v>3.5</v>
      </c>
      <c r="AC464" s="40" t="s">
        <v>995</v>
      </c>
      <c r="AD464" s="40">
        <v>1</v>
      </c>
      <c r="AE464" s="41">
        <v>0</v>
      </c>
      <c r="AF464" s="42">
        <v>-46.2</v>
      </c>
      <c r="AG464" s="47">
        <f t="shared" si="312"/>
        <v>-45.2</v>
      </c>
      <c r="AH464" s="43">
        <f t="shared" ca="1" si="307"/>
        <v>-38.5</v>
      </c>
      <c r="AI464" s="43">
        <f t="shared" ca="1" si="308"/>
        <v>-37.5</v>
      </c>
      <c r="AJ464" s="44" cm="1">
        <f t="array" aca="1" ref="AJ464" ca="1" xml:space="preserve">
N("initial sens-loopgain")+
$AF464-BoxVal(ROW($AA464),26,COLUMN(INDIRECT("T"&amp;(INT(ROW($AA481)/65))*65+2)))</f>
        <v>-47.2</v>
      </c>
      <c r="AK464" s="44">
        <f t="shared" ca="1" si="309"/>
        <v>-46.2</v>
      </c>
      <c r="AL464" s="44" cm="1">
        <f t="array" aca="1" ref="AL464" ca="1" xml:space="preserve">
N("initial sens-loopgain-gain-gain ref-vcm")+
$AH464-
BoxVal(ROW($AA464),26,COLUMN(INDIRECT("T"&amp;(INT(ROW($AA481)/65))*65+2)))-
$AB464-
$W464-
IFERROR(VLOOKUP($AC464,$CT$1:$DC$31,7,FALSE),0)</f>
        <v>-43</v>
      </c>
      <c r="AM464" s="44">
        <f t="shared" ca="1" si="310"/>
        <v>-42</v>
      </c>
      <c r="AN464" s="36" t="str">
        <f t="shared" ca="1" si="311"/>
        <v>60</v>
      </c>
      <c r="AO464" s="36" t="str" cm="1">
        <f t="array" aca="1" ref="AO464" ca="1">ManualLookup(AB464,BoxVal(ROW(AB464),4,COLUMN(AO462)),INDIRECT(DO$3))</f>
        <v>09</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305"/>
        <v>0x79=-47.10,-46.20;</v>
      </c>
      <c r="V465" s="37"/>
      <c r="W465" s="37"/>
      <c r="X465" s="68"/>
      <c r="Y465" s="68">
        <v>8.56</v>
      </c>
      <c r="Z465" s="55">
        <f t="shared" ca="1" si="306"/>
        <v>8.6</v>
      </c>
      <c r="AA465" s="39" t="s">
        <v>582</v>
      </c>
      <c r="AB465" s="40">
        <v>3.5</v>
      </c>
      <c r="AC465" s="40" t="s">
        <v>995</v>
      </c>
      <c r="AD465" s="40">
        <v>1</v>
      </c>
      <c r="AE465" s="41">
        <v>0</v>
      </c>
      <c r="AF465" s="42">
        <v>-47.1</v>
      </c>
      <c r="AG465" s="47">
        <f t="shared" si="312"/>
        <v>-46.2</v>
      </c>
      <c r="AH465" s="43">
        <f t="shared" ca="1" si="307"/>
        <v>-38.5</v>
      </c>
      <c r="AI465" s="43">
        <f t="shared" ca="1" si="308"/>
        <v>-37.6</v>
      </c>
      <c r="AJ465" s="44" cm="1">
        <f t="array" aca="1" ref="AJ465" ca="1" xml:space="preserve">
N("initial sens-loopgain")+
$AF465-BoxVal(ROW($AA465),26,COLUMN(INDIRECT("T"&amp;(INT(ROW($AA482)/65))*65+2)))</f>
        <v>-48.1</v>
      </c>
      <c r="AK465" s="44">
        <f t="shared" ca="1" si="309"/>
        <v>-47.2</v>
      </c>
      <c r="AL465" s="44" cm="1">
        <f t="array" aca="1" ref="AL465" ca="1" xml:space="preserve">
N("initial sens-loopgain-gain-gain ref-vcm")+
$AH465-
BoxVal(ROW($AA465),26,COLUMN(INDIRECT("T"&amp;(INT(ROW($AA482)/65))*65+2)))-
$AB465-
$W465-
IFERROR(VLOOKUP($AC465,$CT$1:$DC$31,7,FALSE),0)</f>
        <v>-43</v>
      </c>
      <c r="AM465" s="44">
        <f t="shared" ca="1" si="310"/>
        <v>-42.1</v>
      </c>
      <c r="AN465" s="36" t="str">
        <f t="shared" ca="1" si="311"/>
        <v>70</v>
      </c>
      <c r="AO465" s="36" t="str" cm="1">
        <f t="array" aca="1" ref="AO465" ca="1">ManualLookup(AB465,BoxVal(ROW(AB465),4,COLUMN(AO463)),INDIRECT(DO$3))</f>
        <v>09</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305"/>
        <v>0x7A=-48.10,-47.10;</v>
      </c>
      <c r="V466" s="37"/>
      <c r="W466" s="37"/>
      <c r="X466" s="68"/>
      <c r="Y466" s="68">
        <v>9.5</v>
      </c>
      <c r="Z466" s="55">
        <f t="shared" ca="1" si="306"/>
        <v>9.6</v>
      </c>
      <c r="AA466" s="39" t="s">
        <v>582</v>
      </c>
      <c r="AB466" s="40">
        <v>4.5</v>
      </c>
      <c r="AC466" s="40" t="s">
        <v>995</v>
      </c>
      <c r="AD466" s="40">
        <v>1</v>
      </c>
      <c r="AE466" s="41">
        <v>0</v>
      </c>
      <c r="AF466" s="42">
        <v>-48.1</v>
      </c>
      <c r="AG466" s="47">
        <f t="shared" si="312"/>
        <v>-47.1</v>
      </c>
      <c r="AH466" s="43">
        <f t="shared" ca="1" si="307"/>
        <v>-38.5</v>
      </c>
      <c r="AI466" s="43">
        <f t="shared" ca="1" si="308"/>
        <v>-37.5</v>
      </c>
      <c r="AJ466" s="44" cm="1">
        <f t="array" aca="1" ref="AJ466" ca="1" xml:space="preserve">
N("initial sens-loopgain")+
$AF466-BoxVal(ROW($AA466),26,COLUMN(INDIRECT("T"&amp;(INT(ROW($AA483)/65))*65+2)))</f>
        <v>-49.1</v>
      </c>
      <c r="AK466" s="44">
        <f t="shared" ca="1" si="309"/>
        <v>-48.1</v>
      </c>
      <c r="AL466" s="44" cm="1">
        <f t="array" aca="1" ref="AL466" ca="1" xml:space="preserve">
N("initial sens-loopgain-gain-gain ref-vcm")+
$AH466-
BoxVal(ROW($AA466),26,COLUMN(INDIRECT("T"&amp;(INT(ROW($AA483)/65))*65+2)))-
$AB466-
$W466-
IFERROR(VLOOKUP($AC466,$CT$1:$DC$31,7,FALSE),0)</f>
        <v>-44</v>
      </c>
      <c r="AM466" s="44">
        <f t="shared" ca="1" si="310"/>
        <v>-43</v>
      </c>
      <c r="AN466" s="36" t="str">
        <f t="shared" ca="1" si="311"/>
        <v>70</v>
      </c>
      <c r="AO466" s="36" t="str" cm="1">
        <f t="array" aca="1" ref="AO466" ca="1">ManualLookup(AB466,BoxVal(ROW(AB466),4,COLUMN(AO464)),INDIRECT(DO$3))</f>
        <v>0A</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305"/>
        <v>0x7B=-49.10,-48.10;</v>
      </c>
      <c r="V467" s="37"/>
      <c r="W467" s="37"/>
      <c r="X467" s="68"/>
      <c r="Y467" s="68"/>
      <c r="Z467" s="55">
        <f t="shared" ca="1" si="306"/>
        <v>10.6</v>
      </c>
      <c r="AA467" s="39" t="s">
        <v>582</v>
      </c>
      <c r="AB467" s="40">
        <v>5.5</v>
      </c>
      <c r="AC467" s="40" t="s">
        <v>995</v>
      </c>
      <c r="AD467" s="40">
        <v>1</v>
      </c>
      <c r="AE467" s="41">
        <v>0</v>
      </c>
      <c r="AF467" s="42">
        <v>-49.1</v>
      </c>
      <c r="AG467" s="47">
        <f t="shared" si="312"/>
        <v>-48.1</v>
      </c>
      <c r="AH467" s="43">
        <f t="shared" ca="1" si="307"/>
        <v>-38.5</v>
      </c>
      <c r="AI467" s="43">
        <f t="shared" ca="1" si="308"/>
        <v>-37.5</v>
      </c>
      <c r="AJ467" s="44" cm="1">
        <f t="array" aca="1" ref="AJ467" ca="1" xml:space="preserve">
N("initial sens-loopgain")+
$AF467-BoxVal(ROW($AA467),26,COLUMN(INDIRECT("T"&amp;(INT(ROW($AA484)/65))*65+2)))</f>
        <v>-50.1</v>
      </c>
      <c r="AK467" s="44">
        <f t="shared" ca="1" si="309"/>
        <v>-49.1</v>
      </c>
      <c r="AL467" s="44" cm="1">
        <f t="array" aca="1" ref="AL467" ca="1" xml:space="preserve">
N("initial sens-loopgain-gain-gain ref-vcm")+
$AH467-
BoxVal(ROW($AA467),26,COLUMN(INDIRECT("T"&amp;(INT(ROW($AA484)/65))*65+2)))-
$AB467-
$W467-
IFERROR(VLOOKUP($AC467,$CT$1:$DC$31,7,FALSE),0)</f>
        <v>-45</v>
      </c>
      <c r="AM467" s="44">
        <f t="shared" ca="1" si="310"/>
        <v>-44</v>
      </c>
      <c r="AN467" s="36" t="str">
        <f t="shared" ca="1" si="311"/>
        <v>70</v>
      </c>
      <c r="AO467" s="36" t="str" cm="1">
        <f t="array" aca="1" ref="AO467" ca="1">ManualLookup(AB467,BoxVal(ROW(AB467),4,COLUMN(AO465)),INDIRECT(DO$3))</f>
        <v>0B</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-39</v>
      </c>
      <c r="U468" s="36" t="str">
        <f t="shared" ca="1" si="305"/>
        <v>0x7C=-50.10,-49.10;</v>
      </c>
      <c r="V468" s="37"/>
      <c r="W468" s="37"/>
      <c r="X468" s="38"/>
      <c r="Y468" s="38"/>
      <c r="Z468" s="55">
        <f t="shared" ca="1" si="306"/>
        <v>11.6</v>
      </c>
      <c r="AA468" s="39" t="s">
        <v>582</v>
      </c>
      <c r="AB468" s="40">
        <v>6.5</v>
      </c>
      <c r="AC468" s="40" t="s">
        <v>995</v>
      </c>
      <c r="AD468" s="40">
        <v>1</v>
      </c>
      <c r="AE468" s="41">
        <v>0</v>
      </c>
      <c r="AF468" s="42">
        <v>-50.1</v>
      </c>
      <c r="AG468" s="47">
        <f t="shared" si="312"/>
        <v>-49.1</v>
      </c>
      <c r="AH468" s="43">
        <f t="shared" ca="1" si="307"/>
        <v>-38.5</v>
      </c>
      <c r="AI468" s="43">
        <f t="shared" ca="1" si="308"/>
        <v>-37.5</v>
      </c>
      <c r="AJ468" s="44" cm="1">
        <f t="array" aca="1" ref="AJ468" ca="1" xml:space="preserve">
N("initial sens-loopgain")+
$AF468-BoxVal(ROW($AA468),26,COLUMN(INDIRECT("T"&amp;(INT(ROW($AA485)/65))*65+2)))</f>
        <v>-51.1</v>
      </c>
      <c r="AK468" s="44">
        <f t="shared" ca="1" si="309"/>
        <v>-50.1</v>
      </c>
      <c r="AL468" s="44" cm="1">
        <f t="array" aca="1" ref="AL468" ca="1" xml:space="preserve">
N("initial sens-loopgain-gain-gain ref-vcm")+
$AH468-
BoxVal(ROW($AA468),26,COLUMN(INDIRECT("T"&amp;(INT(ROW($AA485)/65))*65+2)))-
$AB468-
$W468-
IFERROR(VLOOKUP($AC468,$CT$1:$DC$31,7,FALSE),0)</f>
        <v>-46</v>
      </c>
      <c r="AM468" s="44">
        <f t="shared" ca="1" si="310"/>
        <v>-45</v>
      </c>
      <c r="AN468" s="36" t="str">
        <f t="shared" ca="1" si="311"/>
        <v>70</v>
      </c>
      <c r="AO468" s="36" t="str" cm="1">
        <f t="array" aca="1" ref="AO468" ca="1">ManualLookup(AB468,BoxVal(ROW(AB468),4,COLUMN(AO466)),INDIRECT(DO$3))</f>
        <v>0C</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1088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1085</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 t="s">
        <v>590</v>
      </c>
      <c r="T474" s="15">
        <f>VLOOKUP(T459,MPN!$A$1:$E$997,4,FALSE)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13">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VLOOKUP($T459,MPN!$A$1:$E$497,2,FALSE)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2258K</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2282A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VLOOKUP($T459,MPN!$A$1:$E$497,5,FALSE)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 t="shared" ref="T481" si="314">VLOOKUP(T470,$DT$1:$DV$31,3,FALSE)</f>
        <v>1</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7</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45707</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t="shared" ref="T485" ca="1" si="315">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 t="shared" ref="T486" si="316">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 t="shared" ref="T487" si="317">T466&amp;" : "&amp;T469&amp;" "&amp;"(uA)"&amp;CHAR(10)&amp;"Vdc&amp;Remark: "&amp;T472</f>
        <v>3.3V : 70~150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 t="shared" ref="T489" si="318">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 t="shared" ref="S490" si="319">$BB$2</f>
        <v>15V</v>
      </c>
      <c r="T490" s="3">
        <v>5.0999999999999996</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 t="shared" ref="S491" si="320">$BB$3</f>
        <v>14V</v>
      </c>
      <c r="T491" s="3">
        <v>4.2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 t="shared" ref="S492" si="321">$BB$4</f>
        <v>13V</v>
      </c>
      <c r="T492" s="3">
        <v>3.1</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 t="shared" ref="S493" si="322">$BB$5</f>
        <v>12V</v>
      </c>
      <c r="T493" s="3">
        <v>2.2000000000000002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 t="shared" ref="S494" si="323">$BB$6</f>
        <v>11V</v>
      </c>
      <c r="T494" s="3">
        <v>1.1000000000000001</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 t="shared" ref="S495" si="324">$BB$7</f>
        <v>10V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 t="shared" ref="S496" si="325">$BB$8</f>
        <v>FIX</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26">$BB$9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27">$BB$10</f>
        <v>Config2</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28">$BB$11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29">$BB$12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30">$BB$13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331">$BB$14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332">$BB$15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333">$BB$16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334">$BB$17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335">$BB$18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336">$BB$19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337">$BB$20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338">$BB$21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339">$BB$22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340">$BB$23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341">$BB$24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342">$BB$25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343">$BB$26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344">$BB$27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345">$BB$28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346">$BB$29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347">$BB$30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348">$BB$31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349">VLOOKUP(U521,$DX$1:$DZ$21,3,FALSE)</f>
        <v>-</v>
      </c>
      <c r="AD521" s="8"/>
    </row>
    <row r="522" spans="19:45" ht="30" customHeight="1" x14ac:dyDescent="0.25">
      <c r="S522" s="7" t="s">
        <v>24</v>
      </c>
      <c r="T522" s="15" t="s">
        <v>450</v>
      </c>
      <c r="U522" s="5" t="s">
        <v>23</v>
      </c>
      <c r="V522" s="7" t="str">
        <f t="shared" ref="V522" si="350">VLOOKUP(U521,$DX$1:$DZ$21,2,FALSE)</f>
        <v>-</v>
      </c>
      <c r="W522" s="19"/>
      <c r="X522" s="19"/>
      <c r="Y522" s="19"/>
      <c r="Z522" s="19"/>
      <c r="AA522" s="5" t="s">
        <v>592</v>
      </c>
      <c r="AB522" s="26" t="str">
        <f t="shared" ref="AB522" si="351">T541&amp;"_"&amp;ABS(T539)&amp;"dB_"&amp;T543&amp;"_"&amp;T544&amp;"_"&amp;GetAbsMaxMinText(AF525:AG584)&amp;"_"&amp;T524&amp;"_"&amp;T523&amp;S521&amp;"."&amp;T547</f>
        <v>default_NormalMode_38dB_2258K_2227F_420_472_ZTS6117SE_MP9.3</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430</v>
      </c>
      <c r="U523" s="104" t="str">
        <f t="shared" ref="U523" si="352">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281</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353">VLOOKUP($T532,$DE$1:$DJ$31,2,FALSE)</f>
        <v>Full</v>
      </c>
      <c r="AO524" s="56" t="str">
        <f t="shared" ref="AO524" si="354">VLOOKUP($T532,$DE$1:$DJ$31,3,FALSE)</f>
        <v>Full</v>
      </c>
      <c r="AP524" s="56" t="str">
        <f t="shared" ref="AP524" si="355">VLOOKUP($T532,$DE$1:$DJ$31,4,FALSE)</f>
        <v>non</v>
      </c>
      <c r="AQ524" s="56" t="str">
        <f t="shared" ref="AQ524" si="356">VLOOKUP($T532,$DE$1:$DJ$31,5,FALSE)</f>
        <v>non</v>
      </c>
      <c r="AR524" s="56" t="str">
        <f t="shared" ref="AR524" si="357">VLOOKUP($T532,$DE$1:$DJ$31,6,FALSE)</f>
        <v>Full</v>
      </c>
      <c r="AS524" s="35" t="s">
        <v>726</v>
      </c>
    </row>
    <row r="525" spans="19:45" ht="30" customHeight="1" x14ac:dyDescent="0.25">
      <c r="S525" s="7" t="s">
        <v>18</v>
      </c>
      <c r="T525" s="15" t="s">
        <v>29</v>
      </c>
      <c r="U525" s="36" t="str">
        <f t="shared" ref="U525:U531" ca="1" si="358">ConfigCode($AA525,$AN525,$AO525,$AP525,$AQ525,$AR525,$AF525,$AG525,2)</f>
        <v>0x0A=-43.00,-42.00;</v>
      </c>
      <c r="V525" s="37"/>
      <c r="W525" s="37"/>
      <c r="X525" s="68"/>
      <c r="Y525" s="68" t="s">
        <v>1093</v>
      </c>
      <c r="Z525" s="55">
        <f t="shared" ref="Z525:Z531" ca="1" si="359" xml:space="preserve">
N("vbias,vlookup vbias range")+
VLOOKUP($AA525,INDIRECT(BoxVal(ROW($AA525),34,COLUMN(T521))),2,FALSE)+
N("gain")+
$AB525+
N("vcm")+
VLOOKUP($AC525,$CT$1:$DC$31,7,FALSE)+
N("(vbias*vcp*vbg-vbias)*sensor ratio")+
VbiasCal($AA525,$AD525,$AE525,BoxVal(ROW($AC525),18,COLUMN($T$22)))+
N("vbias ref+gain ref")+
$V525+$W525</f>
        <v>4.5</v>
      </c>
      <c r="AA525" s="39" t="s">
        <v>584</v>
      </c>
      <c r="AB525" s="40">
        <v>4.5</v>
      </c>
      <c r="AC525" s="40" t="s">
        <v>995</v>
      </c>
      <c r="AD525" s="40">
        <v>1</v>
      </c>
      <c r="AE525" s="41">
        <v>0</v>
      </c>
      <c r="AF525" s="42">
        <v>-43</v>
      </c>
      <c r="AG525" s="42">
        <v>-42</v>
      </c>
      <c r="AH525" s="43">
        <f t="shared" ref="AH525:AH531" ca="1" si="360">$AF525+$Z525</f>
        <v>-38.5</v>
      </c>
      <c r="AI525" s="43">
        <f t="shared" ref="AI525:AI531" ca="1" si="361">$AG525+$Z525</f>
        <v>-37.5</v>
      </c>
      <c r="AJ525" s="44" cm="1">
        <f t="array" aca="1" ref="AJ525" ca="1" xml:space="preserve">
N("initial sens-loopgain")+
$AF525-BoxVal(ROW($AA525),26,COLUMN(INDIRECT("T"&amp;(INT(ROW($AA542)/65))*65+2)))</f>
        <v>-44</v>
      </c>
      <c r="AK525" s="44">
        <f t="shared" ref="AK525:AK531" ca="1" si="362">AJ525+(AG525-AF525)</f>
        <v>-43</v>
      </c>
      <c r="AL525" s="44" cm="1">
        <f t="array" aca="1" ref="AL525" ca="1" xml:space="preserve">
N("initial sens-loopgain-gain-gain ref-vcm")+
$AH525-
BoxVal(ROW($AA525),26,COLUMN(INDIRECT("T"&amp;(INT(ROW($AA542)/65))*65+2)))-
$AB525-
$W525-
IFERROR(VLOOKUP($AC525,$CT$1:$DC$31,7,FALSE),0)</f>
        <v>-44</v>
      </c>
      <c r="AM525" s="44">
        <f t="shared" ref="AM525:AM531" ca="1" si="363">AL525+(AG525-AF525)</f>
        <v>-43</v>
      </c>
      <c r="AN525" s="36" t="str">
        <f t="shared" ref="AN525:AN531" ca="1" si="364">IF(BoxVal(ROW(AA525),9,COLUMN(T523))="FIX","00",ManualLookup(AA525,BoxVal(ROW(AA525),4,COLUMN(AN523)),INDIRECT(DN$3)))</f>
        <v>00</v>
      </c>
      <c r="AO525" s="36" t="str" cm="1">
        <f t="array" aca="1" ref="AO525" ca="1">ManualLookup(AB525,BoxVal(ROW(AB525),4,COLUMN(AO523)),INDIRECT(DO$3))</f>
        <v>0A</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358"/>
        <v>0x0B=-43.70,-43.00;</v>
      </c>
      <c r="V526" s="37"/>
      <c r="W526" s="37"/>
      <c r="X526" s="68"/>
      <c r="Y526" s="68">
        <v>5.45</v>
      </c>
      <c r="Z526" s="55">
        <f t="shared" ca="1" si="359"/>
        <v>5.5</v>
      </c>
      <c r="AA526" s="39" t="s">
        <v>584</v>
      </c>
      <c r="AB526" s="40">
        <v>5.5</v>
      </c>
      <c r="AC526" s="40" t="s">
        <v>995</v>
      </c>
      <c r="AD526" s="40">
        <v>1</v>
      </c>
      <c r="AE526" s="41">
        <v>0</v>
      </c>
      <c r="AF526" s="42">
        <v>-43.7</v>
      </c>
      <c r="AG526" s="47">
        <f t="shared" ref="AG526:AG531" si="365">AF525</f>
        <v>-43</v>
      </c>
      <c r="AH526" s="43">
        <f t="shared" ca="1" si="360"/>
        <v>-38.200000000000003</v>
      </c>
      <c r="AI526" s="43">
        <f t="shared" ca="1" si="361"/>
        <v>-37.5</v>
      </c>
      <c r="AJ526" s="44" cm="1">
        <f t="array" aca="1" ref="AJ526" ca="1" xml:space="preserve">
N("initial sens-loopgain")+
$AF526-BoxVal(ROW($AA526),26,COLUMN(INDIRECT("T"&amp;(INT(ROW($AA543)/65))*65+2)))</f>
        <v>-44.7</v>
      </c>
      <c r="AK526" s="44">
        <f t="shared" ca="1" si="362"/>
        <v>-44</v>
      </c>
      <c r="AL526" s="44" cm="1">
        <f t="array" aca="1" ref="AL526" ca="1" xml:space="preserve">
N("initial sens-loopgain-gain-gain ref-vcm")+
$AH526-
BoxVal(ROW($AA526),26,COLUMN(INDIRECT("T"&amp;(INT(ROW($AA543)/65))*65+2)))-
$AB526-
$W526-
IFERROR(VLOOKUP($AC526,$CT$1:$DC$31,7,FALSE),0)</f>
        <v>-44.7</v>
      </c>
      <c r="AM526" s="44">
        <f t="shared" ca="1" si="363"/>
        <v>-44</v>
      </c>
      <c r="AN526" s="36" t="str">
        <f t="shared" ca="1" si="364"/>
        <v>00</v>
      </c>
      <c r="AO526" s="36" t="str" cm="1">
        <f t="array" aca="1" ref="AO526" ca="1">ManualLookup(AB526,BoxVal(ROW(AB526),4,COLUMN(AO524)),INDIRECT(DO$3))</f>
        <v>0B</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358"/>
        <v>0x3A=-44.40,-43.70;</v>
      </c>
      <c r="V527" s="37"/>
      <c r="W527" s="37"/>
      <c r="X527" s="68"/>
      <c r="Y527" s="68">
        <v>5.79</v>
      </c>
      <c r="Z527" s="55">
        <f t="shared" ca="1" si="359"/>
        <v>5.85</v>
      </c>
      <c r="AA527" s="39" t="s">
        <v>586</v>
      </c>
      <c r="AB527" s="40">
        <v>4.5</v>
      </c>
      <c r="AC527" s="40" t="s">
        <v>995</v>
      </c>
      <c r="AD527" s="40">
        <v>1</v>
      </c>
      <c r="AE527" s="41">
        <v>0</v>
      </c>
      <c r="AF527" s="42">
        <v>-44.4</v>
      </c>
      <c r="AG527" s="47">
        <f t="shared" si="365"/>
        <v>-43.7</v>
      </c>
      <c r="AH527" s="43">
        <f t="shared" ca="1" si="360"/>
        <v>-38.549999999999997</v>
      </c>
      <c r="AI527" s="43">
        <f t="shared" ca="1" si="361"/>
        <v>-37.85</v>
      </c>
      <c r="AJ527" s="44" cm="1">
        <f t="array" aca="1" ref="AJ527" ca="1" xml:space="preserve">
N("initial sens-loopgain")+
$AF527-BoxVal(ROW($AA527),26,COLUMN(INDIRECT("T"&amp;(INT(ROW($AA544)/65))*65+2)))</f>
        <v>-45.4</v>
      </c>
      <c r="AK527" s="44">
        <f t="shared" ca="1" si="362"/>
        <v>-44.7</v>
      </c>
      <c r="AL527" s="44" cm="1">
        <f t="array" aca="1" ref="AL527" ca="1" xml:space="preserve">
N("initial sens-loopgain-gain-gain ref-vcm")+
$AH527-
BoxVal(ROW($AA527),26,COLUMN(INDIRECT("T"&amp;(INT(ROW($AA544)/65))*65+2)))-
$AB527-
$W527-
IFERROR(VLOOKUP($AC527,$CT$1:$DC$31,7,FALSE),0)</f>
        <v>-44.05</v>
      </c>
      <c r="AM527" s="44">
        <f t="shared" ca="1" si="363"/>
        <v>-43.35</v>
      </c>
      <c r="AN527" s="36" t="str">
        <f t="shared" ca="1" si="364"/>
        <v>30</v>
      </c>
      <c r="AO527" s="36" t="str" cm="1">
        <f t="array" aca="1" ref="AO527" ca="1">ManualLookup(AB527,BoxVal(ROW(AB527),4,COLUMN(AO525)),INDIRECT(DO$3))</f>
        <v>0A</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584</v>
      </c>
      <c r="U528" s="36" t="str">
        <f t="shared" ca="1" si="358"/>
        <v>0x3B=-45.00,-44.40;</v>
      </c>
      <c r="V528" s="37"/>
      <c r="W528" s="37"/>
      <c r="X528" s="68"/>
      <c r="Y528" s="68"/>
      <c r="Z528" s="55">
        <f t="shared" ca="1" si="359"/>
        <v>6.85</v>
      </c>
      <c r="AA528" s="39" t="s">
        <v>586</v>
      </c>
      <c r="AB528" s="40">
        <v>5.5</v>
      </c>
      <c r="AC528" s="40" t="s">
        <v>995</v>
      </c>
      <c r="AD528" s="40">
        <v>1</v>
      </c>
      <c r="AE528" s="41">
        <v>0</v>
      </c>
      <c r="AF528" s="42">
        <v>-45</v>
      </c>
      <c r="AG528" s="47">
        <f t="shared" si="365"/>
        <v>-44.4</v>
      </c>
      <c r="AH528" s="43">
        <f t="shared" ca="1" si="360"/>
        <v>-38.15</v>
      </c>
      <c r="AI528" s="43">
        <f t="shared" ca="1" si="361"/>
        <v>-37.549999999999997</v>
      </c>
      <c r="AJ528" s="44" cm="1">
        <f t="array" aca="1" ref="AJ528" ca="1" xml:space="preserve">
N("initial sens-loopgain")+
$AF528-BoxVal(ROW($AA528),26,COLUMN(INDIRECT("T"&amp;(INT(ROW($AA545)/65))*65+2)))</f>
        <v>-46</v>
      </c>
      <c r="AK528" s="44">
        <f t="shared" ca="1" si="362"/>
        <v>-45.4</v>
      </c>
      <c r="AL528" s="44" cm="1">
        <f t="array" aca="1" ref="AL528" ca="1" xml:space="preserve">
N("initial sens-loopgain-gain-gain ref-vcm")+
$AH528-
BoxVal(ROW($AA528),26,COLUMN(INDIRECT("T"&amp;(INT(ROW($AA545)/65))*65+2)))-
$AB528-
$W528-
IFERROR(VLOOKUP($AC528,$CT$1:$DC$31,7,FALSE),0)</f>
        <v>-44.65</v>
      </c>
      <c r="AM528" s="44">
        <f t="shared" ca="1" si="363"/>
        <v>-44.05</v>
      </c>
      <c r="AN528" s="36" t="str">
        <f t="shared" ca="1" si="364"/>
        <v>30</v>
      </c>
      <c r="AO528" s="36" t="str" cm="1">
        <f t="array" aca="1" ref="AO528" ca="1">ManualLookup(AB528,BoxVal(ROW(AB528),4,COLUMN(AO526)),INDIRECT(DO$3))</f>
        <v>0B</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358"/>
        <v>0x4A=-45.40,-45.00;</v>
      </c>
      <c r="V529" s="37"/>
      <c r="W529" s="37"/>
      <c r="X529" s="68"/>
      <c r="Y529" s="68">
        <v>6.84</v>
      </c>
      <c r="Z529" s="55">
        <f t="shared" ca="1" si="359"/>
        <v>6.85</v>
      </c>
      <c r="AA529" s="39" t="s">
        <v>587</v>
      </c>
      <c r="AB529" s="40">
        <v>4.5</v>
      </c>
      <c r="AC529" s="40" t="s">
        <v>995</v>
      </c>
      <c r="AD529" s="40">
        <v>1</v>
      </c>
      <c r="AE529" s="41">
        <v>0</v>
      </c>
      <c r="AF529" s="42">
        <v>-45.4</v>
      </c>
      <c r="AG529" s="47">
        <f t="shared" si="365"/>
        <v>-45</v>
      </c>
      <c r="AH529" s="43">
        <f t="shared" ca="1" si="360"/>
        <v>-38.549999999999997</v>
      </c>
      <c r="AI529" s="43">
        <f t="shared" ca="1" si="361"/>
        <v>-38.15</v>
      </c>
      <c r="AJ529" s="44" cm="1">
        <f t="array" aca="1" ref="AJ529" ca="1" xml:space="preserve">
N("initial sens-loopgain")+
$AF529-BoxVal(ROW($AA529),26,COLUMN(INDIRECT("T"&amp;(INT(ROW($AA546)/65))*65+2)))</f>
        <v>-46.4</v>
      </c>
      <c r="AK529" s="44">
        <f t="shared" ca="1" si="362"/>
        <v>-46</v>
      </c>
      <c r="AL529" s="44" cm="1">
        <f t="array" aca="1" ref="AL529" ca="1" xml:space="preserve">
N("initial sens-loopgain-gain-gain ref-vcm")+
$AH529-
BoxVal(ROW($AA529),26,COLUMN(INDIRECT("T"&amp;(INT(ROW($AA546)/65))*65+2)))-
$AB529-
$W529-
IFERROR(VLOOKUP($AC529,$CT$1:$DC$31,7,FALSE),0)</f>
        <v>-44.05</v>
      </c>
      <c r="AM529" s="44">
        <f t="shared" ca="1" si="363"/>
        <v>-43.65</v>
      </c>
      <c r="AN529" s="36" t="str">
        <f t="shared" ca="1" si="364"/>
        <v>40</v>
      </c>
      <c r="AO529" s="36" t="str" cm="1">
        <f t="array" aca="1" ref="AO529" ca="1">ManualLookup(AB529,BoxVal(ROW(AB529),4,COLUMN(AO527)),INDIRECT(DO$3))</f>
        <v>0A</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358"/>
        <v>0x5A=-46.40,-45.40;</v>
      </c>
      <c r="V530" s="37"/>
      <c r="W530" s="37"/>
      <c r="X530" s="68"/>
      <c r="Y530" s="68">
        <v>7.86</v>
      </c>
      <c r="Z530" s="55">
        <f t="shared" ca="1" si="359"/>
        <v>7.9</v>
      </c>
      <c r="AA530" s="39" t="s">
        <v>580</v>
      </c>
      <c r="AB530" s="40">
        <v>4.5</v>
      </c>
      <c r="AC530" s="40" t="s">
        <v>995</v>
      </c>
      <c r="AD530" s="40">
        <v>1</v>
      </c>
      <c r="AE530" s="41">
        <v>0</v>
      </c>
      <c r="AF530" s="42">
        <v>-46.4</v>
      </c>
      <c r="AG530" s="47">
        <f t="shared" si="365"/>
        <v>-45.4</v>
      </c>
      <c r="AH530" s="43">
        <f t="shared" ca="1" si="360"/>
        <v>-38.5</v>
      </c>
      <c r="AI530" s="43">
        <f t="shared" ca="1" si="361"/>
        <v>-37.5</v>
      </c>
      <c r="AJ530" s="44" cm="1">
        <f t="array" aca="1" ref="AJ530" ca="1" xml:space="preserve">
N("initial sens-loopgain")+
$AF530-BoxVal(ROW($AA530),26,COLUMN(INDIRECT("T"&amp;(INT(ROW($AA547)/65))*65+2)))</f>
        <v>-47.4</v>
      </c>
      <c r="AK530" s="44">
        <f t="shared" ca="1" si="362"/>
        <v>-46.4</v>
      </c>
      <c r="AL530" s="44" cm="1">
        <f t="array" aca="1" ref="AL530" ca="1" xml:space="preserve">
N("initial sens-loopgain-gain-gain ref-vcm")+
$AH530-
BoxVal(ROW($AA530),26,COLUMN(INDIRECT("T"&amp;(INT(ROW($AA547)/65))*65+2)))-
$AB530-
$W530-
IFERROR(VLOOKUP($AC530,$CT$1:$DC$31,7,FALSE),0)</f>
        <v>-44</v>
      </c>
      <c r="AM530" s="44">
        <f t="shared" ca="1" si="363"/>
        <v>-43</v>
      </c>
      <c r="AN530" s="36" t="str">
        <f t="shared" ca="1" si="364"/>
        <v>50</v>
      </c>
      <c r="AO530" s="36" t="str" cm="1">
        <f t="array" aca="1" ref="AO530" ca="1">ManualLookup(AB530,BoxVal(ROW(AB530),4,COLUMN(AO528)),INDIRECT(DO$3))</f>
        <v>0A</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358"/>
        <v>0x6A=-47.20,-46.40;</v>
      </c>
      <c r="V531" s="37"/>
      <c r="W531" s="37"/>
      <c r="X531" s="68"/>
      <c r="Y531" s="68">
        <v>8.75</v>
      </c>
      <c r="Z531" s="55">
        <f t="shared" ca="1" si="359"/>
        <v>8.8000000000000007</v>
      </c>
      <c r="AA531" s="39" t="s">
        <v>581</v>
      </c>
      <c r="AB531" s="40">
        <v>4.5</v>
      </c>
      <c r="AC531" s="40" t="s">
        <v>995</v>
      </c>
      <c r="AD531" s="40">
        <v>1</v>
      </c>
      <c r="AE531" s="41">
        <v>0</v>
      </c>
      <c r="AF531" s="42">
        <v>-47.2</v>
      </c>
      <c r="AG531" s="47">
        <f t="shared" si="365"/>
        <v>-46.4</v>
      </c>
      <c r="AH531" s="43">
        <f t="shared" ca="1" si="360"/>
        <v>-38.400000000000006</v>
      </c>
      <c r="AI531" s="43">
        <f t="shared" ca="1" si="361"/>
        <v>-37.599999999999994</v>
      </c>
      <c r="AJ531" s="44" cm="1">
        <f t="array" aca="1" ref="AJ531" ca="1" xml:space="preserve">
N("initial sens-loopgain")+
$AF531-BoxVal(ROW($AA531),26,COLUMN(INDIRECT("T"&amp;(INT(ROW($AA548)/65))*65+2)))</f>
        <v>-48.2</v>
      </c>
      <c r="AK531" s="44">
        <f t="shared" ca="1" si="362"/>
        <v>-47.4</v>
      </c>
      <c r="AL531" s="44" cm="1">
        <f t="array" aca="1" ref="AL531" ca="1" xml:space="preserve">
N("initial sens-loopgain-gain-gain ref-vcm")+
$AH531-
BoxVal(ROW($AA531),26,COLUMN(INDIRECT("T"&amp;(INT(ROW($AA548)/65))*65+2)))-
$AB531-
$W531-
IFERROR(VLOOKUP($AC531,$CT$1:$DC$31,7,FALSE),0)</f>
        <v>-43.900000000000006</v>
      </c>
      <c r="AM531" s="44">
        <f t="shared" ca="1" si="363"/>
        <v>-43.1</v>
      </c>
      <c r="AN531" s="36" t="str">
        <f t="shared" ca="1" si="364"/>
        <v>60</v>
      </c>
      <c r="AO531" s="36" t="str" cm="1">
        <f t="array" aca="1" ref="AO531" ca="1">ManualLookup(AB531,BoxVal(ROW(AB531),4,COLUMN(AO529)),INDIRECT(DO$3))</f>
        <v>0A</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S533" s="7" t="s">
        <v>20</v>
      </c>
      <c r="T533" s="15">
        <v>-43</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1275</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1085</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 t="s">
        <v>590</v>
      </c>
      <c r="T539" s="15">
        <f>VLOOKUP(T524,MPN!$A$1:$E$997,4,FALSE)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366">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VLOOKUP($T524,MPN!$A$1:$E$497,2,FALSE)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2258K</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2227F</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VLOOKUP($T524,MPN!$A$1:$E$497,5,FALSE)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 t="shared" ref="T546" si="367">VLOOKUP(T535,$DT$1:$DV$31,3,FALSE)</f>
        <v>1</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3</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44489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t="shared" ref="T550" ca="1" si="368">COUNTA(U525:U584)</f>
        <v>7</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 t="shared" ref="T551" si="369">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 t="shared" ref="T552" si="370">T531&amp;" : "&amp;T534&amp;" "&amp;"(uA)"&amp;CHAR(10)&amp;"Vdc&amp;Remark: "&amp;T537</f>
        <v>3.3V : 70~100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 t="shared" ref="T554" si="371">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 t="shared" ref="S555" si="372">$BB$2</f>
        <v>15V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 t="shared" ref="S556" si="373">$BB$3</f>
        <v>14V</v>
      </c>
      <c r="T556" s="3">
        <v>4.3</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 t="shared" ref="S557" si="374">$BB$4</f>
        <v>13V</v>
      </c>
      <c r="T557" s="3">
        <v>3.4</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 t="shared" ref="S558" si="375">$BB$5</f>
        <v>12V</v>
      </c>
      <c r="T558" s="3">
        <v>2.35</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 t="shared" ref="S559" si="376">$BB$6</f>
        <v>11V</v>
      </c>
      <c r="T559" s="3">
        <v>1.35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 t="shared" ref="S560" si="377">$BB$7</f>
        <v>10V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378">$BB$8</f>
        <v>FIX</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379">$BB$9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380">$BB$10</f>
        <v>Config2</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381">$BB$11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382">$BB$12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383">$BB$13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384">$BB$14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385">$BB$15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386">$BB$16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387">$BB$17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388">$BB$18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389">$BB$19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390">$BB$20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391">$BB$21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392">$BB$22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393">$BB$23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394">$BB$24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395">$BB$25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396">$BB$26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397">$BB$27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398">$BB$28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399">$BB$29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00">$BB$30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01">$BB$31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5"/>
    </row>
    <row r="587" spans="19:45" ht="30" customHeight="1" x14ac:dyDescent="0.25">
      <c r="S587" s="5"/>
    </row>
    <row r="588" spans="19:45" ht="30" customHeight="1" x14ac:dyDescent="0.25">
      <c r="S588" s="5"/>
    </row>
    <row r="589" spans="19:45" ht="30" customHeight="1" x14ac:dyDescent="0.25">
      <c r="S589" s="5"/>
    </row>
    <row r="590" spans="19:45" ht="30" customHeight="1" x14ac:dyDescent="0.25">
      <c r="S590" s="5"/>
    </row>
    <row r="591" spans="19:45" ht="30" customHeight="1" x14ac:dyDescent="0.25">
      <c r="S591" s="5"/>
    </row>
    <row r="592" spans="19:45"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T402 T467 T532" xr:uid="{997DE623-83F3-4114-9216-E30152BC0188}">
      <formula1>$DE$2:$DE$31</formula1>
    </dataValidation>
    <dataValidation type="list" allowBlank="1" showInputMessage="1" showErrorMessage="1" sqref="AA5:AA64 AA70:AA129 AA135:AA194 AA200:AA259 AA265:AA324 AA330:AA389 AA395:AA454 AA460:AA519 AA525:AA584" xr:uid="{ADF5B6E0-D890-4612-BA1F-AB6730DD5261}">
      <formula1>$BB$2:$BB$31</formula1>
    </dataValidation>
    <dataValidation type="list" allowBlank="1" showInputMessage="1" showErrorMessage="1" sqref="AB5:AB64 AB70:AB129 AB135:AB194 AB200:AB259 AB265:AB324 AB330:AB389 AB395:AB454 AB460:AB519 AB525:AB584" xr:uid="{A88F481F-FC72-4869-B2C3-7B21D3E2ECEC}">
      <formula1>$BM$2:$BM$31</formula1>
    </dataValidation>
    <dataValidation type="list" allowBlank="1" showInputMessage="1" showErrorMessage="1" sqref="AC5:AC64 AC70:AC129 AC330:AC389 AC200:AC259 AC265:AC324 AC135:AC194 AC395:AC454 AC460:AC519 AC525:AC584" xr:uid="{46479D66-348A-4ADE-85E0-B896C5723754}">
      <formula1>$CT$2:$CT$31</formula1>
    </dataValidation>
    <dataValidation type="list" allowBlank="1" showInputMessage="1" showErrorMessage="1" sqref="AD5:AD64 AD70:AD129 AD330:AD389 AD200:AD259 AD265:AD324 AD135:AD194 AD395:AD454 AD460:AD519 AD525:AD584" xr:uid="{142513C9-91D6-4383-BE47-F1158FBD85E3}">
      <formula1>$CJ$2:$CJ$31</formula1>
    </dataValidation>
    <dataValidation type="list" allowBlank="1" showInputMessage="1" showErrorMessage="1" sqref="AE5:AE64 AE70:AE129 AE330:AE389 AE200:AE259 AE265:AE324 AE135:AE194 AE395:AE454 AE460:AE519 AE525:AE584" xr:uid="{5EEDD70A-156A-4F01-9D75-E44314CAD28E}">
      <formula1>$BY$2:$BY$31</formula1>
    </dataValidation>
    <dataValidation type="list" allowBlank="1" showInputMessage="1" showErrorMessage="1" sqref="T8 T73 T138 T203 T268 T333 T398 T463 T528" xr:uid="{3D865521-F97D-4459-AA82-70A28BE52AE5}">
      <formula1>$AU$2:$AU$31</formula1>
    </dataValidation>
    <dataValidation type="list" allowBlank="1" showInputMessage="1" showErrorMessage="1" sqref="BI1:BK1" xr:uid="{E6B7AB1C-7BA0-4591-B0F6-674A9F5CA02F}">
      <formula1>$DF$2:$DF$31</formula1>
    </dataValidation>
    <dataValidation type="list" allowBlank="1" showInputMessage="1" showErrorMessage="1" sqref="BV1:BW1" xr:uid="{82258307-90F1-4E9A-8E73-3DEA0ABBB0E2}">
      <formula1>$DG$2:$DG$31</formula1>
    </dataValidation>
    <dataValidation type="list" allowBlank="1" showInputMessage="1" showErrorMessage="1" sqref="CF1:CH1 BU1 CP1 DA1" xr:uid="{136B86FE-CCDF-4BCF-9773-6CE6D5314A52}">
      <formula1>$DJ$2:$DJ$31</formula1>
    </dataValidation>
    <dataValidation type="list" allowBlank="1" showInputMessage="1" showErrorMessage="1" sqref="CQ1:CR1" xr:uid="{772D5F0B-B59A-4A23-B1F5-1056DC6CFE6B}">
      <formula1>$DI$2:$DI$31</formula1>
    </dataValidation>
    <dataValidation type="list" allowBlank="1" showInputMessage="1" showErrorMessage="1" sqref="DB1:DC1" xr:uid="{755338F0-9BF9-4C9A-88CC-02307A9DFBA8}">
      <formula1>$DH$2:$DH$31</formula1>
    </dataValidation>
    <dataValidation type="list" allowBlank="1" showInputMessage="1" showErrorMessage="1" sqref="U1 U66 U131 U196 U261 U326 U391 U456 U521" xr:uid="{7473CB7E-59F1-4544-8A4E-6B9D992F6496}">
      <formula1>$DX$2:$DX$21</formula1>
    </dataValidation>
    <dataValidation type="list" allowBlank="1" showInputMessage="1" showErrorMessage="1" sqref="T15 T80 T145 T210 T275 T340 T405 T470 T535" xr:uid="{D32C0646-CB60-48BE-884F-A2747BEFFC4A}">
      <formula1>$DT$1:$DT$31</formula1>
    </dataValidation>
    <dataValidation type="list" allowBlank="1" showInputMessage="1" showErrorMessage="1" sqref="T10 T75 T140 T205 T270 T335 T400 T465 T530" xr:uid="{526805D9-BA2F-4941-B426-59FF22BE80D5}">
      <formula1>"NormalMode,TestMode,VBMode,VBTMode,ClockMode"</formula1>
    </dataValidation>
    <dataValidation type="list" allowBlank="1" showInputMessage="1" showErrorMessage="1" sqref="T9 T74 T139 T204 T269 T334 T399 T464 T529" xr:uid="{A5293F35-B6C9-44A0-8EF1-A7BED3DCD41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8024E4D-357B-4659-8CCC-6C2BA1F9CB3A}">
          <x14:formula1>
            <xm:f>'Check'!$D$2:$D$15</xm:f>
          </x14:formula1>
          <xm:sqref>T2 T67 T132 T197 T262 T327 T392 T457 T522</xm:sqref>
        </x14:dataValidation>
        <x14:dataValidation type="list" allowBlank="1" showInputMessage="1" showErrorMessage="1" xr:uid="{E590D13F-37AD-4C3C-B560-FD718C32C315}">
          <x14:formula1>
            <xm:f>Sensor!$A$1:$A$200</xm:f>
          </x14:formula1>
          <xm:sqref>T6 T71 T136 T201 T266 T331 T396 T461 T526</xm:sqref>
        </x14:dataValidation>
        <x14:dataValidation type="list" allowBlank="1" showInputMessage="1" showErrorMessage="1" xr:uid="{C6204080-6D4F-4A81-87A5-9BC347A6C316}">
          <x14:formula1>
            <xm:f>'Check'!$A$2:$A$15</xm:f>
          </x14:formula1>
          <xm:sqref>T3 T68 T133 T198 T263 T328 T393 T458 T523</xm:sqref>
        </x14:dataValidation>
        <x14:dataValidation type="list" allowBlank="1" showInputMessage="1" showErrorMessage="1" xr:uid="{30CE7507-7BAC-407C-83B9-C3AFF7D01AA7}">
          <x14:formula1>
            <xm:f>MPN!$A$1:$A$497</xm:f>
          </x14:formula1>
          <xm:sqref>T4 T69 T134 T199 T264 T329 T394 T459 T524</xm:sqref>
        </x14:dataValidation>
        <x14:dataValidation type="list" allowBlank="1" showInputMessage="1" showErrorMessage="1" xr:uid="{5102E677-99B2-4766-98BA-5683FA036DBA}">
          <x14:formula1>
            <xm:f>ASIC!$A$2:$A$200</xm:f>
          </x14:formula1>
          <xm:sqref>T5 T525 T460 T395 T330 T265 T200 T135 T70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7AD3C-091F-42EE-B71C-7909C3E58A86}">
  <sheetPr codeName="工作表16"/>
  <dimension ref="A1:EE651"/>
  <sheetViews>
    <sheetView topLeftCell="J1" zoomScale="70" zoomScaleNormal="70" workbookViewId="0">
      <selection activeCell="O5" sqref="O5"/>
    </sheetView>
  </sheetViews>
  <sheetFormatPr defaultColWidth="8.875" defaultRowHeight="30" customHeight="1" x14ac:dyDescent="0.25"/>
  <cols>
    <col min="1" max="1" width="14.625" style="88" customWidth="1"/>
    <col min="2" max="2" width="21" style="88"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64"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443</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5">
        <v>1</v>
      </c>
      <c r="B2" s="96"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ZTS6017</v>
      </c>
      <c r="H2" s="59" t="str" cm="1">
        <f t="array" aca="1" ref="H2" ca="1">BoxVal($A2,5,COLUMN(INDIRECT("T"&amp;($A2-1)*65+2)),1)</f>
        <v>4804D</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-42+/-1 dBV</v>
      </c>
      <c r="N2" s="59" t="str" cm="1">
        <f t="array" aca="1" ref="N2" ca="1">BoxVal($A2,12,COLUMN(INDIRECT("T"&amp;($A2-1)*65+2)),1)</f>
        <v>Normal</v>
      </c>
      <c r="O2" s="64" t="str" cm="1">
        <f t="array" ref="O2">BoxVal($A2,2,COLUMN(V3),1)</f>
        <v>-</v>
      </c>
      <c r="P2" s="64" t="str" cm="1">
        <f t="array" aca="1" ref="P2" ca="1">BoxVal($A2,2,COLUMN(INDIRECT("AB"&amp;($A2-1)*65+2)),1)</f>
        <v>13V_NormalMode_42dB_2322D_2227F_415_460_ZTS6017_MP1.0</v>
      </c>
      <c r="Q2" s="64" t="str" cm="1">
        <f t="array" aca="1" ref="Q2" ca="1">BoxVal($A2,2,COLUMN(INDIRECT("AJ"&amp;($A2-1)*65+2)),1)</f>
        <v/>
      </c>
      <c r="R2" s="34"/>
      <c r="S2" s="7" t="s">
        <v>24</v>
      </c>
      <c r="T2" s="15" t="s">
        <v>433</v>
      </c>
      <c r="U2" s="5" t="s">
        <v>23</v>
      </c>
      <c r="V2" s="7" t="str">
        <f>VLOOKUP(U1,$DX$1:$DZ$21,2,FALSE)</f>
        <v>-</v>
      </c>
      <c r="W2" s="19"/>
      <c r="X2" s="19"/>
      <c r="Y2" s="19"/>
      <c r="Z2" s="19"/>
      <c r="AA2" s="5" t="s">
        <v>592</v>
      </c>
      <c r="AB2" s="26" t="str">
        <f>T21&amp;"_"&amp;ABS(T19)&amp;"dB_"&amp;T23&amp;"_"&amp;T24&amp;"_"&amp;GetAbsMaxMinText(AF5:AG64)&amp;"_"&amp;T4&amp;"_"&amp;T3&amp;S1&amp;"."&amp;T27</f>
        <v>13V_NormalMode_42dB_2322D_2227F_415_460_ZTS6017_MP1.0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0</v>
      </c>
      <c r="BN2" s="5">
        <v>0</v>
      </c>
      <c r="BO2" s="5">
        <v>0</v>
      </c>
      <c r="BP2" s="5">
        <v>0</v>
      </c>
      <c r="BQ2" s="5">
        <v>0</v>
      </c>
      <c r="BU2" s="14" t="s">
        <v>783</v>
      </c>
      <c r="BV2" s="14" t="s">
        <v>562</v>
      </c>
      <c r="BW2" s="14" t="s">
        <v>562</v>
      </c>
      <c r="BY2" s="21">
        <v>-6.6000000000000003E-2</v>
      </c>
      <c r="BZ2" s="5">
        <v>1</v>
      </c>
      <c r="CA2" s="5">
        <v>0</v>
      </c>
      <c r="CF2" s="14" t="s">
        <v>817</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95">
        <v>2</v>
      </c>
      <c r="B3" s="96" t="str">
        <f t="shared" si="0"/>
        <v>=Block2==</v>
      </c>
      <c r="C3" s="59" t="str" cm="1">
        <f t="array" aca="1" ref="C3" ca="1">BoxVal($A3,8,COLUMN(INDIRECT("T"&amp;($A3-1)*65+2)),1)</f>
        <v>13V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ZTS6011F</v>
      </c>
      <c r="H3" s="59" t="str" cm="1">
        <f t="array" aca="1" ref="H3" ca="1">BoxVal($A3,5,COLUMN(INDIRECT("T"&amp;($A3-1)*65+2)),1)</f>
        <v>4804D</v>
      </c>
      <c r="I3" s="59" t="str" cm="1">
        <f t="array" aca="1" ref="I3" ca="1">BoxVal($A3,6,COLUMN(INDIRECT("T"&amp;($A3-1)*65+2)),1)</f>
        <v>3004_V11</v>
      </c>
      <c r="J3" s="59" t="str" cm="1">
        <f t="array" aca="1" ref="J3" ca="1">BoxVal($A3,21,COLUMN(INDIRECT("T"&amp;($A3-1)*65+2)),1)</f>
        <v>13V_NormalMode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13V_NormalMode_42dB_2322D_2227F_406_465_ZTS6011F_MP2.0</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0</v>
      </c>
      <c r="BF3" s="14"/>
      <c r="BG3" s="14"/>
      <c r="BH3" s="14"/>
      <c r="BI3" s="14" t="s">
        <v>810</v>
      </c>
      <c r="BJ3" s="14" t="s">
        <v>562</v>
      </c>
      <c r="BK3" s="14" t="s">
        <v>562</v>
      </c>
      <c r="BM3" s="5">
        <v>-2</v>
      </c>
      <c r="BN3" s="5">
        <v>0</v>
      </c>
      <c r="BO3" s="5">
        <v>0</v>
      </c>
      <c r="BP3" s="5">
        <v>0</v>
      </c>
      <c r="BQ3" s="5">
        <v>1</v>
      </c>
      <c r="BU3" s="14" t="s">
        <v>784</v>
      </c>
      <c r="BV3" s="14" t="s">
        <v>562</v>
      </c>
      <c r="BW3" s="14" t="s">
        <v>562</v>
      </c>
      <c r="BY3" s="21">
        <v>0</v>
      </c>
      <c r="BZ3" s="5">
        <v>0</v>
      </c>
      <c r="CA3" s="5">
        <v>0</v>
      </c>
      <c r="CF3" s="14" t="s">
        <v>783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t="s">
        <v>562</v>
      </c>
      <c r="EB3" s="22"/>
      <c r="EC3" s="22"/>
      <c r="ED3" s="22"/>
    </row>
    <row r="4" spans="1:134" ht="30" customHeight="1" x14ac:dyDescent="0.25">
      <c r="A4" s="95">
        <v>3</v>
      </c>
      <c r="B4" s="96"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ZTS6011F</v>
      </c>
      <c r="H4" s="59" t="str" cm="1">
        <f t="array" aca="1" ref="H4" ca="1">BoxVal($A4,5,COLUMN(INDIRECT("T"&amp;($A4-1)*65+2)),1)</f>
        <v>4804D</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70~150 (uA)
Vdc&amp;Remark: -</v>
      </c>
      <c r="M4" s="59" t="str" cm="1">
        <f t="array" aca="1" ref="M4" ca="1">BoxVal($A4,31,COLUMN(INDIRECT("T"&amp;($A4-1)*65+2)),1)</f>
        <v>-42+/-0.8 dBV</v>
      </c>
      <c r="N4" s="59" t="str" cm="1">
        <f t="array" aca="1" ref="N4" ca="1">BoxVal($A4,12,COLUMN(INDIRECT("T"&amp;($A4-1)*65+2)),1)</f>
        <v>Normal</v>
      </c>
      <c r="O4" s="64" t="str" cm="1">
        <f t="array" ref="O4">BoxVal($A4,2,COLUMN(V5),1)</f>
        <v>-</v>
      </c>
      <c r="P4" s="64" t="str" cm="1">
        <f t="array" aca="1" ref="P4" ca="1">BoxVal($A4,2,COLUMN(INDIRECT("AB"&amp;($A4-1)*65+2)),1)</f>
        <v>default_NormalMode_42dB_2322D_2227F_377_465_ZTS6011F_MP3.6</v>
      </c>
      <c r="Q4" s="64" t="str" cm="1">
        <f t="array" aca="1" ref="Q4" ca="1">BoxVal($A4,2,COLUMN(INDIRECT("AJ"&amp;($A4-1)*65+2)),1)</f>
        <v>此ASIC無SV ,  錄後E/F偏檔，回收時只使用EQC複測回收，回收D檔入庫</v>
      </c>
      <c r="R4" s="34"/>
      <c r="S4" s="7" t="s">
        <v>10</v>
      </c>
      <c r="T4" s="15" t="s">
        <v>263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585</v>
      </c>
      <c r="AX4" s="5" t="s">
        <v>580</v>
      </c>
      <c r="AY4" s="5" t="s">
        <v>585</v>
      </c>
      <c r="AZ4" s="5" t="s">
        <v>255</v>
      </c>
      <c r="BB4" s="14" t="s">
        <v>580</v>
      </c>
      <c r="BC4" s="5">
        <v>0</v>
      </c>
      <c r="BD4" s="5">
        <v>0</v>
      </c>
      <c r="BE4" s="5">
        <v>0</v>
      </c>
      <c r="BF4" s="14"/>
      <c r="BG4" s="14"/>
      <c r="BH4" s="14"/>
      <c r="BI4" s="14" t="s">
        <v>783</v>
      </c>
      <c r="BJ4" s="14" t="s">
        <v>562</v>
      </c>
      <c r="BK4" s="14" t="s">
        <v>562</v>
      </c>
      <c r="BM4" s="5">
        <v>-1</v>
      </c>
      <c r="BN4" s="5">
        <v>0</v>
      </c>
      <c r="BO4" s="5">
        <v>0</v>
      </c>
      <c r="BP4" s="5">
        <v>1</v>
      </c>
      <c r="BQ4" s="5">
        <v>0</v>
      </c>
      <c r="BU4" s="14" t="s">
        <v>785</v>
      </c>
      <c r="BV4" s="14" t="s">
        <v>562</v>
      </c>
      <c r="BW4" s="14" t="s">
        <v>562</v>
      </c>
      <c r="BY4" s="21">
        <v>-0.115</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5">
        <v>4</v>
      </c>
      <c r="B5" s="96" t="str">
        <f t="shared" si="0"/>
        <v>=Block4==</v>
      </c>
      <c r="C5" s="59" t="str" cm="1">
        <f t="array" aca="1" ref="C5" ca="1">BoxVal($A5,8,COLUMN(INDIRECT("T"&amp;($A5-1)*65+2)),1)</f>
        <v>13V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ZTS6015-lowiq</v>
      </c>
      <c r="H5" s="59" t="str" cm="1">
        <f t="array" aca="1" ref="H5" ca="1">BoxVal($A5,5,COLUMN(INDIRECT("T"&amp;($A5-1)*65+2)),1)</f>
        <v>4804D</v>
      </c>
      <c r="I5" s="59" t="str" cm="1">
        <f t="array" aca="1" ref="I5" ca="1">BoxVal($A5,6,COLUMN(INDIRECT("T"&amp;($A5-1)*65+2)),1)</f>
        <v>3006HW-A</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-42+/-0.8 dBV</v>
      </c>
      <c r="N5" s="59" t="str" cm="1">
        <f t="array" aca="1" ref="N5" ca="1">BoxVal($A5,12,COLUMN(INDIRECT("T"&amp;($A5-1)*65+2)),1)</f>
        <v>Normal</v>
      </c>
      <c r="O5" s="64" t="str" cm="1">
        <f t="array" ref="O5">BoxVal($A5,2,COLUMN(V6),1)</f>
        <v>bit13</v>
      </c>
      <c r="P5" s="64" t="str" cm="1">
        <f t="array" aca="1" ref="P5" ca="1">BoxVal($A5,2,COLUMN(INDIRECT("AB"&amp;($A5-1)*65+2)),1)</f>
        <v>default_NormalMode_42dB_2322D_2282A_420_490_ZTS6015-lowiq_MP4.7</v>
      </c>
      <c r="Q5" s="64" t="str" cm="1">
        <f t="array" aca="1" ref="Q5" ca="1">BoxVal($A5,2,COLUMN(INDIRECT("AJ"&amp;($A5-1)*65+2)),1)</f>
        <v/>
      </c>
      <c r="R5" s="34"/>
      <c r="S5" s="7" t="s">
        <v>18</v>
      </c>
      <c r="T5" s="15" t="s">
        <v>31</v>
      </c>
      <c r="U5" s="36" t="str">
        <f t="shared" ref="U5:U11" ca="1" si="1">ConfigCode($AA5,$AN5,$AO5,$AP5,$AQ5,$AR5,$AF5,$AG5,2)</f>
        <v>0x00=-42.30,-41.50;</v>
      </c>
      <c r="V5" s="37"/>
      <c r="W5" s="37"/>
      <c r="X5" s="68"/>
      <c r="Y5" s="68"/>
      <c r="Z5" s="55">
        <f t="shared" ref="Z5:Z11" ca="1" si="2" xml:space="preserve">
N("vbias,vlookup vbias range")+
VLOOKUP($AA5,INDIRECT(BoxVal(ROW($AA5),34,COLUMN(T1))),2,FALSE)+
N("gain")+
$AB5+
N("vcm")+
VLOOKUP($AC5,$CT$1:$DC$31,7,FALSE)+
N("(vbias*vcp*vbg-vbias)*sensor ratio")+
VbiasCal($AA5,$AD5,$AE5,BoxVal(ROW($AC5),18,COLUMN($T$22)))+
N("vbias ref+gain ref")+
$V5+$W5</f>
        <v>0</v>
      </c>
      <c r="AA5" s="39" t="s">
        <v>580</v>
      </c>
      <c r="AB5" s="40">
        <v>0</v>
      </c>
      <c r="AC5" s="40" t="s">
        <v>995</v>
      </c>
      <c r="AD5" s="40">
        <v>1</v>
      </c>
      <c r="AE5" s="41">
        <v>0</v>
      </c>
      <c r="AF5" s="42">
        <v>-42.3</v>
      </c>
      <c r="AG5" s="42">
        <v>-41.5</v>
      </c>
      <c r="AH5" s="43">
        <f ca="1">$AF5+$Z5</f>
        <v>-42.3</v>
      </c>
      <c r="AI5" s="43">
        <f ca="1">$AG5+$Z5</f>
        <v>-41.5</v>
      </c>
      <c r="AJ5" s="44" cm="1">
        <f t="array" aca="1" ref="AJ5" ca="1" xml:space="preserve">
N("initial sens-loopgain")+
$AF5-BoxVal(ROW($AA5),26,COLUMN(INDIRECT("T"&amp;(INT(ROW($AA22)/65))*65+2)))</f>
        <v>-42.3</v>
      </c>
      <c r="AK5" s="44">
        <f t="shared" ref="AK5:AK11" ca="1" si="3">AJ5+(AG5-AF5)</f>
        <v>-41.5</v>
      </c>
      <c r="AL5" s="44" cm="1">
        <f t="array" aca="1" ref="AL5" ca="1" xml:space="preserve">
N("initial sens-loopgain-gain-gain ref-vcm")+
$AH5-
BoxVal(ROW($AA5),26,COLUMN(INDIRECT("T"&amp;(INT(ROW($AA22)/65))*65+2)))-
$AB5-
$W5-
IFERROR(VLOOKUP($AC5,$CT$1:$DC$31,7,FALSE),0)</f>
        <v>-42.3</v>
      </c>
      <c r="AM5" s="44">
        <f t="shared" ref="AM5:AM11" ca="1" si="4">AL5+(AG5-AF5)</f>
        <v>-41.5</v>
      </c>
      <c r="AN5" s="36" t="str">
        <f t="shared" ref="AN5:AN11"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5">
        <v>5</v>
      </c>
      <c r="B6" s="96" t="str">
        <f t="shared" si="0"/>
        <v>=Block5==</v>
      </c>
      <c r="C6" s="59" t="str" cm="1">
        <f t="array" aca="1" ref="C6" ca="1">BoxVal($A6,8,COLUMN(INDIRECT("T"&amp;($A6-1)*65+2)),1)</f>
        <v>13V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ZTS6051MH</v>
      </c>
      <c r="H6" s="59" t="str" cm="1">
        <f t="array" aca="1" ref="H6" ca="1">BoxVal($A6,5,COLUMN(INDIRECT("T"&amp;($A6-1)*65+2)),1)</f>
        <v>4804D</v>
      </c>
      <c r="I6" s="59" t="str" cm="1">
        <f t="array" aca="1" ref="I6" ca="1">BoxVal($A6,6,COLUMN(INDIRECT("T"&amp;($A6-1)*65+2)),1)</f>
        <v>3018AH</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70~150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default_NormalMode_38dB_2322D_2391A_372_420_ZTS6051MH_MP5.0</v>
      </c>
      <c r="Q6" s="64" t="str" cm="1">
        <f t="array" aca="1" ref="Q6" ca="1">BoxVal($A6,2,COLUMN(INDIRECT("AJ"&amp;($A6-1)*65+2)),1)</f>
        <v>此ASIC無SV ,  錄後E/F偏檔，回收時只使用EQC複測回收，回收D檔入庫</v>
      </c>
      <c r="R6" s="34"/>
      <c r="S6" s="7" t="s">
        <v>13</v>
      </c>
      <c r="T6" s="15" t="s">
        <v>367</v>
      </c>
      <c r="U6" s="36" t="str">
        <f t="shared" ca="1" si="1"/>
        <v>0x03=-42.80,-42.30;</v>
      </c>
      <c r="V6" s="37"/>
      <c r="W6" s="37"/>
      <c r="X6" s="68"/>
      <c r="Y6" s="68"/>
      <c r="Z6" s="55">
        <f t="shared" ca="1" si="2"/>
        <v>0.5</v>
      </c>
      <c r="AA6" s="39" t="s">
        <v>580</v>
      </c>
      <c r="AB6" s="40">
        <v>0.5</v>
      </c>
      <c r="AC6" s="40" t="s">
        <v>995</v>
      </c>
      <c r="AD6" s="40">
        <v>1</v>
      </c>
      <c r="AE6" s="41">
        <v>0</v>
      </c>
      <c r="AF6" s="42">
        <v>-42.8</v>
      </c>
      <c r="AG6" s="47">
        <f>AF5</f>
        <v>-42.3</v>
      </c>
      <c r="AH6" s="43">
        <f t="shared" ref="AH6:AH11" ca="1" si="6">$AF6+$Z6</f>
        <v>-42.3</v>
      </c>
      <c r="AI6" s="43">
        <f t="shared" ref="AI6:AI11" ca="1" si="7">$AG6+$Z6</f>
        <v>-41.8</v>
      </c>
      <c r="AJ6" s="44" cm="1">
        <f t="array" aca="1" ref="AJ6" ca="1" xml:space="preserve">
N("initial sens-loopgain")+
$AF6-BoxVal(ROW($AA6),26,COLUMN(INDIRECT("T"&amp;(INT(ROW($AA23)/65))*65+2)))</f>
        <v>-42.8</v>
      </c>
      <c r="AK6" s="44">
        <f t="shared" ca="1" si="3"/>
        <v>-42.3</v>
      </c>
      <c r="AL6" s="44" cm="1">
        <f t="array" aca="1" ref="AL6" ca="1" xml:space="preserve">
N("initial sens-loopgain-gain-gain ref-vcm")+
$AH6-
BoxVal(ROW($AA6),26,COLUMN(INDIRECT("T"&amp;(INT(ROW($AA23)/65))*65+2)))-
$AB6-
$W6-
IFERROR(VLOOKUP($AC6,$CT$1:$DC$31,7,FALSE),0)</f>
        <v>-42.8</v>
      </c>
      <c r="AM6" s="44">
        <f t="shared" ca="1" si="4"/>
        <v>-42.3</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5">
        <v>6</v>
      </c>
      <c r="B7" s="96" t="str">
        <f t="shared" si="0"/>
        <v>=Block6==</v>
      </c>
      <c r="C7" s="59" t="str" cm="1">
        <f t="array" aca="1" ref="C7" ca="1">BoxVal($A7,8,COLUMN(INDIRECT("T"&amp;($A7-1)*65+2)),1)</f>
        <v>13V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4804D</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70~150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default_NormalMode_38dB_2322D_2227F_337_431_ZTS6051MH_MP6.8</v>
      </c>
      <c r="Q7" s="64" t="str" cm="1">
        <f t="array" aca="1" ref="Q7" ca="1">BoxVal($A7,2,COLUMN(INDIRECT("AJ"&amp;($A7-1)*65+2)),1)</f>
        <v>此ASIC無SV ,  錄後E/F偏檔，回收時只使用EQC複測回收，回收D檔入庫</v>
      </c>
      <c r="R7" s="34"/>
      <c r="S7" s="26"/>
      <c r="T7" s="17"/>
      <c r="U7" s="36" t="str">
        <f t="shared" ca="1" si="1"/>
        <v>0x04=-43.30,-42.80;</v>
      </c>
      <c r="V7" s="37"/>
      <c r="W7" s="37"/>
      <c r="X7" s="68"/>
      <c r="Y7" s="68"/>
      <c r="Z7" s="55">
        <f t="shared" ca="1" si="2"/>
        <v>1</v>
      </c>
      <c r="AA7" s="39" t="s">
        <v>580</v>
      </c>
      <c r="AB7" s="40">
        <v>1</v>
      </c>
      <c r="AC7" s="40" t="s">
        <v>995</v>
      </c>
      <c r="AD7" s="40">
        <v>1</v>
      </c>
      <c r="AE7" s="41">
        <v>0</v>
      </c>
      <c r="AF7" s="42">
        <v>-43.3</v>
      </c>
      <c r="AG7" s="47">
        <f t="shared" ref="AG7:AG11" si="8">AF6</f>
        <v>-42.8</v>
      </c>
      <c r="AH7" s="43">
        <f t="shared" ca="1" si="6"/>
        <v>-42.3</v>
      </c>
      <c r="AI7" s="43">
        <f t="shared" ca="1" si="7"/>
        <v>-41.8</v>
      </c>
      <c r="AJ7" s="44" cm="1">
        <f t="array" aca="1" ref="AJ7" ca="1" xml:space="preserve">
N("initial sens-loopgain")+
$AF7-BoxVal(ROW($AA7),26,COLUMN(INDIRECT("T"&amp;(INT(ROW($AA24)/65))*65+2)))</f>
        <v>-43.3</v>
      </c>
      <c r="AK7" s="44">
        <f t="shared" ca="1" si="3"/>
        <v>-42.8</v>
      </c>
      <c r="AL7" s="44" cm="1">
        <f t="array" aca="1" ref="AL7" ca="1" xml:space="preserve">
N("initial sens-loopgain-gain-gain ref-vcm")+
$AH7-
BoxVal(ROW($AA7),26,COLUMN(INDIRECT("T"&amp;(INT(ROW($AA24)/65))*65+2)))-
$AB7-
$W7-
IFERROR(VLOOKUP($AC7,$CT$1:$DC$31,7,FALSE),0)</f>
        <v>-43.3</v>
      </c>
      <c r="AM7" s="44">
        <f t="shared" ca="1" si="4"/>
        <v>-42.8</v>
      </c>
      <c r="AN7" s="36" t="str">
        <f t="shared" ca="1" si="5"/>
        <v>00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5">
        <v>7</v>
      </c>
      <c r="B8" s="96"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ca="1" si="1"/>
        <v>0x05=-43.80,-43.30;</v>
      </c>
      <c r="V8" s="37"/>
      <c r="W8" s="37"/>
      <c r="X8" s="68"/>
      <c r="Y8" s="68"/>
      <c r="Z8" s="55">
        <f t="shared" ca="1" si="2"/>
        <v>1.5</v>
      </c>
      <c r="AA8" s="39" t="s">
        <v>580</v>
      </c>
      <c r="AB8" s="40">
        <v>1.5</v>
      </c>
      <c r="AC8" s="40" t="s">
        <v>995</v>
      </c>
      <c r="AD8" s="40">
        <v>1</v>
      </c>
      <c r="AE8" s="41">
        <v>0</v>
      </c>
      <c r="AF8" s="42">
        <v>-43.8</v>
      </c>
      <c r="AG8" s="47">
        <f t="shared" si="8"/>
        <v>-43.3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965</v>
      </c>
      <c r="AV8" s="14" t="s">
        <v>583</v>
      </c>
      <c r="AW8" s="14" t="s">
        <v>562</v>
      </c>
      <c r="AX8" s="5" t="s">
        <v>965</v>
      </c>
      <c r="AY8" s="14" t="s">
        <v>562</v>
      </c>
      <c r="AZ8" s="5" t="s">
        <v>255</v>
      </c>
      <c r="BB8" s="14" t="s">
        <v>965</v>
      </c>
      <c r="BC8" s="5">
        <v>1</v>
      </c>
      <c r="BD8" s="5">
        <v>1</v>
      </c>
      <c r="BE8" s="5">
        <v>0</v>
      </c>
      <c r="BF8" s="14"/>
      <c r="BG8" s="14"/>
      <c r="BH8" s="14"/>
      <c r="BI8" s="14" t="s">
        <v>562</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5">
        <v>8</v>
      </c>
      <c r="B9" s="96"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0x06=-44.30,-43.80;</v>
      </c>
      <c r="V9" s="37"/>
      <c r="W9" s="37"/>
      <c r="X9" s="68"/>
      <c r="Y9" s="68"/>
      <c r="Z9" s="55">
        <f t="shared" ca="1" si="2"/>
        <v>2</v>
      </c>
      <c r="AA9" s="39" t="s">
        <v>580</v>
      </c>
      <c r="AB9" s="40">
        <v>2</v>
      </c>
      <c r="AC9" s="40" t="s">
        <v>995</v>
      </c>
      <c r="AD9" s="40">
        <v>1</v>
      </c>
      <c r="AE9" s="41">
        <v>0</v>
      </c>
      <c r="AF9" s="42">
        <v>-44.3</v>
      </c>
      <c r="AG9" s="47">
        <f t="shared" si="8"/>
        <v>-43.8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14" t="s">
        <v>562</v>
      </c>
      <c r="AW9" s="14" t="s">
        <v>562</v>
      </c>
      <c r="AX9" s="14" t="s">
        <v>562</v>
      </c>
      <c r="AY9" s="14" t="s">
        <v>562</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5">
        <v>9</v>
      </c>
      <c r="B10" s="96"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0x07=-45.00,-44.30;</v>
      </c>
      <c r="V10" s="37"/>
      <c r="W10" s="37"/>
      <c r="X10" s="68"/>
      <c r="Y10" s="68"/>
      <c r="Z10" s="55">
        <f t="shared" ca="1" si="2"/>
        <v>2.5</v>
      </c>
      <c r="AA10" s="39" t="s">
        <v>580</v>
      </c>
      <c r="AB10" s="40">
        <v>2.5</v>
      </c>
      <c r="AC10" s="40" t="s">
        <v>995</v>
      </c>
      <c r="AD10" s="40">
        <v>1</v>
      </c>
      <c r="AE10" s="41">
        <v>0</v>
      </c>
      <c r="AF10" s="42">
        <v>-45</v>
      </c>
      <c r="AG10" s="47">
        <f t="shared" si="8"/>
        <v>-44.3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5">
        <v>10</v>
      </c>
      <c r="B11" s="96"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0x08=-46.00,-45.00;</v>
      </c>
      <c r="V11" s="37"/>
      <c r="W11" s="37"/>
      <c r="X11" s="68"/>
      <c r="Y11" s="68"/>
      <c r="Z11" s="55">
        <f t="shared" ca="1" si="2"/>
        <v>3.5</v>
      </c>
      <c r="AA11" s="39" t="s">
        <v>580</v>
      </c>
      <c r="AB11" s="40">
        <v>3.5</v>
      </c>
      <c r="AC11" s="40" t="s">
        <v>995</v>
      </c>
      <c r="AD11" s="40">
        <v>1</v>
      </c>
      <c r="AE11" s="41">
        <v>0</v>
      </c>
      <c r="AF11" s="42">
        <v>-46</v>
      </c>
      <c r="AG11" s="47">
        <f t="shared" si="8"/>
        <v>-45</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5">
        <v>12</v>
      </c>
      <c r="B13" s="96"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-41</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5">
        <v>13</v>
      </c>
      <c r="B14" s="96"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5">
        <v>14</v>
      </c>
      <c r="B15" s="96"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5">
        <v>15</v>
      </c>
      <c r="B16" s="96"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5">
        <v>16</v>
      </c>
      <c r="B17" s="96"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5">
        <v>17</v>
      </c>
      <c r="B18" s="96"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5">
        <v>18</v>
      </c>
      <c r="B19" s="96"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5">
        <v>19</v>
      </c>
      <c r="B20" s="96"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5">
        <v>20</v>
      </c>
      <c r="B21" s="96"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5">
        <v>21</v>
      </c>
      <c r="B22" s="96"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5">
        <v>22</v>
      </c>
      <c r="B23" s="96"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2322D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5">
        <v>23</v>
      </c>
      <c r="B24" s="96"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5">
        <v>24</v>
      </c>
      <c r="B25" s="96"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5">
        <v>25</v>
      </c>
      <c r="B26" s="96"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5">
        <v>26</v>
      </c>
      <c r="B27" s="96"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5">
        <v>27</v>
      </c>
      <c r="B28" s="96"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5">
        <v>28</v>
      </c>
      <c r="B29" s="96"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5">
        <v>29</v>
      </c>
      <c r="B30" s="96"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5">
        <v>30</v>
      </c>
      <c r="B31" s="96"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5">
        <v>31</v>
      </c>
      <c r="B32" s="96"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5">
        <v>32</v>
      </c>
      <c r="B33" s="96"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v>0</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13V_NormalMode_42dB_2322D_2227F_406_465_ZTS6011F_MP2.0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256</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31</v>
      </c>
      <c r="U70" s="36" t="str">
        <f t="shared" ref="U70:U80" ca="1" si="9">ConfigCode($AA70,$AN70,$AO70,$AP70,$AQ70,$AR70,$AF70,$AG70,2)</f>
        <v>0x02=-41.50,-40.60;</v>
      </c>
      <c r="V70" s="37"/>
      <c r="W70" s="37"/>
      <c r="X70" s="68"/>
      <c r="Y70" s="68"/>
      <c r="Z70" s="55">
        <f t="shared" ref="Z70:Z80" ca="1" si="10" xml:space="preserve">
N("vbias,vlookup vbias range")+
VLOOKUP($AA70,INDIRECT(BoxVal(ROW($AA70),34,COLUMN(T66))),2,FALSE)+
N("gain")+
$AB70+
N("vcm")+
VLOOKUP($AC70,$CT$1:$DC$31,7,FALSE)+
N("(vbias*vcp*vbg-vbias)*sensor ratio")+
VbiasCal($AA70,$AD70,$AE70,BoxVal(ROW($AC70),18,COLUMN($T$22)))+
N("vbias ref+gain ref")+
$V70+$W70</f>
        <v>-1</v>
      </c>
      <c r="AA70" s="39" t="s">
        <v>580</v>
      </c>
      <c r="AB70" s="40">
        <v>-1</v>
      </c>
      <c r="AC70" s="40" t="s">
        <v>995</v>
      </c>
      <c r="AD70" s="40">
        <v>1</v>
      </c>
      <c r="AE70" s="41">
        <v>0</v>
      </c>
      <c r="AF70" s="42">
        <v>-41.5</v>
      </c>
      <c r="AG70" s="42">
        <v>-40.6</v>
      </c>
      <c r="AH70" s="43">
        <f ca="1">$AF70+$Z70</f>
        <v>-42.5</v>
      </c>
      <c r="AI70" s="43">
        <f ca="1">$AG70+$Z70</f>
        <v>-41.6</v>
      </c>
      <c r="AJ70" s="44" cm="1">
        <f t="array" aca="1" ref="AJ70" ca="1" xml:space="preserve">
N("initial sens-loopgain")+
$AF70-BoxVal(ROW($AA70),26,COLUMN(INDIRECT("T"&amp;(INT(ROW($AA87)/65))*65+2)))</f>
        <v>-41.5</v>
      </c>
      <c r="AK70" s="44">
        <f t="shared" ref="AK70:AK76" ca="1" si="11">AJ70+(AG70-AF70)</f>
        <v>-40.6</v>
      </c>
      <c r="AL70" s="44" cm="1">
        <f t="array" aca="1" ref="AL70" ca="1" xml:space="preserve">
N("initial sens-loopgain-gain-gain ref-vcm")+
$AH70-
BoxVal(ROW($AA70),26,COLUMN(INDIRECT("T"&amp;(INT(ROW($AA87)/65))*65+2)))-
$AB70-
$W70-
IFERROR(VLOOKUP($AC70,$CT$1:$DC$31,7,FALSE),0)</f>
        <v>-41.5</v>
      </c>
      <c r="AM70" s="44">
        <f t="shared" ref="AM70:AM76" ca="1" si="12">AL70+(AG70-AF70)</f>
        <v>-40.6</v>
      </c>
      <c r="AN70" s="36" t="str">
        <f t="shared" ref="AN70:AN76" ca="1" si="13">IF(BoxVal(ROW(AA70),9,COLUMN(T68))="FIX","00",ManualLookup(AA70,BoxVal(ROW(AA70),4,COLUMN(AN68)),INDIRECT(DN$3)))</f>
        <v>00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9"/>
        <v>0x00=-42.30,-41.50;</v>
      </c>
      <c r="V71" s="37"/>
      <c r="W71" s="37"/>
      <c r="X71" s="68"/>
      <c r="Y71" s="68"/>
      <c r="Z71" s="55">
        <f t="shared" ca="1" si="10"/>
        <v>0</v>
      </c>
      <c r="AA71" s="39" t="s">
        <v>580</v>
      </c>
      <c r="AB71" s="40">
        <v>0</v>
      </c>
      <c r="AC71" s="40" t="s">
        <v>995</v>
      </c>
      <c r="AD71" s="40">
        <v>1</v>
      </c>
      <c r="AE71" s="41">
        <v>0</v>
      </c>
      <c r="AF71" s="42">
        <v>-42.3</v>
      </c>
      <c r="AG71" s="47">
        <f>AF70</f>
        <v>-41.5</v>
      </c>
      <c r="AH71" s="43">
        <f t="shared" ref="AH71:AH80" ca="1" si="14">$AF71+$Z71</f>
        <v>-42.3</v>
      </c>
      <c r="AI71" s="43">
        <f t="shared" ref="AI71:AI80" ca="1" si="15">$AG71+$Z71</f>
        <v>-41.5</v>
      </c>
      <c r="AJ71" s="44" cm="1">
        <f t="array" aca="1" ref="AJ71" ca="1" xml:space="preserve">
N("initial sens-loopgain")+
$AF71-BoxVal(ROW($AA71),26,COLUMN(INDIRECT("T"&amp;(INT(ROW($AA88)/65))*65+2)))</f>
        <v>-42.3</v>
      </c>
      <c r="AK71" s="44">
        <f t="shared" ca="1" si="11"/>
        <v>-41.5</v>
      </c>
      <c r="AL71" s="44" cm="1">
        <f t="array" aca="1" ref="AL71" ca="1" xml:space="preserve">
N("initial sens-loopgain-gain-gain ref-vcm")+
$AH71-
BoxVal(ROW($AA71),26,COLUMN(INDIRECT("T"&amp;(INT(ROW($AA88)/65))*65+2)))-
$AB71-
$W71-
IFERROR(VLOOKUP($AC71,$CT$1:$DC$31,7,FALSE),0)</f>
        <v>-42.3</v>
      </c>
      <c r="AM71" s="44">
        <f t="shared" ca="1" si="12"/>
        <v>-41.5</v>
      </c>
      <c r="AN71" s="36" t="str">
        <f t="shared" ca="1" si="13"/>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9"/>
        <v>0x03=-42.80,-42.30;</v>
      </c>
      <c r="V72" s="37"/>
      <c r="W72" s="37"/>
      <c r="X72" s="68"/>
      <c r="Y72" s="68"/>
      <c r="Z72" s="55">
        <f t="shared" ca="1" si="10"/>
        <v>0.5</v>
      </c>
      <c r="AA72" s="39" t="s">
        <v>580</v>
      </c>
      <c r="AB72" s="40">
        <v>0.5</v>
      </c>
      <c r="AC72" s="40" t="s">
        <v>995</v>
      </c>
      <c r="AD72" s="40">
        <v>1</v>
      </c>
      <c r="AE72" s="41">
        <v>0</v>
      </c>
      <c r="AF72" s="42">
        <v>-42.8</v>
      </c>
      <c r="AG72" s="47">
        <f t="shared" ref="AG72:AG76" si="16">AF71</f>
        <v>-42.3</v>
      </c>
      <c r="AH72" s="43">
        <f t="shared" ca="1" si="14"/>
        <v>-42.3</v>
      </c>
      <c r="AI72" s="43">
        <f t="shared" ca="1" si="15"/>
        <v>-41.8</v>
      </c>
      <c r="AJ72" s="44" cm="1">
        <f t="array" aca="1" ref="AJ72" ca="1" xml:space="preserve">
N("initial sens-loopgain")+
$AF72-BoxVal(ROW($AA72),26,COLUMN(INDIRECT("T"&amp;(INT(ROW($AA89)/65))*65+2)))</f>
        <v>-42.8</v>
      </c>
      <c r="AK72" s="44">
        <f t="shared" ca="1" si="11"/>
        <v>-42.3</v>
      </c>
      <c r="AL72" s="44" cm="1">
        <f t="array" aca="1" ref="AL72" ca="1" xml:space="preserve">
N("initial sens-loopgain-gain-gain ref-vcm")+
$AH72-
BoxVal(ROW($AA72),26,COLUMN(INDIRECT("T"&amp;(INT(ROW($AA89)/65))*65+2)))-
$AB72-
$W72-
IFERROR(VLOOKUP($AC72,$CT$1:$DC$31,7,FALSE),0)</f>
        <v>-42.8</v>
      </c>
      <c r="AM72" s="44">
        <f t="shared" ca="1" si="12"/>
        <v>-42.3</v>
      </c>
      <c r="AN72" s="36" t="str">
        <f t="shared" ca="1" si="13"/>
        <v>00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ca="1" si="9"/>
        <v>0x04=-43.30,-42.80;</v>
      </c>
      <c r="V73" s="37"/>
      <c r="W73" s="37"/>
      <c r="X73" s="68"/>
      <c r="Y73" s="68"/>
      <c r="Z73" s="55">
        <f t="shared" ca="1" si="10"/>
        <v>1</v>
      </c>
      <c r="AA73" s="39" t="s">
        <v>580</v>
      </c>
      <c r="AB73" s="40">
        <v>1</v>
      </c>
      <c r="AC73" s="40" t="s">
        <v>995</v>
      </c>
      <c r="AD73" s="40">
        <v>1</v>
      </c>
      <c r="AE73" s="41">
        <v>0</v>
      </c>
      <c r="AF73" s="42">
        <v>-43.3</v>
      </c>
      <c r="AG73" s="47">
        <f t="shared" si="16"/>
        <v>-42.8</v>
      </c>
      <c r="AH73" s="43">
        <f t="shared" ca="1" si="14"/>
        <v>-42.3</v>
      </c>
      <c r="AI73" s="43">
        <f t="shared" ca="1" si="15"/>
        <v>-41.8</v>
      </c>
      <c r="AJ73" s="44" cm="1">
        <f t="array" aca="1" ref="AJ73" ca="1" xml:space="preserve">
N("initial sens-loopgain")+
$AF73-BoxVal(ROW($AA73),26,COLUMN(INDIRECT("T"&amp;(INT(ROW($AA90)/65))*65+2)))</f>
        <v>-43.3</v>
      </c>
      <c r="AK73" s="44">
        <f t="shared" ca="1" si="11"/>
        <v>-42.8</v>
      </c>
      <c r="AL73" s="44" cm="1">
        <f t="array" aca="1" ref="AL73" ca="1" xml:space="preserve">
N("initial sens-loopgain-gain-gain ref-vcm")+
$AH73-
BoxVal(ROW($AA73),26,COLUMN(INDIRECT("T"&amp;(INT(ROW($AA90)/65))*65+2)))-
$AB73-
$W73-
IFERROR(VLOOKUP($AC73,$CT$1:$DC$31,7,FALSE),0)</f>
        <v>-43.3</v>
      </c>
      <c r="AM73" s="44">
        <f t="shared" ca="1" si="12"/>
        <v>-42.8</v>
      </c>
      <c r="AN73" s="36" t="str">
        <f t="shared" ca="1" si="13"/>
        <v>00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9"/>
        <v>0x63=-43.80,-43.30;</v>
      </c>
      <c r="V74" s="37"/>
      <c r="W74" s="37"/>
      <c r="X74" s="68"/>
      <c r="Y74" s="68"/>
      <c r="Z74" s="55">
        <f t="shared" ca="1" si="10"/>
        <v>1.5</v>
      </c>
      <c r="AA74" s="39" t="s">
        <v>581</v>
      </c>
      <c r="AB74" s="40">
        <v>0.5</v>
      </c>
      <c r="AC74" s="40" t="s">
        <v>995</v>
      </c>
      <c r="AD74" s="40">
        <v>1</v>
      </c>
      <c r="AE74" s="41">
        <v>0</v>
      </c>
      <c r="AF74" s="42">
        <v>-43.8</v>
      </c>
      <c r="AG74" s="47">
        <f t="shared" si="16"/>
        <v>-43.3</v>
      </c>
      <c r="AH74" s="43">
        <f t="shared" ca="1" si="14"/>
        <v>-42.3</v>
      </c>
      <c r="AI74" s="43">
        <f t="shared" ca="1" si="15"/>
        <v>-41.8</v>
      </c>
      <c r="AJ74" s="44" cm="1">
        <f t="array" aca="1" ref="AJ74" ca="1" xml:space="preserve">
N("initial sens-loopgain")+
$AF74-BoxVal(ROW($AA74),26,COLUMN(INDIRECT("T"&amp;(INT(ROW($AA91)/65))*65+2)))</f>
        <v>-43.8</v>
      </c>
      <c r="AK74" s="44">
        <f t="shared" ca="1" si="11"/>
        <v>-43.3</v>
      </c>
      <c r="AL74" s="44" cm="1">
        <f t="array" aca="1" ref="AL74" ca="1" xml:space="preserve">
N("initial sens-loopgain-gain-gain ref-vcm")+
$AH74-
BoxVal(ROW($AA74),26,COLUMN(INDIRECT("T"&amp;(INT(ROW($AA91)/65))*65+2)))-
$AB74-
$W74-
IFERROR(VLOOKUP($AC74,$CT$1:$DC$31,7,FALSE),0)</f>
        <v>-42.8</v>
      </c>
      <c r="AM74" s="44">
        <f t="shared" ca="1" si="12"/>
        <v>-42.3</v>
      </c>
      <c r="AN74" s="36" t="str">
        <f t="shared" ca="1" si="13"/>
        <v>60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9"/>
        <v>0x64=-44.30,-43.80;</v>
      </c>
      <c r="V75" s="37"/>
      <c r="W75" s="37"/>
      <c r="X75" s="68"/>
      <c r="Y75" s="68"/>
      <c r="Z75" s="55">
        <f t="shared" ca="1" si="10"/>
        <v>2</v>
      </c>
      <c r="AA75" s="39" t="s">
        <v>581</v>
      </c>
      <c r="AB75" s="40">
        <v>1</v>
      </c>
      <c r="AC75" s="40" t="s">
        <v>995</v>
      </c>
      <c r="AD75" s="40">
        <v>1</v>
      </c>
      <c r="AE75" s="41">
        <v>0</v>
      </c>
      <c r="AF75" s="42">
        <v>-44.3</v>
      </c>
      <c r="AG75" s="47">
        <f t="shared" si="16"/>
        <v>-43.8</v>
      </c>
      <c r="AH75" s="43">
        <f t="shared" ca="1" si="14"/>
        <v>-42.3</v>
      </c>
      <c r="AI75" s="43">
        <f t="shared" ca="1" si="15"/>
        <v>-41.8</v>
      </c>
      <c r="AJ75" s="44" cm="1">
        <f t="array" aca="1" ref="AJ75" ca="1" xml:space="preserve">
N("initial sens-loopgain")+
$AF75-BoxVal(ROW($AA75),26,COLUMN(INDIRECT("T"&amp;(INT(ROW($AA92)/65))*65+2)))</f>
        <v>-44.3</v>
      </c>
      <c r="AK75" s="44">
        <f t="shared" ca="1" si="11"/>
        <v>-43.8</v>
      </c>
      <c r="AL75" s="44" cm="1">
        <f t="array" aca="1" ref="AL75" ca="1" xml:space="preserve">
N("initial sens-loopgain-gain-gain ref-vcm")+
$AH75-
BoxVal(ROW($AA75),26,COLUMN(INDIRECT("T"&amp;(INT(ROW($AA92)/65))*65+2)))-
$AB75-
$W75-
IFERROR(VLOOKUP($AC75,$CT$1:$DC$31,7,FALSE),0)</f>
        <v>-43.3</v>
      </c>
      <c r="AM75" s="44">
        <f t="shared" ca="1" si="12"/>
        <v>-42.8</v>
      </c>
      <c r="AN75" s="36" t="str">
        <f t="shared" ca="1" si="13"/>
        <v>60</v>
      </c>
      <c r="AO75" s="36" t="str" cm="1">
        <f t="array" aca="1" ref="AO75" ca="1">ManualLookup(AB75,BoxVal(ROW(AB75),4,COLUMN(AO73)),INDIRECT(DO$3))</f>
        <v>04</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9"/>
        <v>0x65=-44.80,-44.30;</v>
      </c>
      <c r="V76" s="37"/>
      <c r="W76" s="37"/>
      <c r="X76" s="68"/>
      <c r="Y76" s="68"/>
      <c r="Z76" s="55">
        <f t="shared" ca="1" si="10"/>
        <v>2.5</v>
      </c>
      <c r="AA76" s="39" t="s">
        <v>581</v>
      </c>
      <c r="AB76" s="40">
        <v>1.5</v>
      </c>
      <c r="AC76" s="40" t="s">
        <v>995</v>
      </c>
      <c r="AD76" s="40">
        <v>1</v>
      </c>
      <c r="AE76" s="41">
        <v>0</v>
      </c>
      <c r="AF76" s="42">
        <v>-44.8</v>
      </c>
      <c r="AG76" s="47">
        <f t="shared" si="16"/>
        <v>-44.3</v>
      </c>
      <c r="AH76" s="43">
        <f t="shared" ca="1" si="14"/>
        <v>-42.3</v>
      </c>
      <c r="AI76" s="43">
        <f t="shared" ca="1" si="15"/>
        <v>-41.8</v>
      </c>
      <c r="AJ76" s="44" cm="1">
        <f t="array" aca="1" ref="AJ76" ca="1" xml:space="preserve">
N("initial sens-loopgain")+
$AF76-BoxVal(ROW($AA76),26,COLUMN(INDIRECT("T"&amp;(INT(ROW($AA93)/65))*65+2)))</f>
        <v>-44.8</v>
      </c>
      <c r="AK76" s="44">
        <f t="shared" ca="1" si="11"/>
        <v>-44.3</v>
      </c>
      <c r="AL76" s="44" cm="1">
        <f t="array" aca="1" ref="AL76" ca="1" xml:space="preserve">
N("initial sens-loopgain-gain-gain ref-vcm")+
$AH76-
BoxVal(ROW($AA76),26,COLUMN(INDIRECT("T"&amp;(INT(ROW($AA93)/65))*65+2)))-
$AB76-
$W76-
IFERROR(VLOOKUP($AC76,$CT$1:$DC$31,7,FALSE),0)</f>
        <v>-43.8</v>
      </c>
      <c r="AM76" s="44">
        <f t="shared" ca="1" si="12"/>
        <v>-43.3</v>
      </c>
      <c r="AN76" s="36" t="str">
        <f t="shared" ca="1" si="13"/>
        <v>60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9"/>
        <v>0x66=-45.30,-44.80;</v>
      </c>
      <c r="V77" s="37"/>
      <c r="W77" s="37"/>
      <c r="X77" s="68"/>
      <c r="Y77" s="68"/>
      <c r="Z77" s="55">
        <f t="shared" ca="1" si="10"/>
        <v>3</v>
      </c>
      <c r="AA77" s="39" t="s">
        <v>581</v>
      </c>
      <c r="AB77" s="40">
        <v>2</v>
      </c>
      <c r="AC77" s="40" t="s">
        <v>995</v>
      </c>
      <c r="AD77" s="40">
        <v>1</v>
      </c>
      <c r="AE77" s="41">
        <v>0</v>
      </c>
      <c r="AF77" s="42">
        <v>-45.3</v>
      </c>
      <c r="AG77" s="47">
        <f t="shared" ref="AG77:AG80" si="17">AF76</f>
        <v>-44.8</v>
      </c>
      <c r="AH77" s="43">
        <f t="shared" ca="1" si="14"/>
        <v>-42.3</v>
      </c>
      <c r="AI77" s="43">
        <f t="shared" ca="1" si="15"/>
        <v>-41.8</v>
      </c>
      <c r="AJ77" s="44" cm="1">
        <f t="array" aca="1" ref="AJ77" ca="1" xml:space="preserve">
N("initial sens-loopgain")+
$AF77-BoxVal(ROW($AA77),26,COLUMN(INDIRECT("T"&amp;(INT(ROW($AA94)/65))*65+2)))</f>
        <v>-45.3</v>
      </c>
      <c r="AK77" s="44">
        <f t="shared" ref="AK77:AK80" ca="1" si="18">AJ77+(AG77-AF77)</f>
        <v>-44.8</v>
      </c>
      <c r="AL77" s="44" cm="1">
        <f t="array" aca="1" ref="AL77" ca="1" xml:space="preserve">
N("initial sens-loopgain-gain-gain ref-vcm")+
$AH77-
BoxVal(ROW($AA77),26,COLUMN(INDIRECT("T"&amp;(INT(ROW($AA94)/65))*65+2)))-
$AB77-
$W77-
IFERROR(VLOOKUP($AC77,$CT$1:$DC$31,7,FALSE),0)</f>
        <v>-44.3</v>
      </c>
      <c r="AM77" s="44">
        <f t="shared" ref="AM77:AM80" ca="1" si="19">AL77+(AG77-AF77)</f>
        <v>-43.8</v>
      </c>
      <c r="AN77" s="36" t="str">
        <f t="shared" ref="AN77:AN80" ca="1" si="20">IF(BoxVal(ROW(AA77),9,COLUMN(T75))="FIX","00",ManualLookup(AA77,BoxVal(ROW(AA77),4,COLUMN(AN75)),INDIRECT(DN$3)))</f>
        <v>60</v>
      </c>
      <c r="AO77" s="36" t="str" cm="1">
        <f t="array" aca="1" ref="AO77" ca="1">ManualLookup(AB77,BoxVal(ROW(AB77),4,COLUMN(AO75)),INDIRECT(DO$3))</f>
        <v>06</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9"/>
        <v>0x67=-45.80,-45.30;</v>
      </c>
      <c r="V78" s="37"/>
      <c r="W78" s="37"/>
      <c r="X78" s="38"/>
      <c r="Y78" s="38"/>
      <c r="Z78" s="55">
        <f t="shared" ca="1" si="10"/>
        <v>3.5</v>
      </c>
      <c r="AA78" s="39" t="s">
        <v>581</v>
      </c>
      <c r="AB78" s="40">
        <v>2.5</v>
      </c>
      <c r="AC78" s="40" t="s">
        <v>995</v>
      </c>
      <c r="AD78" s="40">
        <v>1</v>
      </c>
      <c r="AE78" s="41">
        <v>0</v>
      </c>
      <c r="AF78" s="42">
        <v>-45.8</v>
      </c>
      <c r="AG78" s="47">
        <f t="shared" si="17"/>
        <v>-45.3</v>
      </c>
      <c r="AH78" s="43">
        <f t="shared" ca="1" si="14"/>
        <v>-42.3</v>
      </c>
      <c r="AI78" s="43">
        <f t="shared" ca="1" si="15"/>
        <v>-41.8</v>
      </c>
      <c r="AJ78" s="44" cm="1">
        <f t="array" aca="1" ref="AJ78" ca="1" xml:space="preserve">
N("initial sens-loopgain")+
$AF78-BoxVal(ROW($AA78),26,COLUMN(INDIRECT("T"&amp;(INT(ROW($AA95)/65))*65+2)))</f>
        <v>-45.8</v>
      </c>
      <c r="AK78" s="44">
        <f t="shared" ca="1" si="18"/>
        <v>-45.3</v>
      </c>
      <c r="AL78" s="44" cm="1">
        <f t="array" aca="1" ref="AL78" ca="1" xml:space="preserve">
N("initial sens-loopgain-gain-gain ref-vcm")+
$AH78-
BoxVal(ROW($AA78),26,COLUMN(INDIRECT("T"&amp;(INT(ROW($AA95)/65))*65+2)))-
$AB78-
$W78-
IFERROR(VLOOKUP($AC78,$CT$1:$DC$31,7,FALSE),0)</f>
        <v>-44.8</v>
      </c>
      <c r="AM78" s="44">
        <f t="shared" ca="1" si="19"/>
        <v>-44.3</v>
      </c>
      <c r="AN78" s="36" t="str">
        <f t="shared" ca="1" si="20"/>
        <v>60</v>
      </c>
      <c r="AO78" s="36" t="str" cm="1">
        <f t="array" aca="1" ref="AO78" ca="1">ManualLookup(AB78,BoxVal(ROW(AB78),4,COLUMN(AO76)),INDIRECT(DO$3))</f>
        <v>07</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1098</v>
      </c>
      <c r="U79" s="36" t="str">
        <f t="shared" ca="1" si="9"/>
        <v>0x75=-46.00,-45.80;</v>
      </c>
      <c r="V79" s="37"/>
      <c r="W79" s="37"/>
      <c r="X79" s="38"/>
      <c r="Y79" s="38"/>
      <c r="Z79" s="55">
        <f t="shared" ca="1" si="10"/>
        <v>3.7</v>
      </c>
      <c r="AA79" s="39" t="s">
        <v>582</v>
      </c>
      <c r="AB79" s="40">
        <v>1.5</v>
      </c>
      <c r="AC79" s="40" t="s">
        <v>995</v>
      </c>
      <c r="AD79" s="40">
        <v>1</v>
      </c>
      <c r="AE79" s="41">
        <v>0</v>
      </c>
      <c r="AF79" s="42">
        <v>-46</v>
      </c>
      <c r="AG79" s="47">
        <f t="shared" si="17"/>
        <v>-45.8</v>
      </c>
      <c r="AH79" s="43">
        <f t="shared" ca="1" si="14"/>
        <v>-42.3</v>
      </c>
      <c r="AI79" s="43">
        <f t="shared" ca="1" si="15"/>
        <v>-42.099999999999994</v>
      </c>
      <c r="AJ79" s="44" cm="1">
        <f t="array" aca="1" ref="AJ79" ca="1" xml:space="preserve">
N("initial sens-loopgain")+
$AF79-BoxVal(ROW($AA79),26,COLUMN(INDIRECT("T"&amp;(INT(ROW($AA96)/65))*65+2)))</f>
        <v>-46</v>
      </c>
      <c r="AK79" s="44">
        <f t="shared" ca="1" si="18"/>
        <v>-45.8</v>
      </c>
      <c r="AL79" s="44" cm="1">
        <f t="array" aca="1" ref="AL79" ca="1" xml:space="preserve">
N("initial sens-loopgain-gain-gain ref-vcm")+
$AH79-
BoxVal(ROW($AA79),26,COLUMN(INDIRECT("T"&amp;(INT(ROW($AA96)/65))*65+2)))-
$AB79-
$W79-
IFERROR(VLOOKUP($AC79,$CT$1:$DC$31,7,FALSE),0)</f>
        <v>-43.8</v>
      </c>
      <c r="AM79" s="44">
        <f t="shared" ca="1" si="19"/>
        <v>-43.599999999999994</v>
      </c>
      <c r="AN79" s="36" t="str">
        <f t="shared" ca="1" si="20"/>
        <v>70</v>
      </c>
      <c r="AO79" s="36" t="str" cm="1">
        <f t="array" aca="1" ref="AO79" ca="1">ManualLookup(AB79,BoxVal(ROW(AB79),4,COLUMN(AO77)),INDIRECT(DO$3))</f>
        <v>05</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993</v>
      </c>
      <c r="U80" s="36" t="str">
        <f t="shared" ca="1" si="9"/>
        <v>0x76=-46.50,-46.00;</v>
      </c>
      <c r="V80" s="37"/>
      <c r="W80" s="37"/>
      <c r="X80" s="38"/>
      <c r="Y80" s="38"/>
      <c r="Z80" s="55">
        <f t="shared" ca="1" si="10"/>
        <v>4.2</v>
      </c>
      <c r="AA80" s="39" t="s">
        <v>582</v>
      </c>
      <c r="AB80" s="40">
        <v>2</v>
      </c>
      <c r="AC80" s="40" t="s">
        <v>995</v>
      </c>
      <c r="AD80" s="40">
        <v>1</v>
      </c>
      <c r="AE80" s="41">
        <v>0</v>
      </c>
      <c r="AF80" s="42">
        <v>-46.5</v>
      </c>
      <c r="AG80" s="47">
        <f t="shared" si="17"/>
        <v>-46</v>
      </c>
      <c r="AH80" s="43">
        <f t="shared" ca="1" si="14"/>
        <v>-42.3</v>
      </c>
      <c r="AI80" s="43">
        <f t="shared" ca="1" si="15"/>
        <v>-41.8</v>
      </c>
      <c r="AJ80" s="44" cm="1">
        <f t="array" aca="1" ref="AJ80" ca="1" xml:space="preserve">
N("initial sens-loopgain")+
$AF80-BoxVal(ROW($AA80),26,COLUMN(INDIRECT("T"&amp;(INT(ROW($AA97)/65))*65+2)))</f>
        <v>-46.5</v>
      </c>
      <c r="AK80" s="44">
        <f t="shared" ca="1" si="18"/>
        <v>-46</v>
      </c>
      <c r="AL80" s="44" cm="1">
        <f t="array" aca="1" ref="AL80" ca="1" xml:space="preserve">
N("initial sens-loopgain-gain-gain ref-vcm")+
$AH80-
BoxVal(ROW($AA80),26,COLUMN(INDIRECT("T"&amp;(INT(ROW($AA97)/65))*65+2)))-
$AB80-
$W80-
IFERROR(VLOOKUP($AC80,$CT$1:$DC$31,7,FALSE),0)</f>
        <v>-44.3</v>
      </c>
      <c r="AM80" s="44">
        <f t="shared" ca="1" si="19"/>
        <v>-43.8</v>
      </c>
      <c r="AN80" s="36" t="str">
        <f t="shared" ca="1" si="20"/>
        <v>70</v>
      </c>
      <c r="AO80" s="36" t="str" cm="1">
        <f t="array" aca="1" ref="AO80" ca="1">ManualLookup(AB80,BoxVal(ROW(AB80),4,COLUMN(AO78)),INDIRECT(DO$3))</f>
        <v>06</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VLOOKUP(T69,MPN!$A$1:$E$997,4,FALSE)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13V_NormalMode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2322D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2.2000000000000002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1</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9V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VLOOKUP(U131,$DX$1:$DZ$21,3,FALSE)</f>
        <v>-</v>
      </c>
      <c r="AD131" s="8"/>
    </row>
    <row r="132" spans="19:45" ht="30" customHeight="1" x14ac:dyDescent="0.25">
      <c r="S132" s="7" t="s">
        <v>24</v>
      </c>
      <c r="T132" s="15" t="s">
        <v>450</v>
      </c>
      <c r="U132" s="5" t="s">
        <v>23</v>
      </c>
      <c r="V132" s="7" t="str">
        <f>VLOOKUP(U131,$DX$1:$DZ$21,2,FALSE)</f>
        <v>-</v>
      </c>
      <c r="W132" s="19"/>
      <c r="X132" s="19"/>
      <c r="Y132" s="19"/>
      <c r="Z132" s="19"/>
      <c r="AA132" s="5" t="s">
        <v>592</v>
      </c>
      <c r="AB132" s="26" t="str">
        <f>T151&amp;"_"&amp;ABS(T149)&amp;"dB_"&amp;T153&amp;"_"&amp;T154&amp;"_"&amp;GetAbsMaxMinText(AF135:AG194)&amp;"_"&amp;T134&amp;"_"&amp;T133&amp;S131&amp;"."&amp;T157</f>
        <v>default_NormalMode_42dB_2322D_2227F_377_465_ZTS6011F_MP3.6</v>
      </c>
      <c r="AC132" s="18"/>
      <c r="AD132" s="18"/>
      <c r="AE132" s="18"/>
      <c r="AF132" s="18"/>
      <c r="AG132" s="18"/>
      <c r="AH132" s="19"/>
      <c r="AI132" s="19" t="s">
        <v>2</v>
      </c>
      <c r="AJ132" s="16" t="s">
        <v>1094</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256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31</v>
      </c>
      <c r="U135" s="36" t="str">
        <f t="shared" ref="U135:U151" ca="1" si="21">ConfigCode($AA135,$AN135,$AO135,$AP135,$AQ135,$AR135,$AF135,$AG135,2)</f>
        <v>0x20=-38.10,-37.80;</v>
      </c>
      <c r="V135" s="37">
        <v>-0.2</v>
      </c>
      <c r="W135" s="37"/>
      <c r="X135" s="68"/>
      <c r="Y135" s="68"/>
      <c r="Z135" s="55">
        <f t="shared" ref="Z135:Z151" ca="1" si="22" xml:space="preserve">
N("vbias,vlookup vbias range")+
VLOOKUP($AA135,INDIRECT(BoxVal(ROW($AA135),34,COLUMN(T131))),2,FALSE)+
N("gain")+
$AB135+
N("vcm")+
VLOOKUP($AC135,$CT$1:$DC$31,7,FALSE)+
N("(vbias*vcp*vbg-vbias)*sensor ratio")+
VbiasCal($AA135,$AD135,$AE135,BoxVal(ROW($AC135),18,COLUMN($T$22)))+
N("vbias ref+gain ref")+
$V135+$W135</f>
        <v>-4.4000000000000004</v>
      </c>
      <c r="AA135" s="39" t="s">
        <v>584</v>
      </c>
      <c r="AB135" s="40">
        <v>0</v>
      </c>
      <c r="AC135" s="40" t="s">
        <v>995</v>
      </c>
      <c r="AD135" s="40">
        <v>1</v>
      </c>
      <c r="AE135" s="41">
        <v>0</v>
      </c>
      <c r="AF135" s="42">
        <v>-38.1</v>
      </c>
      <c r="AG135" s="42">
        <v>-37.799999999999997</v>
      </c>
      <c r="AH135" s="43">
        <f ca="1">$AF135+$Z135</f>
        <v>-42.5</v>
      </c>
      <c r="AI135" s="43">
        <f ca="1">$AG135+$Z135</f>
        <v>-42.199999999999996</v>
      </c>
      <c r="AJ135" s="44" cm="1">
        <f t="array" aca="1" ref="AJ135" ca="1" xml:space="preserve">
N("initial sens-loopgain")+
$AF135-BoxVal(ROW($AA135),26,COLUMN(INDIRECT("T"&amp;(INT(ROW($AA152)/65))*65+2)))</f>
        <v>-38.1</v>
      </c>
      <c r="AK135" s="44">
        <f t="shared" ref="AK135:AK145" ca="1" si="23">AJ135+(AG135-AF135)</f>
        <v>-37.799999999999997</v>
      </c>
      <c r="AL135" s="44" cm="1">
        <f t="array" aca="1" ref="AL135" ca="1" xml:space="preserve">
N("initial sens-loopgain-gain-gain ref-vcm")+
$AH135-
BoxVal(ROW($AA135),26,COLUMN(INDIRECT("T"&amp;(INT(ROW($AA152)/65))*65+2)))-
$AB135-
$W135-
IFERROR(VLOOKUP($AC135,$CT$1:$DC$31,7,FALSE),0)</f>
        <v>-42.5</v>
      </c>
      <c r="AM135" s="44">
        <f t="shared" ref="AM135:AM145" ca="1" si="24">AL135+(AG135-AF135)</f>
        <v>-42.199999999999996</v>
      </c>
      <c r="AN135" s="36" t="str">
        <f t="shared" ref="AN135:AN145" ca="1" si="25">IF(BoxVal(ROW(AA135),9,COLUMN(T133))="FIX","00",ManualLookup(AA135,BoxVal(ROW(AA135),4,COLUMN(AN133)),INDIRECT(DN$3)))</f>
        <v>20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367</v>
      </c>
      <c r="U136" s="36" t="str">
        <f t="shared" ca="1" si="21"/>
        <v>0x23=-38.80,-38.10;</v>
      </c>
      <c r="V136" s="37"/>
      <c r="W136" s="37"/>
      <c r="X136" s="68"/>
      <c r="Y136" s="68"/>
      <c r="Z136" s="55">
        <f t="shared" ca="1" si="22"/>
        <v>-3.7</v>
      </c>
      <c r="AA136" s="39" t="s">
        <v>584</v>
      </c>
      <c r="AB136" s="40">
        <v>0.5</v>
      </c>
      <c r="AC136" s="40" t="s">
        <v>995</v>
      </c>
      <c r="AD136" s="40">
        <v>1</v>
      </c>
      <c r="AE136" s="41">
        <v>0</v>
      </c>
      <c r="AF136" s="42">
        <v>-38.799999999999997</v>
      </c>
      <c r="AG136" s="47">
        <f>AF135</f>
        <v>-38.1</v>
      </c>
      <c r="AH136" s="43">
        <f t="shared" ref="AH136:AH151" ca="1" si="26">$AF136+$Z136</f>
        <v>-42.5</v>
      </c>
      <c r="AI136" s="43">
        <f t="shared" ref="AI136:AI151" ca="1" si="27">$AG136+$Z136</f>
        <v>-41.800000000000004</v>
      </c>
      <c r="AJ136" s="44" cm="1">
        <f t="array" aca="1" ref="AJ136" ca="1" xml:space="preserve">
N("initial sens-loopgain")+
$AF136-BoxVal(ROW($AA136),26,COLUMN(INDIRECT("T"&amp;(INT(ROW($AA153)/65))*65+2)))</f>
        <v>-38.799999999999997</v>
      </c>
      <c r="AK136" s="44">
        <f t="shared" ca="1" si="23"/>
        <v>-38.1</v>
      </c>
      <c r="AL136" s="44" cm="1">
        <f t="array" aca="1" ref="AL136" ca="1" xml:space="preserve">
N("initial sens-loopgain-gain-gain ref-vcm")+
$AH136-
BoxVal(ROW($AA136),26,COLUMN(INDIRECT("T"&amp;(INT(ROW($AA153)/65))*65+2)))-
$AB136-
$W136-
IFERROR(VLOOKUP($AC136,$CT$1:$DC$31,7,FALSE),0)</f>
        <v>-43</v>
      </c>
      <c r="AM136" s="44">
        <f t="shared" ca="1" si="24"/>
        <v>-42.300000000000004</v>
      </c>
      <c r="AN136" s="36" t="str">
        <f t="shared" ca="1" si="25"/>
        <v>20</v>
      </c>
      <c r="AO136" s="36" t="str" cm="1">
        <f t="array" aca="1" ref="AO136" ca="1">ManualLookup(AB136,BoxVal(ROW(AB136),4,COLUMN(AO134)),INDIRECT(DO$3))</f>
        <v>03</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1"/>
        <v>0x24=-39.30,-38.80;</v>
      </c>
      <c r="V137" s="37">
        <v>0.1</v>
      </c>
      <c r="W137" s="37"/>
      <c r="X137" s="68"/>
      <c r="Y137" s="68"/>
      <c r="Z137" s="55">
        <f t="shared" ca="1" si="22"/>
        <v>-3.1</v>
      </c>
      <c r="AA137" s="39" t="s">
        <v>584</v>
      </c>
      <c r="AB137" s="40">
        <v>1</v>
      </c>
      <c r="AC137" s="40" t="s">
        <v>995</v>
      </c>
      <c r="AD137" s="40">
        <v>1</v>
      </c>
      <c r="AE137" s="41">
        <v>0</v>
      </c>
      <c r="AF137" s="42">
        <v>-39.299999999999997</v>
      </c>
      <c r="AG137" s="47">
        <f t="shared" ref="AG137:AG145" si="28">AF136</f>
        <v>-38.799999999999997</v>
      </c>
      <c r="AH137" s="43">
        <f t="shared" ca="1" si="26"/>
        <v>-42.4</v>
      </c>
      <c r="AI137" s="43">
        <f t="shared" ca="1" si="27"/>
        <v>-41.9</v>
      </c>
      <c r="AJ137" s="44" cm="1">
        <f t="array" aca="1" ref="AJ137" ca="1" xml:space="preserve">
N("initial sens-loopgain")+
$AF137-BoxVal(ROW($AA137),26,COLUMN(INDIRECT("T"&amp;(INT(ROW($AA154)/65))*65+2)))</f>
        <v>-39.299999999999997</v>
      </c>
      <c r="AK137" s="44">
        <f t="shared" ca="1" si="23"/>
        <v>-38.799999999999997</v>
      </c>
      <c r="AL137" s="44" cm="1">
        <f t="array" aca="1" ref="AL137" ca="1" xml:space="preserve">
N("initial sens-loopgain-gain-gain ref-vcm")+
$AH137-
BoxVal(ROW($AA137),26,COLUMN(INDIRECT("T"&amp;(INT(ROW($AA154)/65))*65+2)))-
$AB137-
$W137-
IFERROR(VLOOKUP($AC137,$CT$1:$DC$31,7,FALSE),0)</f>
        <v>-43.4</v>
      </c>
      <c r="AM137" s="44">
        <f t="shared" ca="1" si="24"/>
        <v>-42.9</v>
      </c>
      <c r="AN137" s="36" t="str">
        <f t="shared" ca="1" si="25"/>
        <v>20</v>
      </c>
      <c r="AO137" s="36" t="str" cm="1">
        <f t="array" aca="1" ref="AO137" ca="1">ManualLookup(AB137,BoxVal(ROW(AB137),4,COLUMN(AO135)),INDIRECT(DO$3))</f>
        <v>04</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1"/>
        <v>0x30=-39.80,-39.30;</v>
      </c>
      <c r="V138" s="37"/>
      <c r="W138" s="37"/>
      <c r="X138" s="68"/>
      <c r="Y138" s="68"/>
      <c r="Z138" s="55">
        <f t="shared" ca="1" si="22"/>
        <v>-2.5</v>
      </c>
      <c r="AA138" s="39" t="s">
        <v>586</v>
      </c>
      <c r="AB138" s="40">
        <v>0</v>
      </c>
      <c r="AC138" s="40" t="s">
        <v>995</v>
      </c>
      <c r="AD138" s="40">
        <v>1</v>
      </c>
      <c r="AE138" s="41">
        <v>0</v>
      </c>
      <c r="AF138" s="42">
        <v>-39.799999999999997</v>
      </c>
      <c r="AG138" s="47">
        <f t="shared" si="28"/>
        <v>-39.299999999999997</v>
      </c>
      <c r="AH138" s="43">
        <f t="shared" ca="1" si="26"/>
        <v>-42.3</v>
      </c>
      <c r="AI138" s="43">
        <f t="shared" ca="1" si="27"/>
        <v>-41.8</v>
      </c>
      <c r="AJ138" s="44" cm="1">
        <f t="array" aca="1" ref="AJ138" ca="1" xml:space="preserve">
N("initial sens-loopgain")+
$AF138-BoxVal(ROW($AA138),26,COLUMN(INDIRECT("T"&amp;(INT(ROW($AA155)/65))*65+2)))</f>
        <v>-39.799999999999997</v>
      </c>
      <c r="AK138" s="44">
        <f t="shared" ca="1" si="23"/>
        <v>-39.299999999999997</v>
      </c>
      <c r="AL138" s="44" cm="1">
        <f t="array" aca="1" ref="AL138" ca="1" xml:space="preserve">
N("initial sens-loopgain-gain-gain ref-vcm")+
$AH138-
BoxVal(ROW($AA138),26,COLUMN(INDIRECT("T"&amp;(INT(ROW($AA155)/65))*65+2)))-
$AB138-
$W138-
IFERROR(VLOOKUP($AC138,$CT$1:$DC$31,7,FALSE),0)</f>
        <v>-42.3</v>
      </c>
      <c r="AM138" s="44">
        <f t="shared" ca="1" si="24"/>
        <v>-41.8</v>
      </c>
      <c r="AN138" s="36" t="str">
        <f t="shared" ca="1" si="25"/>
        <v>30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21"/>
        <v>0x33=-40.30,-39.80;</v>
      </c>
      <c r="V139" s="37"/>
      <c r="W139" s="37"/>
      <c r="X139" s="68"/>
      <c r="Y139" s="68"/>
      <c r="Z139" s="55">
        <f t="shared" ca="1" si="22"/>
        <v>-2</v>
      </c>
      <c r="AA139" s="39" t="s">
        <v>586</v>
      </c>
      <c r="AB139" s="40">
        <v>0.5</v>
      </c>
      <c r="AC139" s="40" t="s">
        <v>995</v>
      </c>
      <c r="AD139" s="40">
        <v>1</v>
      </c>
      <c r="AE139" s="41">
        <v>0</v>
      </c>
      <c r="AF139" s="42">
        <v>-40.299999999999997</v>
      </c>
      <c r="AG139" s="47">
        <f t="shared" si="28"/>
        <v>-39.799999999999997</v>
      </c>
      <c r="AH139" s="43">
        <f t="shared" ca="1" si="26"/>
        <v>-42.3</v>
      </c>
      <c r="AI139" s="43">
        <f t="shared" ca="1" si="27"/>
        <v>-41.8</v>
      </c>
      <c r="AJ139" s="44" cm="1">
        <f t="array" aca="1" ref="AJ139" ca="1" xml:space="preserve">
N("initial sens-loopgain")+
$AF139-BoxVal(ROW($AA139),26,COLUMN(INDIRECT("T"&amp;(INT(ROW($AA156)/65))*65+2)))</f>
        <v>-40.299999999999997</v>
      </c>
      <c r="AK139" s="44">
        <f t="shared" ca="1" si="23"/>
        <v>-39.799999999999997</v>
      </c>
      <c r="AL139" s="44" cm="1">
        <f t="array" aca="1" ref="AL139" ca="1" xml:space="preserve">
N("initial sens-loopgain-gain-gain ref-vcm")+
$AH139-
BoxVal(ROW($AA139),26,COLUMN(INDIRECT("T"&amp;(INT(ROW($AA156)/65))*65+2)))-
$AB139-
$W139-
IFERROR(VLOOKUP($AC139,$CT$1:$DC$31,7,FALSE),0)</f>
        <v>-42.8</v>
      </c>
      <c r="AM139" s="44">
        <f t="shared" ca="1" si="24"/>
        <v>-42.3</v>
      </c>
      <c r="AN139" s="36" t="str">
        <f t="shared" ca="1" si="25"/>
        <v>30</v>
      </c>
      <c r="AO139" s="36" t="str" cm="1">
        <f t="array" aca="1" ref="AO139" ca="1">ManualLookup(AB139,BoxVal(ROW(AB139),4,COLUMN(AO137)),INDIRECT(DO$3))</f>
        <v>03</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21"/>
        <v>0x34=-40.80,-40.30;</v>
      </c>
      <c r="V140" s="37"/>
      <c r="W140" s="37"/>
      <c r="X140" s="68"/>
      <c r="Y140" s="68"/>
      <c r="Z140" s="55">
        <f t="shared" ca="1" si="22"/>
        <v>-1.5</v>
      </c>
      <c r="AA140" s="39" t="s">
        <v>586</v>
      </c>
      <c r="AB140" s="40">
        <v>1</v>
      </c>
      <c r="AC140" s="40" t="s">
        <v>995</v>
      </c>
      <c r="AD140" s="40">
        <v>1</v>
      </c>
      <c r="AE140" s="41">
        <v>0</v>
      </c>
      <c r="AF140" s="42">
        <v>-40.799999999999997</v>
      </c>
      <c r="AG140" s="47">
        <f t="shared" si="28"/>
        <v>-40.299999999999997</v>
      </c>
      <c r="AH140" s="43">
        <f t="shared" ca="1" si="26"/>
        <v>-42.3</v>
      </c>
      <c r="AI140" s="43">
        <f t="shared" ca="1" si="27"/>
        <v>-41.8</v>
      </c>
      <c r="AJ140" s="44" cm="1">
        <f t="array" aca="1" ref="AJ140" ca="1" xml:space="preserve">
N("initial sens-loopgain")+
$AF140-BoxVal(ROW($AA140),26,COLUMN(INDIRECT("T"&amp;(INT(ROW($AA157)/65))*65+2)))</f>
        <v>-40.799999999999997</v>
      </c>
      <c r="AK140" s="44">
        <f t="shared" ca="1" si="23"/>
        <v>-40.299999999999997</v>
      </c>
      <c r="AL140" s="44" cm="1">
        <f t="array" aca="1" ref="AL140" ca="1" xml:space="preserve">
N("initial sens-loopgain-gain-gain ref-vcm")+
$AH140-
BoxVal(ROW($AA140),26,COLUMN(INDIRECT("T"&amp;(INT(ROW($AA157)/65))*65+2)))-
$AB140-
$W140-
IFERROR(VLOOKUP($AC140,$CT$1:$DC$31,7,FALSE),0)</f>
        <v>-43.3</v>
      </c>
      <c r="AM140" s="44">
        <f t="shared" ca="1" si="24"/>
        <v>-42.8</v>
      </c>
      <c r="AN140" s="36" t="str">
        <f t="shared" ca="1" si="25"/>
        <v>30</v>
      </c>
      <c r="AO140" s="36" t="str" cm="1">
        <f t="array" aca="1" ref="AO140" ca="1">ManualLookup(AB140,BoxVal(ROW(AB140),4,COLUMN(AO138)),INDIRECT(DO$3))</f>
        <v>04</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21"/>
        <v>0x43=-41.50,-40.80;</v>
      </c>
      <c r="V141" s="37"/>
      <c r="W141" s="37"/>
      <c r="X141" s="68"/>
      <c r="Y141" s="68"/>
      <c r="Z141" s="55">
        <f t="shared" ca="1" si="22"/>
        <v>-0.8</v>
      </c>
      <c r="AA141" s="39" t="s">
        <v>587</v>
      </c>
      <c r="AB141" s="40">
        <v>0.5</v>
      </c>
      <c r="AC141" s="40" t="s">
        <v>995</v>
      </c>
      <c r="AD141" s="40">
        <v>1</v>
      </c>
      <c r="AE141" s="41">
        <v>0</v>
      </c>
      <c r="AF141" s="42">
        <v>-41.5</v>
      </c>
      <c r="AG141" s="47">
        <f t="shared" si="28"/>
        <v>-40.799999999999997</v>
      </c>
      <c r="AH141" s="43">
        <f t="shared" ca="1" si="26"/>
        <v>-42.3</v>
      </c>
      <c r="AI141" s="43">
        <f t="shared" ca="1" si="27"/>
        <v>-41.599999999999994</v>
      </c>
      <c r="AJ141" s="44" cm="1">
        <f t="array" aca="1" ref="AJ141" ca="1" xml:space="preserve">
N("initial sens-loopgain")+
$AF141-BoxVal(ROW($AA141),26,COLUMN(INDIRECT("T"&amp;(INT(ROW($AA158)/65))*65+2)))</f>
        <v>-41.5</v>
      </c>
      <c r="AK141" s="44">
        <f t="shared" ca="1" si="23"/>
        <v>-40.799999999999997</v>
      </c>
      <c r="AL141" s="44" cm="1">
        <f t="array" aca="1" ref="AL141" ca="1" xml:space="preserve">
N("initial sens-loopgain-gain-gain ref-vcm")+
$AH141-
BoxVal(ROW($AA141),26,COLUMN(INDIRECT("T"&amp;(INT(ROW($AA158)/65))*65+2)))-
$AB141-
$W141-
IFERROR(VLOOKUP($AC141,$CT$1:$DC$31,7,FALSE),0)</f>
        <v>-42.8</v>
      </c>
      <c r="AM141" s="44">
        <f t="shared" ca="1" si="24"/>
        <v>-42.099999999999994</v>
      </c>
      <c r="AN141" s="36" t="str">
        <f t="shared" ca="1" si="25"/>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21"/>
        <v>0x00=-42.30,-41.50;</v>
      </c>
      <c r="V142" s="37"/>
      <c r="W142" s="37"/>
      <c r="X142" s="68"/>
      <c r="Y142" s="68"/>
      <c r="Z142" s="55">
        <f t="shared" ca="1" si="22"/>
        <v>0</v>
      </c>
      <c r="AA142" s="39" t="s">
        <v>580</v>
      </c>
      <c r="AB142" s="40">
        <v>0</v>
      </c>
      <c r="AC142" s="40" t="s">
        <v>995</v>
      </c>
      <c r="AD142" s="40">
        <v>1</v>
      </c>
      <c r="AE142" s="41">
        <v>0</v>
      </c>
      <c r="AF142" s="42">
        <v>-42.3</v>
      </c>
      <c r="AG142" s="47">
        <f t="shared" si="28"/>
        <v>-41.5</v>
      </c>
      <c r="AH142" s="43">
        <f t="shared" ca="1" si="26"/>
        <v>-42.3</v>
      </c>
      <c r="AI142" s="43">
        <f t="shared" ca="1" si="27"/>
        <v>-41.5</v>
      </c>
      <c r="AJ142" s="44" cm="1">
        <f t="array" aca="1" ref="AJ142" ca="1" xml:space="preserve">
N("initial sens-loopgain")+
$AF142-BoxVal(ROW($AA142),26,COLUMN(INDIRECT("T"&amp;(INT(ROW($AA159)/65))*65+2)))</f>
        <v>-42.3</v>
      </c>
      <c r="AK142" s="44">
        <f t="shared" ca="1" si="23"/>
        <v>-41.5</v>
      </c>
      <c r="AL142" s="44" cm="1">
        <f t="array" aca="1" ref="AL142" ca="1" xml:space="preserve">
N("initial sens-loopgain-gain-gain ref-vcm")+
$AH142-
BoxVal(ROW($AA142),26,COLUMN(INDIRECT("T"&amp;(INT(ROW($AA159)/65))*65+2)))-
$AB142-
$W142-
IFERROR(VLOOKUP($AC142,$CT$1:$DC$31,7,FALSE),0)</f>
        <v>-42.3</v>
      </c>
      <c r="AM142" s="44">
        <f t="shared" ca="1" si="24"/>
        <v>-41.5</v>
      </c>
      <c r="AN142" s="36" t="str">
        <f t="shared" ca="1" si="25"/>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-41</v>
      </c>
      <c r="U143" s="36" t="str">
        <f t="shared" ca="1" si="21"/>
        <v>0x03=-42.80,-42.30;</v>
      </c>
      <c r="V143" s="37"/>
      <c r="W143" s="37"/>
      <c r="X143" s="38"/>
      <c r="Y143" s="38"/>
      <c r="Z143" s="55">
        <f t="shared" ca="1" si="22"/>
        <v>0.5</v>
      </c>
      <c r="AA143" s="39" t="s">
        <v>580</v>
      </c>
      <c r="AB143" s="40">
        <v>0.5</v>
      </c>
      <c r="AC143" s="40" t="s">
        <v>995</v>
      </c>
      <c r="AD143" s="40">
        <v>1</v>
      </c>
      <c r="AE143" s="41">
        <v>0</v>
      </c>
      <c r="AF143" s="42">
        <v>-42.8</v>
      </c>
      <c r="AG143" s="47">
        <f t="shared" si="28"/>
        <v>-42.3</v>
      </c>
      <c r="AH143" s="43">
        <f t="shared" ca="1" si="26"/>
        <v>-42.3</v>
      </c>
      <c r="AI143" s="43">
        <f t="shared" ca="1" si="27"/>
        <v>-41.8</v>
      </c>
      <c r="AJ143" s="44" cm="1">
        <f t="array" aca="1" ref="AJ143" ca="1" xml:space="preserve">
N("initial sens-loopgain")+
$AF143-BoxVal(ROW($AA143),26,COLUMN(INDIRECT("T"&amp;(INT(ROW($AA160)/65))*65+2)))</f>
        <v>-42.8</v>
      </c>
      <c r="AK143" s="44">
        <f t="shared" ca="1" si="23"/>
        <v>-42.3</v>
      </c>
      <c r="AL143" s="44" cm="1">
        <f t="array" aca="1" ref="AL143" ca="1" xml:space="preserve">
N("initial sens-loopgain-gain-gain ref-vcm")+
$AH143-
BoxVal(ROW($AA143),26,COLUMN(INDIRECT("T"&amp;(INT(ROW($AA160)/65))*65+2)))-
$AB143-
$W143-
IFERROR(VLOOKUP($AC143,$CT$1:$DC$31,7,FALSE),0)</f>
        <v>-42.8</v>
      </c>
      <c r="AM143" s="44">
        <f t="shared" ca="1" si="24"/>
        <v>-42.3</v>
      </c>
      <c r="AN143" s="36" t="str">
        <f t="shared" ca="1" si="25"/>
        <v>00</v>
      </c>
      <c r="AO143" s="36" t="str" cm="1">
        <f t="array" aca="1" ref="AO143" ca="1">ManualLookup(AB143,BoxVal(ROW(AB143),4,COLUMN(AO141)),INDIRECT(DO$3))</f>
        <v>03</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1088</v>
      </c>
      <c r="U144" s="36" t="str">
        <f t="shared" ca="1" si="21"/>
        <v>0x04=-43.30,-42.80;</v>
      </c>
      <c r="V144" s="37"/>
      <c r="W144" s="37"/>
      <c r="X144" s="38"/>
      <c r="Y144" s="38"/>
      <c r="Z144" s="55">
        <f t="shared" ca="1" si="22"/>
        <v>1</v>
      </c>
      <c r="AA144" s="39" t="s">
        <v>580</v>
      </c>
      <c r="AB144" s="40">
        <v>1</v>
      </c>
      <c r="AC144" s="40" t="s">
        <v>995</v>
      </c>
      <c r="AD144" s="40">
        <v>1</v>
      </c>
      <c r="AE144" s="41">
        <v>0</v>
      </c>
      <c r="AF144" s="42">
        <v>-43.3</v>
      </c>
      <c r="AG144" s="47">
        <f t="shared" si="28"/>
        <v>-42.8</v>
      </c>
      <c r="AH144" s="43">
        <f t="shared" ca="1" si="26"/>
        <v>-42.3</v>
      </c>
      <c r="AI144" s="43">
        <f t="shared" ca="1" si="27"/>
        <v>-41.8</v>
      </c>
      <c r="AJ144" s="44" cm="1">
        <f t="array" aca="1" ref="AJ144" ca="1" xml:space="preserve">
N("initial sens-loopgain")+
$AF144-BoxVal(ROW($AA144),26,COLUMN(INDIRECT("T"&amp;(INT(ROW($AA161)/65))*65+2)))</f>
        <v>-43.3</v>
      </c>
      <c r="AK144" s="44">
        <f t="shared" ca="1" si="23"/>
        <v>-42.8</v>
      </c>
      <c r="AL144" s="44" cm="1">
        <f t="array" aca="1" ref="AL144" ca="1" xml:space="preserve">
N("initial sens-loopgain-gain-gain ref-vcm")+
$AH144-
BoxVal(ROW($AA144),26,COLUMN(INDIRECT("T"&amp;(INT(ROW($AA161)/65))*65+2)))-
$AB144-
$W144-
IFERROR(VLOOKUP($AC144,$CT$1:$DC$31,7,FALSE),0)</f>
        <v>-43.3</v>
      </c>
      <c r="AM144" s="44">
        <f t="shared" ca="1" si="24"/>
        <v>-42.8</v>
      </c>
      <c r="AN144" s="36" t="str">
        <f t="shared" ca="1" si="25"/>
        <v>00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993</v>
      </c>
      <c r="U145" s="36" t="str">
        <f t="shared" ca="1" si="21"/>
        <v>0x63=-43.80,-43.30;</v>
      </c>
      <c r="V145" s="37"/>
      <c r="W145" s="37"/>
      <c r="X145" s="38"/>
      <c r="Y145" s="38"/>
      <c r="Z145" s="55">
        <f t="shared" ca="1" si="22"/>
        <v>1.5</v>
      </c>
      <c r="AA145" s="39" t="s">
        <v>581</v>
      </c>
      <c r="AB145" s="40">
        <v>0.5</v>
      </c>
      <c r="AC145" s="40" t="s">
        <v>995</v>
      </c>
      <c r="AD145" s="40">
        <v>1</v>
      </c>
      <c r="AE145" s="41">
        <v>0</v>
      </c>
      <c r="AF145" s="42">
        <v>-43.8</v>
      </c>
      <c r="AG145" s="47">
        <f t="shared" si="28"/>
        <v>-43.3</v>
      </c>
      <c r="AH145" s="43">
        <f t="shared" ca="1" si="26"/>
        <v>-42.3</v>
      </c>
      <c r="AI145" s="43">
        <f t="shared" ca="1" si="27"/>
        <v>-41.8</v>
      </c>
      <c r="AJ145" s="44" cm="1">
        <f t="array" aca="1" ref="AJ145" ca="1" xml:space="preserve">
N("initial sens-loopgain")+
$AF145-BoxVal(ROW($AA145),26,COLUMN(INDIRECT("T"&amp;(INT(ROW($AA162)/65))*65+2)))</f>
        <v>-43.8</v>
      </c>
      <c r="AK145" s="44">
        <f t="shared" ca="1" si="23"/>
        <v>-43.3</v>
      </c>
      <c r="AL145" s="44" cm="1">
        <f t="array" aca="1" ref="AL145" ca="1" xml:space="preserve">
N("initial sens-loopgain-gain-gain ref-vcm")+
$AH145-
BoxVal(ROW($AA145),26,COLUMN(INDIRECT("T"&amp;(INT(ROW($AA162)/65))*65+2)))-
$AB145-
$W145-
IFERROR(VLOOKUP($AC145,$CT$1:$DC$31,7,FALSE),0)</f>
        <v>-42.8</v>
      </c>
      <c r="AM145" s="44">
        <f t="shared" ca="1" si="24"/>
        <v>-42.3</v>
      </c>
      <c r="AN145" s="36" t="str">
        <f t="shared" ca="1" si="25"/>
        <v>60</v>
      </c>
      <c r="AO145" s="36" t="str" cm="1">
        <f t="array" aca="1" ref="AO145" ca="1">ManualLookup(AB145,BoxVal(ROW(AB145),4,COLUMN(AO143)),INDIRECT(DO$3))</f>
        <v>03</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21"/>
        <v>0x64=-44.30,-43.80;</v>
      </c>
      <c r="V146" s="37"/>
      <c r="W146" s="37"/>
      <c r="X146" s="38"/>
      <c r="Y146" s="38"/>
      <c r="Z146" s="55">
        <f t="shared" ca="1" si="22"/>
        <v>2</v>
      </c>
      <c r="AA146" s="39" t="s">
        <v>581</v>
      </c>
      <c r="AB146" s="40">
        <v>1</v>
      </c>
      <c r="AC146" s="40" t="s">
        <v>995</v>
      </c>
      <c r="AD146" s="40">
        <v>1</v>
      </c>
      <c r="AE146" s="41">
        <v>0</v>
      </c>
      <c r="AF146" s="42">
        <v>-44.3</v>
      </c>
      <c r="AG146" s="47">
        <f t="shared" ref="AG146:AG151" si="29">AF145</f>
        <v>-43.8</v>
      </c>
      <c r="AH146" s="43">
        <f t="shared" ca="1" si="26"/>
        <v>-42.3</v>
      </c>
      <c r="AI146" s="43">
        <f t="shared" ca="1" si="27"/>
        <v>-41.8</v>
      </c>
      <c r="AJ146" s="44" cm="1">
        <f t="array" aca="1" ref="AJ146" ca="1" xml:space="preserve">
N("initial sens-loopgain")+
$AF146-BoxVal(ROW($AA146),26,COLUMN(INDIRECT("T"&amp;(INT(ROW($AA163)/65))*65+2)))</f>
        <v>-44.3</v>
      </c>
      <c r="AK146" s="44">
        <f t="shared" ref="AK146:AK151" ca="1" si="30">AJ146+(AG146-AF146)</f>
        <v>-43.8</v>
      </c>
      <c r="AL146" s="44" cm="1">
        <f t="array" aca="1" ref="AL146" ca="1" xml:space="preserve">
N("initial sens-loopgain-gain-gain ref-vcm")+
$AH146-
BoxVal(ROW($AA146),26,COLUMN(INDIRECT("T"&amp;(INT(ROW($AA163)/65))*65+2)))-
$AB146-
$W146-
IFERROR(VLOOKUP($AC146,$CT$1:$DC$31,7,FALSE),0)</f>
        <v>-43.3</v>
      </c>
      <c r="AM146" s="44">
        <f t="shared" ref="AM146:AM151" ca="1" si="31">AL146+(AG146-AF146)</f>
        <v>-42.8</v>
      </c>
      <c r="AN146" s="36" t="str">
        <f t="shared" ref="AN146:AN151" ca="1" si="32">IF(BoxVal(ROW(AA146),9,COLUMN(T144))="FIX","00",ManualLookup(AA146,BoxVal(ROW(AA146),4,COLUMN(AN144)),INDIRECT(DN$3)))</f>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21"/>
        <v>0x65=-44.80,-44.30;</v>
      </c>
      <c r="V147" s="37"/>
      <c r="W147" s="37"/>
      <c r="X147" s="38"/>
      <c r="Y147" s="38"/>
      <c r="Z147" s="55">
        <f t="shared" ca="1" si="22"/>
        <v>2.5</v>
      </c>
      <c r="AA147" s="39" t="s">
        <v>581</v>
      </c>
      <c r="AB147" s="40">
        <v>1.5</v>
      </c>
      <c r="AC147" s="40" t="s">
        <v>995</v>
      </c>
      <c r="AD147" s="40">
        <v>1</v>
      </c>
      <c r="AE147" s="41">
        <v>0</v>
      </c>
      <c r="AF147" s="42">
        <v>-44.8</v>
      </c>
      <c r="AG147" s="47">
        <f t="shared" si="29"/>
        <v>-44.3</v>
      </c>
      <c r="AH147" s="43">
        <f t="shared" ca="1" si="26"/>
        <v>-42.3</v>
      </c>
      <c r="AI147" s="43">
        <f t="shared" ca="1" si="27"/>
        <v>-41.8</v>
      </c>
      <c r="AJ147" s="44" cm="1">
        <f t="array" aca="1" ref="AJ147" ca="1" xml:space="preserve">
N("initial sens-loopgain")+
$AF147-BoxVal(ROW($AA147),26,COLUMN(INDIRECT("T"&amp;(INT(ROW($AA164)/65))*65+2)))</f>
        <v>-44.8</v>
      </c>
      <c r="AK147" s="44">
        <f t="shared" ca="1" si="30"/>
        <v>-44.3</v>
      </c>
      <c r="AL147" s="44" cm="1">
        <f t="array" aca="1" ref="AL147" ca="1" xml:space="preserve">
N("initial sens-loopgain-gain-gain ref-vcm")+
$AH147-
BoxVal(ROW($AA147),26,COLUMN(INDIRECT("T"&amp;(INT(ROW($AA164)/65))*65+2)))-
$AB147-
$W147-
IFERROR(VLOOKUP($AC147,$CT$1:$DC$31,7,FALSE),0)</f>
        <v>-43.8</v>
      </c>
      <c r="AM147" s="44">
        <f t="shared" ca="1" si="31"/>
        <v>-43.3</v>
      </c>
      <c r="AN147" s="36" t="str">
        <f t="shared" ca="1" si="32"/>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21"/>
        <v>0x66=-45.30,-44.80;</v>
      </c>
      <c r="V148" s="37"/>
      <c r="W148" s="37"/>
      <c r="X148" s="38"/>
      <c r="Y148" s="38"/>
      <c r="Z148" s="55">
        <f t="shared" ca="1" si="22"/>
        <v>3</v>
      </c>
      <c r="AA148" s="39" t="s">
        <v>581</v>
      </c>
      <c r="AB148" s="40">
        <v>2</v>
      </c>
      <c r="AC148" s="40" t="s">
        <v>995</v>
      </c>
      <c r="AD148" s="40">
        <v>1</v>
      </c>
      <c r="AE148" s="41">
        <v>0</v>
      </c>
      <c r="AF148" s="42">
        <v>-45.3</v>
      </c>
      <c r="AG148" s="47">
        <f t="shared" si="29"/>
        <v>-44.8</v>
      </c>
      <c r="AH148" s="43">
        <f t="shared" ca="1" si="26"/>
        <v>-42.3</v>
      </c>
      <c r="AI148" s="43">
        <f t="shared" ca="1" si="27"/>
        <v>-41.8</v>
      </c>
      <c r="AJ148" s="44" cm="1">
        <f t="array" aca="1" ref="AJ148" ca="1" xml:space="preserve">
N("initial sens-loopgain")+
$AF148-BoxVal(ROW($AA148),26,COLUMN(INDIRECT("T"&amp;(INT(ROW($AA165)/65))*65+2)))</f>
        <v>-45.3</v>
      </c>
      <c r="AK148" s="44">
        <f t="shared" ca="1" si="30"/>
        <v>-44.8</v>
      </c>
      <c r="AL148" s="44" cm="1">
        <f t="array" aca="1" ref="AL148" ca="1" xml:space="preserve">
N("initial sens-loopgain-gain-gain ref-vcm")+
$AH148-
BoxVal(ROW($AA148),26,COLUMN(INDIRECT("T"&amp;(INT(ROW($AA165)/65))*65+2)))-
$AB148-
$W148-
IFERROR(VLOOKUP($AC148,$CT$1:$DC$31,7,FALSE),0)</f>
        <v>-44.3</v>
      </c>
      <c r="AM148" s="44">
        <f t="shared" ca="1" si="31"/>
        <v>-43.8</v>
      </c>
      <c r="AN148" s="36" t="str">
        <f t="shared" ca="1" si="32"/>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VLOOKUP(T134,MPN!$A$1:$E$997,4,FALSE)</f>
        <v>-42</v>
      </c>
      <c r="U149" s="36" t="str">
        <f t="shared" ca="1" si="21"/>
        <v>0x67=-45.80,-45.30;</v>
      </c>
      <c r="V149" s="37"/>
      <c r="W149" s="37"/>
      <c r="X149" s="38"/>
      <c r="Y149" s="38"/>
      <c r="Z149" s="55">
        <f t="shared" ca="1" si="22"/>
        <v>3.5</v>
      </c>
      <c r="AA149" s="39" t="s">
        <v>581</v>
      </c>
      <c r="AB149" s="40">
        <v>2.5</v>
      </c>
      <c r="AC149" s="40" t="s">
        <v>995</v>
      </c>
      <c r="AD149" s="40">
        <v>1</v>
      </c>
      <c r="AE149" s="41">
        <v>0</v>
      </c>
      <c r="AF149" s="42">
        <v>-45.8</v>
      </c>
      <c r="AG149" s="47">
        <f t="shared" si="29"/>
        <v>-45.3</v>
      </c>
      <c r="AH149" s="43">
        <f t="shared" ca="1" si="26"/>
        <v>-42.3</v>
      </c>
      <c r="AI149" s="43">
        <f t="shared" ca="1" si="27"/>
        <v>-41.8</v>
      </c>
      <c r="AJ149" s="44" cm="1">
        <f t="array" aca="1" ref="AJ149" ca="1" xml:space="preserve">
N("initial sens-loopgain")+
$AF149-BoxVal(ROW($AA149),26,COLUMN(INDIRECT("T"&amp;(INT(ROW($AA166)/65))*65+2)))</f>
        <v>-45.8</v>
      </c>
      <c r="AK149" s="44">
        <f t="shared" ca="1" si="30"/>
        <v>-45.3</v>
      </c>
      <c r="AL149" s="44" cm="1">
        <f t="array" aca="1" ref="AL149" ca="1" xml:space="preserve">
N("initial sens-loopgain-gain-gain ref-vcm")+
$AH149-
BoxVal(ROW($AA149),26,COLUMN(INDIRECT("T"&amp;(INT(ROW($AA166)/65))*65+2)))-
$AB149-
$W149-
IFERROR(VLOOKUP($AC149,$CT$1:$DC$31,7,FALSE),0)</f>
        <v>-44.8</v>
      </c>
      <c r="AM149" s="44">
        <f t="shared" ca="1" si="31"/>
        <v>-44.3</v>
      </c>
      <c r="AN149" s="36" t="str">
        <f t="shared" ca="1" si="32"/>
        <v>60</v>
      </c>
      <c r="AO149" s="36" t="str" cm="1">
        <f t="array" aca="1" ref="AO149" ca="1">ManualLookup(AB149,BoxVal(ROW(AB149),4,COLUMN(AO147)),INDIRECT(DO$3))</f>
        <v>07</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t="str">
        <f t="shared" ca="1" si="21"/>
        <v>0x75=-46.00,-45.80;</v>
      </c>
      <c r="V150" s="37"/>
      <c r="W150" s="37"/>
      <c r="X150" s="38"/>
      <c r="Y150" s="38"/>
      <c r="Z150" s="55">
        <f t="shared" ca="1" si="22"/>
        <v>3.7</v>
      </c>
      <c r="AA150" s="39" t="s">
        <v>582</v>
      </c>
      <c r="AB150" s="40">
        <v>1.5</v>
      </c>
      <c r="AC150" s="40" t="s">
        <v>995</v>
      </c>
      <c r="AD150" s="40">
        <v>1</v>
      </c>
      <c r="AE150" s="41">
        <v>0</v>
      </c>
      <c r="AF150" s="42">
        <v>-46</v>
      </c>
      <c r="AG150" s="47">
        <f t="shared" si="29"/>
        <v>-45.8</v>
      </c>
      <c r="AH150" s="43">
        <f t="shared" ca="1" si="26"/>
        <v>-42.3</v>
      </c>
      <c r="AI150" s="43">
        <f t="shared" ca="1" si="27"/>
        <v>-42.099999999999994</v>
      </c>
      <c r="AJ150" s="44" cm="1">
        <f t="array" aca="1" ref="AJ150" ca="1" xml:space="preserve">
N("initial sens-loopgain")+
$AF150-BoxVal(ROW($AA150),26,COLUMN(INDIRECT("T"&amp;(INT(ROW($AA167)/65))*65+2)))</f>
        <v>-46</v>
      </c>
      <c r="AK150" s="44">
        <f t="shared" ca="1" si="30"/>
        <v>-45.8</v>
      </c>
      <c r="AL150" s="44" cm="1">
        <f t="array" aca="1" ref="AL150" ca="1" xml:space="preserve">
N("initial sens-loopgain-gain-gain ref-vcm")+
$AH150-
BoxVal(ROW($AA150),26,COLUMN(INDIRECT("T"&amp;(INT(ROW($AA167)/65))*65+2)))-
$AB150-
$W150-
IFERROR(VLOOKUP($AC150,$CT$1:$DC$31,7,FALSE),0)</f>
        <v>-43.8</v>
      </c>
      <c r="AM150" s="44">
        <f t="shared" ca="1" si="31"/>
        <v>-43.599999999999994</v>
      </c>
      <c r="AN150" s="36" t="str">
        <f t="shared" ca="1" si="32"/>
        <v>70</v>
      </c>
      <c r="AO150" s="36" t="str" cm="1">
        <f t="array" aca="1" ref="AO150" ca="1">ManualLookup(AB150,BoxVal(ROW(AB150),4,COLUMN(AO148)),INDIRECT(DO$3))</f>
        <v>05</v>
      </c>
      <c r="AP150" s="36" t="str" cm="1">
        <f t="array" aca="1" ref="AP150" ca="1">ManualLookup(AC150,BoxVal(ROW(AC150),4,COLUMN(AP148)),INDIRECT(DP$3))</f>
        <v>00</v>
      </c>
      <c r="AQ150" s="36" t="str" cm="1">
        <f t="array" aca="1" ref="AQ150" ca="1">ManualLookup(AD150,BoxVal(ROW(AD150),4,COLUMN(AQ148)),INDIRECT(DQ$3))</f>
        <v>00</v>
      </c>
      <c r="AR150" s="36" t="str" cm="1">
        <f t="array" aca="1" ref="AR150" ca="1">ManualLookup(AE150,BoxVal(ROW(AE150),4,COLUMN(AR148)),INDIRECT(DR$3))</f>
        <v>00</v>
      </c>
      <c r="AS150" s="36"/>
    </row>
    <row r="151" spans="19:45" ht="30" customHeight="1" x14ac:dyDescent="0.25">
      <c r="S151" s="7" t="s">
        <v>604</v>
      </c>
      <c r="T151" s="7" t="str">
        <f>VLOOKUP($T138,$AU$1:$AZ$31,MATCH($T132,$AU$1:$AZ$1,0),FALSE)&amp;"_"&amp;T140</f>
        <v>default_NormalMode</v>
      </c>
      <c r="U151" s="36" t="str">
        <f t="shared" ca="1" si="21"/>
        <v>0x76=-46.50,-46.00;</v>
      </c>
      <c r="V151" s="37"/>
      <c r="W151" s="37"/>
      <c r="X151" s="38"/>
      <c r="Y151" s="38"/>
      <c r="Z151" s="55">
        <f t="shared" ca="1" si="22"/>
        <v>4.2</v>
      </c>
      <c r="AA151" s="39" t="s">
        <v>582</v>
      </c>
      <c r="AB151" s="40">
        <v>2</v>
      </c>
      <c r="AC151" s="40" t="s">
        <v>995</v>
      </c>
      <c r="AD151" s="40">
        <v>1</v>
      </c>
      <c r="AE151" s="41">
        <v>0</v>
      </c>
      <c r="AF151" s="42">
        <v>-46.5</v>
      </c>
      <c r="AG151" s="47">
        <f t="shared" si="29"/>
        <v>-46</v>
      </c>
      <c r="AH151" s="43">
        <f t="shared" ca="1" si="26"/>
        <v>-42.3</v>
      </c>
      <c r="AI151" s="43">
        <f t="shared" ca="1" si="27"/>
        <v>-41.8</v>
      </c>
      <c r="AJ151" s="44" cm="1">
        <f t="array" aca="1" ref="AJ151" ca="1" xml:space="preserve">
N("initial sens-loopgain")+
$AF151-BoxVal(ROW($AA151),26,COLUMN(INDIRECT("T"&amp;(INT(ROW($AA168)/65))*65+2)))</f>
        <v>-46.5</v>
      </c>
      <c r="AK151" s="44">
        <f t="shared" ca="1" si="30"/>
        <v>-46</v>
      </c>
      <c r="AL151" s="44" cm="1">
        <f t="array" aca="1" ref="AL151" ca="1" xml:space="preserve">
N("initial sens-loopgain-gain-gain ref-vcm")+
$AH151-
BoxVal(ROW($AA151),26,COLUMN(INDIRECT("T"&amp;(INT(ROW($AA168)/65))*65+2)))-
$AB151-
$W151-
IFERROR(VLOOKUP($AC151,$CT$1:$DC$31,7,FALSE),0)</f>
        <v>-44.3</v>
      </c>
      <c r="AM151" s="44">
        <f t="shared" ca="1" si="31"/>
        <v>-43.8</v>
      </c>
      <c r="AN151" s="36" t="str">
        <f t="shared" ca="1" si="32"/>
        <v>70</v>
      </c>
      <c r="AO151" s="36" t="str" cm="1">
        <f t="array" aca="1" ref="AO151" ca="1">ManualLookup(AB151,BoxVal(ROW(AB151),4,COLUMN(AO149)),INDIRECT(DO$3))</f>
        <v>06</v>
      </c>
      <c r="AP151" s="36" t="str" cm="1">
        <f t="array" aca="1" ref="AP151" ca="1">ManualLookup(AC151,BoxVal(ROW(AC151),4,COLUMN(AP149)),INDIRECT(DP$3))</f>
        <v>00</v>
      </c>
      <c r="AQ151" s="36" t="str" cm="1">
        <f t="array" aca="1" ref="AQ151" ca="1">ManualLookup(AD151,BoxVal(ROW(AD151),4,COLUMN(AQ149)),INDIRECT(DQ$3))</f>
        <v>00</v>
      </c>
      <c r="AR151" s="36" t="str" cm="1">
        <f t="array" aca="1" ref="AR151" ca="1">ManualLookup(AE151,BoxVal(ROW(AE151),4,COLUMN(AR149)),INDIRECT(DR$3))</f>
        <v>00</v>
      </c>
      <c r="AS151" s="36"/>
    </row>
    <row r="152" spans="19:45" ht="30" customHeight="1" x14ac:dyDescent="0.25">
      <c r="S152" s="7" t="s">
        <v>424</v>
      </c>
      <c r="T152" s="7" t="str">
        <f>VLOOKUP($T134,MPN!$A$1:$E$497,2,FALSE)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2322D</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6</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45135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-42+/-0.8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70~150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15V</v>
      </c>
      <c r="T165" s="3">
        <v>2.2000000000000002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14V</v>
      </c>
      <c r="T166" s="3">
        <v>1</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v>0</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12V</v>
      </c>
      <c r="T168" s="3">
        <v>-1.3</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11V</v>
      </c>
      <c r="T169" s="3">
        <v>-2.5</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10V</v>
      </c>
      <c r="T170" s="3">
        <v>-4.2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9V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FIX</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Space</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1095</v>
      </c>
      <c r="V196" s="12"/>
      <c r="W196" s="65"/>
      <c r="X196" s="12"/>
      <c r="Y196" s="7" t="str">
        <f>VLOOKUP(U196,$DX$1:$DZ$21,3,FALSE)</f>
        <v>-</v>
      </c>
      <c r="AD196" s="8"/>
    </row>
    <row r="197" spans="19:45" ht="30" customHeight="1" x14ac:dyDescent="0.25">
      <c r="S197" s="7" t="s">
        <v>24</v>
      </c>
      <c r="T197" s="15" t="s">
        <v>450</v>
      </c>
      <c r="U197" s="5" t="s">
        <v>23</v>
      </c>
      <c r="V197" s="7" t="str">
        <f>VLOOKUP(U196,$DX$1:$DZ$21,2,FALSE)</f>
        <v>bit13</v>
      </c>
      <c r="W197" s="19"/>
      <c r="X197" s="19"/>
      <c r="Y197" s="19"/>
      <c r="Z197" s="19"/>
      <c r="AA197" s="5" t="s">
        <v>592</v>
      </c>
      <c r="AB197" s="26" t="str">
        <f>T216&amp;"_"&amp;ABS(T214)&amp;"dB_"&amp;T218&amp;"_"&amp;T219&amp;"_"&amp;GetAbsMaxMinText(AF200:AG259)&amp;"_"&amp;T199&amp;"_"&amp;T198&amp;S196&amp;"."&amp;T222</f>
        <v>default_NormalMode_42dB_2322D_2282A_420_490_ZTS6015-lowiq_MP4.7</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258</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31</v>
      </c>
      <c r="U200" s="36" t="str">
        <f t="shared" ref="U200:U209" ca="1" si="33">ConfigCode($AA200,$AN200,$AO200,$AP200,$AQ200,$AR200,$AF200,$AG200,2)</f>
        <v>0x00=-42.30,-42.00;</v>
      </c>
      <c r="V200" s="37"/>
      <c r="W200" s="37"/>
      <c r="X200" s="68"/>
      <c r="Y200" s="68"/>
      <c r="Z200" s="55">
        <f t="shared" ref="Z200:Z209" ca="1" si="34" xml:space="preserve">
N("vbias,vlookup vbias range")+
VLOOKUP($AA200,INDIRECT(BoxVal(ROW($AA200),34,COLUMN(T196))),2,FALSE)+
N("gain")+
$AB200+
N("vcm")+
VLOOKUP($AC200,$CT$1:$DC$31,7,FALSE)+
N("(vbias*vcp*vbg-vbias)*sensor ratio")+
VbiasCal($AA200,$AD200,$AE200,BoxVal(ROW($AC200),18,COLUMN($T$22)))+
N("vbias ref+gain ref")+
$V200+$W200</f>
        <v>0</v>
      </c>
      <c r="AA200" s="39" t="s">
        <v>580</v>
      </c>
      <c r="AB200" s="40">
        <v>0</v>
      </c>
      <c r="AC200" s="40" t="s">
        <v>995</v>
      </c>
      <c r="AD200" s="40">
        <v>1</v>
      </c>
      <c r="AE200" s="41">
        <v>0</v>
      </c>
      <c r="AF200" s="42">
        <v>-42.3</v>
      </c>
      <c r="AG200" s="42">
        <v>-42</v>
      </c>
      <c r="AH200" s="43">
        <f ca="1">$AF200+$Z200</f>
        <v>-42.3</v>
      </c>
      <c r="AI200" s="43">
        <f ca="1">$AG200+$Z200</f>
        <v>-42</v>
      </c>
      <c r="AJ200" s="44" cm="1">
        <f t="array" aca="1" ref="AJ200" ca="1" xml:space="preserve">
N("initial sens-loopgain")+
$AF200-BoxVal(ROW($AA200),26,COLUMN(INDIRECT("T"&amp;(INT(ROW($AA217)/65))*65+2)))</f>
        <v>-42.3</v>
      </c>
      <c r="AK200" s="44">
        <f t="shared" ref="AK200:AK209" ca="1" si="35">AJ200+(AG200-AF200)</f>
        <v>-42</v>
      </c>
      <c r="AL200" s="44" cm="1">
        <f t="array" aca="1" ref="AL200" ca="1" xml:space="preserve">
N("initial sens-loopgain-gain-gain ref-vcm")+
$AH200-
BoxVal(ROW($AA200),26,COLUMN(INDIRECT("T"&amp;(INT(ROW($AA217)/65))*65+2)))-
$AB200-
$W200-
IFERROR(VLOOKUP($AC200,$CT$1:$DC$31,7,FALSE),0)</f>
        <v>-42.3</v>
      </c>
      <c r="AM200" s="44">
        <f t="shared" ref="AM200:AM209" ca="1" si="36">AL200+(AG200-AF200)</f>
        <v>-42</v>
      </c>
      <c r="AN200" s="36" t="str">
        <f t="shared" ref="AN200:AN209" ca="1" si="37">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3"/>
        <v>0x03=-42.80,-42.30;</v>
      </c>
      <c r="V201" s="37"/>
      <c r="W201" s="37"/>
      <c r="X201" s="68"/>
      <c r="Y201" s="68"/>
      <c r="Z201" s="55">
        <f t="shared" ca="1" si="34"/>
        <v>0.5</v>
      </c>
      <c r="AA201" s="39" t="s">
        <v>580</v>
      </c>
      <c r="AB201" s="40">
        <v>0.5</v>
      </c>
      <c r="AC201" s="40" t="s">
        <v>995</v>
      </c>
      <c r="AD201" s="40">
        <v>1</v>
      </c>
      <c r="AE201" s="41">
        <v>0</v>
      </c>
      <c r="AF201" s="42">
        <v>-42.8</v>
      </c>
      <c r="AG201" s="47">
        <f>AF200</f>
        <v>-42.3</v>
      </c>
      <c r="AH201" s="43">
        <f t="shared" ref="AH201:AH209" ca="1" si="38">$AF201+$Z201</f>
        <v>-42.3</v>
      </c>
      <c r="AI201" s="43">
        <f t="shared" ref="AI201:AI209" ca="1" si="39">$AG201+$Z201</f>
        <v>-41.8</v>
      </c>
      <c r="AJ201" s="44" cm="1">
        <f t="array" aca="1" ref="AJ201" ca="1" xml:space="preserve">
N("initial sens-loopgain")+
$AF201-BoxVal(ROW($AA201),26,COLUMN(INDIRECT("T"&amp;(INT(ROW($AA218)/65))*65+2)))</f>
        <v>-42.8</v>
      </c>
      <c r="AK201" s="44">
        <f t="shared" ca="1" si="35"/>
        <v>-42.3</v>
      </c>
      <c r="AL201" s="44" cm="1">
        <f t="array" aca="1" ref="AL201" ca="1" xml:space="preserve">
N("initial sens-loopgain-gain-gain ref-vcm")+
$AH201-
BoxVal(ROW($AA201),26,COLUMN(INDIRECT("T"&amp;(INT(ROW($AA218)/65))*65+2)))-
$AB201-
$W201-
IFERROR(VLOOKUP($AC201,$CT$1:$DC$31,7,FALSE),0)</f>
        <v>-42.8</v>
      </c>
      <c r="AM201" s="44">
        <f t="shared" ca="1" si="36"/>
        <v>-42.3</v>
      </c>
      <c r="AN201" s="36" t="str">
        <f t="shared" ca="1" si="37"/>
        <v>00</v>
      </c>
      <c r="AO201" s="36" t="str" cm="1">
        <f t="array" aca="1" ref="AO201" ca="1">ManualLookup(AB201,BoxVal(ROW(AB201),4,COLUMN(AO199)),INDIRECT(DO$3))</f>
        <v>03</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3"/>
        <v>0x04=-43.30,-42.80;</v>
      </c>
      <c r="V202" s="37"/>
      <c r="W202" s="37"/>
      <c r="X202" s="68"/>
      <c r="Y202" s="68"/>
      <c r="Z202" s="55">
        <f t="shared" ca="1" si="34"/>
        <v>1</v>
      </c>
      <c r="AA202" s="39" t="s">
        <v>580</v>
      </c>
      <c r="AB202" s="40">
        <v>1</v>
      </c>
      <c r="AC202" s="40" t="s">
        <v>995</v>
      </c>
      <c r="AD202" s="40">
        <v>1</v>
      </c>
      <c r="AE202" s="41">
        <v>0</v>
      </c>
      <c r="AF202" s="42">
        <v>-43.3</v>
      </c>
      <c r="AG202" s="47">
        <f t="shared" ref="AG202:AG209" si="40">AF201</f>
        <v>-42.8</v>
      </c>
      <c r="AH202" s="43">
        <f t="shared" ca="1" si="38"/>
        <v>-42.3</v>
      </c>
      <c r="AI202" s="43">
        <f t="shared" ca="1" si="39"/>
        <v>-41.8</v>
      </c>
      <c r="AJ202" s="44" cm="1">
        <f t="array" aca="1" ref="AJ202" ca="1" xml:space="preserve">
N("initial sens-loopgain")+
$AF202-BoxVal(ROW($AA202),26,COLUMN(INDIRECT("T"&amp;(INT(ROW($AA219)/65))*65+2)))</f>
        <v>-43.3</v>
      </c>
      <c r="AK202" s="44">
        <f t="shared" ca="1" si="35"/>
        <v>-42.8</v>
      </c>
      <c r="AL202" s="44" cm="1">
        <f t="array" aca="1" ref="AL202" ca="1" xml:space="preserve">
N("initial sens-loopgain-gain-gain ref-vcm")+
$AH202-
BoxVal(ROW($AA202),26,COLUMN(INDIRECT("T"&amp;(INT(ROW($AA219)/65))*65+2)))-
$AB202-
$W202-
IFERROR(VLOOKUP($AC202,$CT$1:$DC$31,7,FALSE),0)</f>
        <v>-43.3</v>
      </c>
      <c r="AM202" s="44">
        <f t="shared" ca="1" si="36"/>
        <v>-42.8</v>
      </c>
      <c r="AN202" s="36" t="str">
        <f t="shared" ca="1" si="37"/>
        <v>00</v>
      </c>
      <c r="AO202" s="36" t="str" cm="1">
        <f t="array" aca="1" ref="AO202" ca="1">ManualLookup(AB202,BoxVal(ROW(AB202),4,COLUMN(AO200)),INDIRECT(DO$3))</f>
        <v>04</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3"/>
        <v>0x05=-43.80,-43.30;</v>
      </c>
      <c r="V203" s="37"/>
      <c r="W203" s="37"/>
      <c r="X203" s="68"/>
      <c r="Y203" s="68"/>
      <c r="Z203" s="55">
        <f t="shared" ca="1" si="34"/>
        <v>1.5</v>
      </c>
      <c r="AA203" s="39" t="s">
        <v>580</v>
      </c>
      <c r="AB203" s="40">
        <v>1.5</v>
      </c>
      <c r="AC203" s="40" t="s">
        <v>995</v>
      </c>
      <c r="AD203" s="40">
        <v>1</v>
      </c>
      <c r="AE203" s="41">
        <v>0</v>
      </c>
      <c r="AF203" s="42">
        <v>-43.8</v>
      </c>
      <c r="AG203" s="47">
        <f t="shared" si="40"/>
        <v>-43.3</v>
      </c>
      <c r="AH203" s="43">
        <f t="shared" ca="1" si="38"/>
        <v>-42.3</v>
      </c>
      <c r="AI203" s="43">
        <f t="shared" ca="1" si="39"/>
        <v>-41.8</v>
      </c>
      <c r="AJ203" s="44" cm="1">
        <f t="array" aca="1" ref="AJ203" ca="1" xml:space="preserve">
N("initial sens-loopgain")+
$AF203-BoxVal(ROW($AA203),26,COLUMN(INDIRECT("T"&amp;(INT(ROW($AA220)/65))*65+2)))</f>
        <v>-43.8</v>
      </c>
      <c r="AK203" s="44">
        <f t="shared" ca="1" si="35"/>
        <v>-43.3</v>
      </c>
      <c r="AL203" s="44" cm="1">
        <f t="array" aca="1" ref="AL203" ca="1" xml:space="preserve">
N("initial sens-loopgain-gain-gain ref-vcm")+
$AH203-
BoxVal(ROW($AA203),26,COLUMN(INDIRECT("T"&amp;(INT(ROW($AA220)/65))*65+2)))-
$AB203-
$W203-
IFERROR(VLOOKUP($AC203,$CT$1:$DC$31,7,FALSE),0)</f>
        <v>-43.8</v>
      </c>
      <c r="AM203" s="44">
        <f t="shared" ca="1" si="36"/>
        <v>-43.3</v>
      </c>
      <c r="AN203" s="36" t="str">
        <f t="shared" ca="1" si="37"/>
        <v>00</v>
      </c>
      <c r="AO203" s="36" t="str" cm="1">
        <f t="array" aca="1" ref="AO203" ca="1">ManualLookup(AB203,BoxVal(ROW(AB203),4,COLUMN(AO201)),INDIRECT(DO$3))</f>
        <v>05</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436</v>
      </c>
      <c r="U204" s="36" t="str">
        <f t="shared" ca="1" si="33"/>
        <v>0x06=-44.30,-43.80;</v>
      </c>
      <c r="V204" s="37"/>
      <c r="W204" s="37"/>
      <c r="X204" s="68"/>
      <c r="Y204" s="68"/>
      <c r="Z204" s="55">
        <f t="shared" ca="1" si="34"/>
        <v>2</v>
      </c>
      <c r="AA204" s="39" t="s">
        <v>580</v>
      </c>
      <c r="AB204" s="40">
        <v>2</v>
      </c>
      <c r="AC204" s="40" t="s">
        <v>995</v>
      </c>
      <c r="AD204" s="40">
        <v>1</v>
      </c>
      <c r="AE204" s="41">
        <v>0</v>
      </c>
      <c r="AF204" s="42">
        <v>-44.3</v>
      </c>
      <c r="AG204" s="47">
        <f t="shared" si="40"/>
        <v>-43.8</v>
      </c>
      <c r="AH204" s="43">
        <f t="shared" ca="1" si="38"/>
        <v>-42.3</v>
      </c>
      <c r="AI204" s="43">
        <f t="shared" ca="1" si="39"/>
        <v>-41.8</v>
      </c>
      <c r="AJ204" s="44" cm="1">
        <f t="array" aca="1" ref="AJ204" ca="1" xml:space="preserve">
N("initial sens-loopgain")+
$AF204-BoxVal(ROW($AA204),26,COLUMN(INDIRECT("T"&amp;(INT(ROW($AA221)/65))*65+2)))</f>
        <v>-44.3</v>
      </c>
      <c r="AK204" s="44">
        <f t="shared" ca="1" si="35"/>
        <v>-43.8</v>
      </c>
      <c r="AL204" s="44" cm="1">
        <f t="array" aca="1" ref="AL204" ca="1" xml:space="preserve">
N("initial sens-loopgain-gain-gain ref-vcm")+
$AH204-
BoxVal(ROW($AA204),26,COLUMN(INDIRECT("T"&amp;(INT(ROW($AA221)/65))*65+2)))-
$AB204-
$W204-
IFERROR(VLOOKUP($AC204,$CT$1:$DC$31,7,FALSE),0)</f>
        <v>-44.3</v>
      </c>
      <c r="AM204" s="44">
        <f t="shared" ca="1" si="36"/>
        <v>-43.8</v>
      </c>
      <c r="AN204" s="36" t="str">
        <f t="shared" ca="1" si="37"/>
        <v>00</v>
      </c>
      <c r="AO204" s="36" t="str" cm="1">
        <f t="array" aca="1" ref="AO204" ca="1">ManualLookup(AB204,BoxVal(ROW(AB204),4,COLUMN(AO202)),INDIRECT(DO$3))</f>
        <v>06</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33"/>
        <v>0x07=-45.00,-44.30;</v>
      </c>
      <c r="V205" s="37"/>
      <c r="W205" s="37"/>
      <c r="X205" s="68"/>
      <c r="Y205" s="68"/>
      <c r="Z205" s="55">
        <f t="shared" ca="1" si="34"/>
        <v>2.5</v>
      </c>
      <c r="AA205" s="39" t="s">
        <v>580</v>
      </c>
      <c r="AB205" s="40">
        <v>2.5</v>
      </c>
      <c r="AC205" s="40" t="s">
        <v>995</v>
      </c>
      <c r="AD205" s="40">
        <v>1</v>
      </c>
      <c r="AE205" s="41">
        <v>0</v>
      </c>
      <c r="AF205" s="42">
        <v>-45</v>
      </c>
      <c r="AG205" s="47">
        <f t="shared" si="40"/>
        <v>-44.3</v>
      </c>
      <c r="AH205" s="43">
        <f t="shared" ca="1" si="38"/>
        <v>-42.5</v>
      </c>
      <c r="AI205" s="43">
        <f t="shared" ca="1" si="39"/>
        <v>-41.8</v>
      </c>
      <c r="AJ205" s="44" cm="1">
        <f t="array" aca="1" ref="AJ205" ca="1" xml:space="preserve">
N("initial sens-loopgain")+
$AF205-BoxVal(ROW($AA205),26,COLUMN(INDIRECT("T"&amp;(INT(ROW($AA222)/65))*65+2)))</f>
        <v>-45</v>
      </c>
      <c r="AK205" s="44">
        <f t="shared" ca="1" si="35"/>
        <v>-44.3</v>
      </c>
      <c r="AL205" s="44" cm="1">
        <f t="array" aca="1" ref="AL205" ca="1" xml:space="preserve">
N("initial sens-loopgain-gain-gain ref-vcm")+
$AH205-
BoxVal(ROW($AA205),26,COLUMN(INDIRECT("T"&amp;(INT(ROW($AA222)/65))*65+2)))-
$AB205-
$W205-
IFERROR(VLOOKUP($AC205,$CT$1:$DC$31,7,FALSE),0)</f>
        <v>-45</v>
      </c>
      <c r="AM205" s="44">
        <f t="shared" ca="1" si="36"/>
        <v>-44.3</v>
      </c>
      <c r="AN205" s="36" t="str">
        <f t="shared" ca="1" si="37"/>
        <v>00</v>
      </c>
      <c r="AO205" s="36" t="str" cm="1">
        <f t="array" aca="1" ref="AO205" ca="1">ManualLookup(AB205,BoxVal(ROW(AB205),4,COLUMN(AO203)),INDIRECT(DO$3))</f>
        <v>07</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33"/>
        <v>0x08=-46.00,-45.00;</v>
      </c>
      <c r="V206" s="37"/>
      <c r="W206" s="37"/>
      <c r="X206" s="68"/>
      <c r="Y206" s="68"/>
      <c r="Z206" s="55">
        <f t="shared" ca="1" si="34"/>
        <v>3.5</v>
      </c>
      <c r="AA206" s="39" t="s">
        <v>580</v>
      </c>
      <c r="AB206" s="40">
        <v>3.5</v>
      </c>
      <c r="AC206" s="40" t="s">
        <v>995</v>
      </c>
      <c r="AD206" s="40">
        <v>1</v>
      </c>
      <c r="AE206" s="41">
        <v>0</v>
      </c>
      <c r="AF206" s="42">
        <v>-46</v>
      </c>
      <c r="AG206" s="47">
        <f t="shared" si="40"/>
        <v>-45</v>
      </c>
      <c r="AH206" s="43">
        <f t="shared" ca="1" si="38"/>
        <v>-42.5</v>
      </c>
      <c r="AI206" s="43">
        <f t="shared" ca="1" si="39"/>
        <v>-41.5</v>
      </c>
      <c r="AJ206" s="44" cm="1">
        <f t="array" aca="1" ref="AJ206" ca="1" xml:space="preserve">
N("initial sens-loopgain")+
$AF206-BoxVal(ROW($AA206),26,COLUMN(INDIRECT("T"&amp;(INT(ROW($AA223)/65))*65+2)))</f>
        <v>-46</v>
      </c>
      <c r="AK206" s="44">
        <f t="shared" ca="1" si="35"/>
        <v>-45</v>
      </c>
      <c r="AL206" s="44" cm="1">
        <f t="array" aca="1" ref="AL206" ca="1" xml:space="preserve">
N("initial sens-loopgain-gain-gain ref-vcm")+
$AH206-
BoxVal(ROW($AA206),26,COLUMN(INDIRECT("T"&amp;(INT(ROW($AA223)/65))*65+2)))-
$AB206-
$W206-
IFERROR(VLOOKUP($AC206,$CT$1:$DC$31,7,FALSE),0)</f>
        <v>-46</v>
      </c>
      <c r="AM206" s="44">
        <f t="shared" ca="1" si="36"/>
        <v>-45</v>
      </c>
      <c r="AN206" s="36" t="str">
        <f t="shared" ca="1" si="37"/>
        <v>00</v>
      </c>
      <c r="AO206" s="36" t="str" cm="1">
        <f t="array" aca="1" ref="AO206" ca="1">ManualLookup(AB206,BoxVal(ROW(AB206),4,COLUMN(AO204)),INDIRECT(DO$3))</f>
        <v>08</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33"/>
        <v>0x09=-47.00,-46.00;</v>
      </c>
      <c r="V207" s="37"/>
      <c r="W207" s="37"/>
      <c r="X207" s="68"/>
      <c r="Y207" s="68"/>
      <c r="Z207" s="55">
        <f t="shared" ca="1" si="34"/>
        <v>4.5</v>
      </c>
      <c r="AA207" s="39" t="s">
        <v>580</v>
      </c>
      <c r="AB207" s="40">
        <v>4.5</v>
      </c>
      <c r="AC207" s="40" t="s">
        <v>995</v>
      </c>
      <c r="AD207" s="40">
        <v>1</v>
      </c>
      <c r="AE207" s="41">
        <v>0</v>
      </c>
      <c r="AF207" s="42">
        <v>-47</v>
      </c>
      <c r="AG207" s="47">
        <f t="shared" si="40"/>
        <v>-46</v>
      </c>
      <c r="AH207" s="43">
        <f t="shared" ca="1" si="38"/>
        <v>-42.5</v>
      </c>
      <c r="AI207" s="43">
        <f t="shared" ca="1" si="39"/>
        <v>-41.5</v>
      </c>
      <c r="AJ207" s="44" cm="1">
        <f t="array" aca="1" ref="AJ207" ca="1" xml:space="preserve">
N("initial sens-loopgain")+
$AF207-BoxVal(ROW($AA207),26,COLUMN(INDIRECT("T"&amp;(INT(ROW($AA224)/65))*65+2)))</f>
        <v>-47</v>
      </c>
      <c r="AK207" s="44">
        <f t="shared" ca="1" si="35"/>
        <v>-46</v>
      </c>
      <c r="AL207" s="44" cm="1">
        <f t="array" aca="1" ref="AL207" ca="1" xml:space="preserve">
N("initial sens-loopgain-gain-gain ref-vcm")+
$AH207-
BoxVal(ROW($AA207),26,COLUMN(INDIRECT("T"&amp;(INT(ROW($AA224)/65))*65+2)))-
$AB207-
$W207-
IFERROR(VLOOKUP($AC207,$CT$1:$DC$31,7,FALSE),0)</f>
        <v>-47</v>
      </c>
      <c r="AM207" s="44">
        <f t="shared" ca="1" si="36"/>
        <v>-46</v>
      </c>
      <c r="AN207" s="36" t="str">
        <f t="shared" ca="1" si="37"/>
        <v>00</v>
      </c>
      <c r="AO207" s="36" t="str" cm="1">
        <f t="array" aca="1" ref="AO207" ca="1">ManualLookup(AB207,BoxVal(ROW(AB207),4,COLUMN(AO205)),INDIRECT(DO$3))</f>
        <v>09</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-38</v>
      </c>
      <c r="U208" s="36" t="str">
        <f t="shared" ca="1" si="33"/>
        <v>0x0A=-48.00,-47.00;</v>
      </c>
      <c r="V208" s="37"/>
      <c r="W208" s="37"/>
      <c r="X208" s="38"/>
      <c r="Y208" s="38"/>
      <c r="Z208" s="55">
        <f t="shared" ca="1" si="34"/>
        <v>5.5</v>
      </c>
      <c r="AA208" s="39" t="s">
        <v>580</v>
      </c>
      <c r="AB208" s="40">
        <v>5.5</v>
      </c>
      <c r="AC208" s="40" t="s">
        <v>995</v>
      </c>
      <c r="AD208" s="40">
        <v>1</v>
      </c>
      <c r="AE208" s="41">
        <v>0</v>
      </c>
      <c r="AF208" s="42">
        <v>-48</v>
      </c>
      <c r="AG208" s="47">
        <f t="shared" si="40"/>
        <v>-47</v>
      </c>
      <c r="AH208" s="43">
        <f t="shared" ca="1" si="38"/>
        <v>-42.5</v>
      </c>
      <c r="AI208" s="43">
        <f t="shared" ca="1" si="39"/>
        <v>-41.5</v>
      </c>
      <c r="AJ208" s="44" cm="1">
        <f t="array" aca="1" ref="AJ208" ca="1" xml:space="preserve">
N("initial sens-loopgain")+
$AF208-BoxVal(ROW($AA208),26,COLUMN(INDIRECT("T"&amp;(INT(ROW($AA225)/65))*65+2)))</f>
        <v>-48</v>
      </c>
      <c r="AK208" s="44">
        <f t="shared" ca="1" si="35"/>
        <v>-47</v>
      </c>
      <c r="AL208" s="44" cm="1">
        <f t="array" aca="1" ref="AL208" ca="1" xml:space="preserve">
N("initial sens-loopgain-gain-gain ref-vcm")+
$AH208-
BoxVal(ROW($AA208),26,COLUMN(INDIRECT("T"&amp;(INT(ROW($AA225)/65))*65+2)))-
$AB208-
$W208-
IFERROR(VLOOKUP($AC208,$CT$1:$DC$31,7,FALSE),0)</f>
        <v>-48</v>
      </c>
      <c r="AM208" s="44">
        <f t="shared" ca="1" si="36"/>
        <v>-47</v>
      </c>
      <c r="AN208" s="36" t="str">
        <f t="shared" ca="1" si="37"/>
        <v>00</v>
      </c>
      <c r="AO208" s="36" t="str" cm="1">
        <f t="array" aca="1" ref="AO208" ca="1">ManualLookup(AB208,BoxVal(ROW(AB208),4,COLUMN(AO206)),INDIRECT(DO$3))</f>
        <v>0A</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33"/>
        <v>0x0B=-49.00,-48.00;</v>
      </c>
      <c r="V209" s="37"/>
      <c r="W209" s="37"/>
      <c r="X209" s="38"/>
      <c r="Y209" s="38"/>
      <c r="Z209" s="55">
        <f t="shared" ca="1" si="34"/>
        <v>6.5</v>
      </c>
      <c r="AA209" s="39" t="s">
        <v>580</v>
      </c>
      <c r="AB209" s="40">
        <v>6.5</v>
      </c>
      <c r="AC209" s="40" t="s">
        <v>995</v>
      </c>
      <c r="AD209" s="40">
        <v>1</v>
      </c>
      <c r="AE209" s="41">
        <v>0</v>
      </c>
      <c r="AF209" s="42">
        <v>-49</v>
      </c>
      <c r="AG209" s="47">
        <f t="shared" si="40"/>
        <v>-48</v>
      </c>
      <c r="AH209" s="43">
        <f t="shared" ca="1" si="38"/>
        <v>-42.5</v>
      </c>
      <c r="AI209" s="43">
        <f t="shared" ca="1" si="39"/>
        <v>-41.5</v>
      </c>
      <c r="AJ209" s="44" cm="1">
        <f t="array" aca="1" ref="AJ209" ca="1" xml:space="preserve">
N("initial sens-loopgain")+
$AF209-BoxVal(ROW($AA209),26,COLUMN(INDIRECT("T"&amp;(INT(ROW($AA226)/65))*65+2)))</f>
        <v>-49</v>
      </c>
      <c r="AK209" s="44">
        <f t="shared" ca="1" si="35"/>
        <v>-48</v>
      </c>
      <c r="AL209" s="44" cm="1">
        <f t="array" aca="1" ref="AL209" ca="1" xml:space="preserve">
N("initial sens-loopgain-gain-gain ref-vcm")+
$AH209-
BoxVal(ROW($AA209),26,COLUMN(INDIRECT("T"&amp;(INT(ROW($AA226)/65))*65+2)))-
$AB209-
$W209-
IFERROR(VLOOKUP($AC209,$CT$1:$DC$31,7,FALSE),0)</f>
        <v>-49</v>
      </c>
      <c r="AM209" s="44">
        <f t="shared" ca="1" si="36"/>
        <v>-48</v>
      </c>
      <c r="AN209" s="36" t="str">
        <f t="shared" ca="1" si="37"/>
        <v>00</v>
      </c>
      <c r="AO209" s="36" t="str" cm="1">
        <f t="array" aca="1" ref="AO209" ca="1">ManualLookup(AB209,BoxVal(ROW(AB209),4,COLUMN(AO207)),INDIRECT(DO$3))</f>
        <v>0B</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993</v>
      </c>
      <c r="U210" s="36"/>
      <c r="V210" s="37"/>
      <c r="W210" s="37"/>
      <c r="X210" s="38"/>
      <c r="Y210" s="38"/>
      <c r="Z210" s="55"/>
      <c r="AA210" s="39"/>
      <c r="AB210" s="40"/>
      <c r="AC210" s="40"/>
      <c r="AD210" s="40"/>
      <c r="AE210" s="41"/>
      <c r="AF210" s="42"/>
      <c r="AG210" s="47"/>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VLOOKUP(T199,MPN!$A$1:$E$997,4,FALSE)</f>
        <v>-42</v>
      </c>
      <c r="U214" s="36"/>
      <c r="V214" s="37"/>
      <c r="W214" s="37"/>
      <c r="X214" s="38"/>
      <c r="Y214" s="38"/>
      <c r="Z214" s="55"/>
      <c r="AA214" s="39"/>
      <c r="AB214" s="40"/>
      <c r="AC214" s="40"/>
      <c r="AD214" s="40"/>
      <c r="AE214" s="41"/>
      <c r="AF214" s="42"/>
      <c r="AG214" s="47"/>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55"/>
      <c r="AA215" s="39"/>
      <c r="AB215" s="40"/>
      <c r="AC215" s="40"/>
      <c r="AD215" s="40"/>
      <c r="AE215" s="41"/>
      <c r="AF215" s="42"/>
      <c r="AG215" s="47"/>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default_NormalMode</v>
      </c>
      <c r="U216" s="36"/>
      <c r="V216" s="37"/>
      <c r="W216" s="37"/>
      <c r="X216" s="38"/>
      <c r="Y216" s="38"/>
      <c r="Z216" s="55"/>
      <c r="AA216" s="39"/>
      <c r="AB216" s="40"/>
      <c r="AC216" s="40"/>
      <c r="AD216" s="40"/>
      <c r="AE216" s="41"/>
      <c r="AF216" s="42"/>
      <c r="AG216" s="47"/>
      <c r="AH216" s="43"/>
      <c r="AI216" s="43"/>
      <c r="AJ216" s="44"/>
      <c r="AK216" s="44"/>
      <c r="AL216" s="44"/>
      <c r="AM216" s="44"/>
      <c r="AN216" s="36"/>
      <c r="AO216" s="36"/>
      <c r="AP216" s="36"/>
      <c r="AQ216" s="36"/>
      <c r="AR216" s="36"/>
      <c r="AS216" s="36"/>
    </row>
    <row r="217" spans="19:45" ht="30" customHeight="1" x14ac:dyDescent="0.25">
      <c r="S217" s="7" t="s">
        <v>424</v>
      </c>
      <c r="T217" s="7" t="str">
        <f>VLOOKUP($T199,MPN!$A$1:$E$497,2,FALSE)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2322D</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2282A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7</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45902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-42+/-0.8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v>0</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12V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9V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FIX</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Space</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VLOOKUP(U261,$DX$1:$DZ$21,3,FALSE)</f>
        <v>-</v>
      </c>
      <c r="AD261" s="8"/>
    </row>
    <row r="262" spans="19:45" ht="30" customHeight="1" x14ac:dyDescent="0.25">
      <c r="S262" s="7" t="s">
        <v>24</v>
      </c>
      <c r="T262" s="15" t="s">
        <v>450</v>
      </c>
      <c r="U262" s="5" t="s">
        <v>23</v>
      </c>
      <c r="V262" s="7" t="str">
        <f>VLOOKUP(U261,$DX$1:$DZ$21,2,FALSE)</f>
        <v>-</v>
      </c>
      <c r="W262" s="19"/>
      <c r="X262" s="19"/>
      <c r="Y262" s="19"/>
      <c r="Z262" s="19"/>
      <c r="AA262" s="5" t="s">
        <v>592</v>
      </c>
      <c r="AB262" s="26" t="str">
        <f>T281&amp;"_"&amp;ABS(T279)&amp;"dB_"&amp;T283&amp;"_"&amp;T284&amp;"_"&amp;GetAbsMaxMinText(AF265:AG324)&amp;"_"&amp;T264&amp;"_"&amp;T263&amp;S261&amp;"."&amp;T287</f>
        <v>default_NormalMode_38dB_2322D_2391A_372_420_ZTS6051MH_MP5.0</v>
      </c>
      <c r="AC262" s="18"/>
      <c r="AD262" s="18"/>
      <c r="AE262" s="18"/>
      <c r="AF262" s="18"/>
      <c r="AG262" s="18"/>
      <c r="AH262" s="19"/>
      <c r="AI262" s="19" t="s">
        <v>2</v>
      </c>
      <c r="AJ262" s="16" t="s">
        <v>1094</v>
      </c>
      <c r="AK262" s="16"/>
      <c r="AL262" s="16"/>
      <c r="AM262" s="16"/>
      <c r="AN262" s="16"/>
      <c r="AO262" s="16"/>
      <c r="AP262" s="16"/>
      <c r="AQ262" s="16"/>
      <c r="AR262" s="16"/>
      <c r="AS262" s="16"/>
    </row>
    <row r="263" spans="19:45" ht="30" customHeight="1" x14ac:dyDescent="0.25">
      <c r="S263" s="7" t="s">
        <v>5</v>
      </c>
      <c r="T263" s="15" t="s">
        <v>430</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270</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31</v>
      </c>
      <c r="U265" s="36" t="str">
        <f t="shared" ref="U265:U274" ca="1" si="41">ConfigCode($AA265,$AN265,$AO265,$AP265,$AQ265,$AR265,$AF265,$AG265,2)</f>
        <v>0x02=-37.50,-37.30;</v>
      </c>
      <c r="V265" s="37"/>
      <c r="W265" s="37"/>
      <c r="X265" s="68"/>
      <c r="Y265" s="68"/>
      <c r="Z265" s="55">
        <f t="shared" ref="Z265:Z274" ca="1" si="42" xml:space="preserve">
N("vbias,vlookup vbias range")+
VLOOKUP($AA265,INDIRECT(BoxVal(ROW($AA265),34,COLUMN(T261))),2,FALSE)+
N("gain")+
$AB265+
N("vcm")+
VLOOKUP($AC265,$CT$1:$DC$31,7,FALSE)+
N("(vbias*vcp*vbg-vbias)*sensor ratio")+
VbiasCal($AA265,$AD265,$AE265,BoxVal(ROW($AC265),18,COLUMN($T$22)))+
N("vbias ref+gain ref")+
$V265+$W265</f>
        <v>-1</v>
      </c>
      <c r="AA265" s="39" t="s">
        <v>580</v>
      </c>
      <c r="AB265" s="40">
        <v>-1</v>
      </c>
      <c r="AC265" s="40" t="s">
        <v>995</v>
      </c>
      <c r="AD265" s="40">
        <v>1</v>
      </c>
      <c r="AE265" s="41">
        <v>0</v>
      </c>
      <c r="AF265" s="42">
        <v>-37.5</v>
      </c>
      <c r="AG265" s="42">
        <v>-37.299999999999997</v>
      </c>
      <c r="AH265" s="43">
        <f ca="1">$AF265+$Z265</f>
        <v>-38.5</v>
      </c>
      <c r="AI265" s="43">
        <f ca="1">$AG265+$Z265</f>
        <v>-38.299999999999997</v>
      </c>
      <c r="AJ265" s="44" cm="1">
        <f t="array" aca="1" ref="AJ265" ca="1" xml:space="preserve">
N("initial sens-loopgain")+
$AF265-BoxVal(ROW($AA265),26,COLUMN(INDIRECT("T"&amp;(INT(ROW($AA282)/65))*65+2)))</f>
        <v>-37.5</v>
      </c>
      <c r="AK265" s="44">
        <f t="shared" ref="AK265:AK274" ca="1" si="43">AJ265+(AG265-AF265)</f>
        <v>-37.299999999999997</v>
      </c>
      <c r="AL265" s="44" cm="1">
        <f t="array" aca="1" ref="AL265" ca="1" xml:space="preserve">
N("initial sens-loopgain-gain-gain ref-vcm")+
$AH265-
BoxVal(ROW($AA265),26,COLUMN(INDIRECT("T"&amp;(INT(ROW($AA282)/65))*65+2)))-
$AB265-
$W265-
IFERROR(VLOOKUP($AC265,$CT$1:$DC$31,7,FALSE),0)</f>
        <v>-37.5</v>
      </c>
      <c r="AM265" s="44">
        <f t="shared" ref="AM265:AM274" ca="1" si="44">AL265+(AG265-AF265)</f>
        <v>-37.299999999999997</v>
      </c>
      <c r="AN265" s="36" t="str">
        <f t="shared" ref="AN265:AN274" ca="1" si="45">IF(BoxVal(ROW(AA265),9,COLUMN(T263))="FIX","00",ManualLookup(AA265,BoxVal(ROW(AA265),4,COLUMN(AN263)),INDIRECT(DN$3)))</f>
        <v>00</v>
      </c>
      <c r="AO265" s="36" t="str" cm="1">
        <f t="array" aca="1" ref="AO265" ca="1">ManualLookup(AB265,BoxVal(ROW(AB265),4,COLUMN(AO263)),INDIRECT(DO$3))</f>
        <v>02</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391</v>
      </c>
      <c r="U266" s="36" t="str">
        <f t="shared" ca="1" si="41"/>
        <v>0x00=-38.30,-37.50;</v>
      </c>
      <c r="V266" s="37"/>
      <c r="W266" s="37"/>
      <c r="X266" s="68"/>
      <c r="Y266" s="68"/>
      <c r="Z266" s="55">
        <f t="shared" ca="1" si="42"/>
        <v>0</v>
      </c>
      <c r="AA266" s="39" t="s">
        <v>580</v>
      </c>
      <c r="AB266" s="40">
        <v>0</v>
      </c>
      <c r="AC266" s="40" t="s">
        <v>995</v>
      </c>
      <c r="AD266" s="40">
        <v>1</v>
      </c>
      <c r="AE266" s="41">
        <v>0</v>
      </c>
      <c r="AF266" s="42">
        <v>-38.299999999999997</v>
      </c>
      <c r="AG266" s="47">
        <f>AF265</f>
        <v>-37.5</v>
      </c>
      <c r="AH266" s="43">
        <f t="shared" ref="AH266:AH274" ca="1" si="46">$AF266+$Z266</f>
        <v>-38.299999999999997</v>
      </c>
      <c r="AI266" s="43">
        <f t="shared" ref="AI266:AI274" ca="1" si="47">$AG266+$Z266</f>
        <v>-37.5</v>
      </c>
      <c r="AJ266" s="44" cm="1">
        <f t="array" aca="1" ref="AJ266" ca="1" xml:space="preserve">
N("initial sens-loopgain")+
$AF266-BoxVal(ROW($AA266),26,COLUMN(INDIRECT("T"&amp;(INT(ROW($AA283)/65))*65+2)))</f>
        <v>-38.299999999999997</v>
      </c>
      <c r="AK266" s="44">
        <f t="shared" ca="1" si="43"/>
        <v>-37.5</v>
      </c>
      <c r="AL266" s="44" cm="1">
        <f t="array" aca="1" ref="AL266" ca="1" xml:space="preserve">
N("initial sens-loopgain-gain-gain ref-vcm")+
$AH266-
BoxVal(ROW($AA266),26,COLUMN(INDIRECT("T"&amp;(INT(ROW($AA283)/65))*65+2)))-
$AB266-
$W266-
IFERROR(VLOOKUP($AC266,$CT$1:$DC$31,7,FALSE),0)</f>
        <v>-38.299999999999997</v>
      </c>
      <c r="AM266" s="44">
        <f t="shared" ca="1" si="44"/>
        <v>-37.5</v>
      </c>
      <c r="AN266" s="36" t="str">
        <f t="shared" ca="1" si="45"/>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41"/>
        <v>0x03=-38.80,-38.30;</v>
      </c>
      <c r="V267" s="37"/>
      <c r="W267" s="37"/>
      <c r="X267" s="68"/>
      <c r="Y267" s="68"/>
      <c r="Z267" s="55">
        <f t="shared" ca="1" si="42"/>
        <v>0.5</v>
      </c>
      <c r="AA267" s="39" t="s">
        <v>580</v>
      </c>
      <c r="AB267" s="40">
        <v>0.5</v>
      </c>
      <c r="AC267" s="40" t="s">
        <v>995</v>
      </c>
      <c r="AD267" s="40">
        <v>1</v>
      </c>
      <c r="AE267" s="41">
        <v>0</v>
      </c>
      <c r="AF267" s="42">
        <v>-38.799999999999997</v>
      </c>
      <c r="AG267" s="47">
        <f t="shared" ref="AG267:AG274" si="48">AF266</f>
        <v>-38.299999999999997</v>
      </c>
      <c r="AH267" s="43">
        <f t="shared" ca="1" si="46"/>
        <v>-38.299999999999997</v>
      </c>
      <c r="AI267" s="43">
        <f t="shared" ca="1" si="47"/>
        <v>-37.799999999999997</v>
      </c>
      <c r="AJ267" s="44" cm="1">
        <f t="array" aca="1" ref="AJ267" ca="1" xml:space="preserve">
N("initial sens-loopgain")+
$AF267-BoxVal(ROW($AA267),26,COLUMN(INDIRECT("T"&amp;(INT(ROW($AA284)/65))*65+2)))</f>
        <v>-38.799999999999997</v>
      </c>
      <c r="AK267" s="44">
        <f t="shared" ca="1" si="43"/>
        <v>-38.299999999999997</v>
      </c>
      <c r="AL267" s="44" cm="1">
        <f t="array" aca="1" ref="AL267" ca="1" xml:space="preserve">
N("initial sens-loopgain-gain-gain ref-vcm")+
$AH267-
BoxVal(ROW($AA267),26,COLUMN(INDIRECT("T"&amp;(INT(ROW($AA284)/65))*65+2)))-
$AB267-
$W267-
IFERROR(VLOOKUP($AC267,$CT$1:$DC$31,7,FALSE),0)</f>
        <v>-38.799999999999997</v>
      </c>
      <c r="AM267" s="44">
        <f t="shared" ca="1" si="44"/>
        <v>-38.299999999999997</v>
      </c>
      <c r="AN267" s="36" t="str">
        <f t="shared" ca="1" si="45"/>
        <v>00</v>
      </c>
      <c r="AO267" s="36" t="str" cm="1">
        <f t="array" aca="1" ref="AO267" ca="1">ManualLookup(AB267,BoxVal(ROW(AB267),4,COLUMN(AO265)),INDIRECT(DO$3))</f>
        <v>03</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580</v>
      </c>
      <c r="U268" s="36" t="str">
        <f t="shared" ca="1" si="41"/>
        <v>0x04=-39.30,-38.80;</v>
      </c>
      <c r="V268" s="37"/>
      <c r="W268" s="37"/>
      <c r="X268" s="68"/>
      <c r="Y268" s="68"/>
      <c r="Z268" s="55">
        <f t="shared" ca="1" si="42"/>
        <v>1</v>
      </c>
      <c r="AA268" s="39" t="s">
        <v>580</v>
      </c>
      <c r="AB268" s="40">
        <v>1</v>
      </c>
      <c r="AC268" s="40" t="s">
        <v>995</v>
      </c>
      <c r="AD268" s="40">
        <v>1</v>
      </c>
      <c r="AE268" s="41">
        <v>0</v>
      </c>
      <c r="AF268" s="42">
        <v>-39.299999999999997</v>
      </c>
      <c r="AG268" s="47">
        <f t="shared" si="48"/>
        <v>-38.799999999999997</v>
      </c>
      <c r="AH268" s="43">
        <f t="shared" ca="1" si="46"/>
        <v>-38.299999999999997</v>
      </c>
      <c r="AI268" s="43">
        <f t="shared" ca="1" si="47"/>
        <v>-37.799999999999997</v>
      </c>
      <c r="AJ268" s="44" cm="1">
        <f t="array" aca="1" ref="AJ268" ca="1" xml:space="preserve">
N("initial sens-loopgain")+
$AF268-BoxVal(ROW($AA268),26,COLUMN(INDIRECT("T"&amp;(INT(ROW($AA285)/65))*65+2)))</f>
        <v>-39.299999999999997</v>
      </c>
      <c r="AK268" s="44">
        <f t="shared" ca="1" si="43"/>
        <v>-38.799999999999997</v>
      </c>
      <c r="AL268" s="44" cm="1">
        <f t="array" aca="1" ref="AL268" ca="1" xml:space="preserve">
N("initial sens-loopgain-gain-gain ref-vcm")+
$AH268-
BoxVal(ROW($AA268),26,COLUMN(INDIRECT("T"&amp;(INT(ROW($AA285)/65))*65+2)))-
$AB268-
$W268-
IFERROR(VLOOKUP($AC268,$CT$1:$DC$31,7,FALSE),0)</f>
        <v>-39.299999999999997</v>
      </c>
      <c r="AM268" s="44">
        <f t="shared" ca="1" si="44"/>
        <v>-38.799999999999997</v>
      </c>
      <c r="AN268" s="36" t="str">
        <f t="shared" ca="1" si="45"/>
        <v>00</v>
      </c>
      <c r="AO268" s="36" t="str" cm="1">
        <f t="array" aca="1" ref="AO268" ca="1">ManualLookup(AB268,BoxVal(ROW(AB268),4,COLUMN(AO266)),INDIRECT(DO$3))</f>
        <v>04</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41"/>
        <v>0x63=-39.90,-39.30;</v>
      </c>
      <c r="V269" s="37"/>
      <c r="W269" s="37"/>
      <c r="X269" s="68"/>
      <c r="Y269" s="68"/>
      <c r="Z269" s="55">
        <f t="shared" ca="1" si="42"/>
        <v>1.6</v>
      </c>
      <c r="AA269" s="39" t="s">
        <v>581</v>
      </c>
      <c r="AB269" s="40">
        <v>0.5</v>
      </c>
      <c r="AC269" s="40" t="s">
        <v>995</v>
      </c>
      <c r="AD269" s="40">
        <v>1</v>
      </c>
      <c r="AE269" s="41">
        <v>0</v>
      </c>
      <c r="AF269" s="42">
        <v>-39.9</v>
      </c>
      <c r="AG269" s="47">
        <f t="shared" si="48"/>
        <v>-39.299999999999997</v>
      </c>
      <c r="AH269" s="43">
        <f t="shared" ca="1" si="46"/>
        <v>-38.299999999999997</v>
      </c>
      <c r="AI269" s="43">
        <f t="shared" ca="1" si="47"/>
        <v>-37.699999999999996</v>
      </c>
      <c r="AJ269" s="44" cm="1">
        <f t="array" aca="1" ref="AJ269" ca="1" xml:space="preserve">
N("initial sens-loopgain")+
$AF269-BoxVal(ROW($AA269),26,COLUMN(INDIRECT("T"&amp;(INT(ROW($AA286)/65))*65+2)))</f>
        <v>-39.9</v>
      </c>
      <c r="AK269" s="44">
        <f t="shared" ca="1" si="43"/>
        <v>-39.299999999999997</v>
      </c>
      <c r="AL269" s="44" cm="1">
        <f t="array" aca="1" ref="AL269" ca="1" xml:space="preserve">
N("initial sens-loopgain-gain-gain ref-vcm")+
$AH269-
BoxVal(ROW($AA269),26,COLUMN(INDIRECT("T"&amp;(INT(ROW($AA286)/65))*65+2)))-
$AB269-
$W269-
IFERROR(VLOOKUP($AC269,$CT$1:$DC$31,7,FALSE),0)</f>
        <v>-38.799999999999997</v>
      </c>
      <c r="AM269" s="44">
        <f t="shared" ca="1" si="44"/>
        <v>-38.199999999999996</v>
      </c>
      <c r="AN269" s="36" t="str">
        <f t="shared" ca="1" si="45"/>
        <v>60</v>
      </c>
      <c r="AO269" s="36" t="str" cm="1">
        <f t="array" aca="1" ref="AO269" ca="1">ManualLookup(AB269,BoxVal(ROW(AB269),4,COLUMN(AO267)),INDIRECT(DO$3))</f>
        <v>03</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990</v>
      </c>
      <c r="U270" s="36" t="str">
        <f t="shared" ca="1" si="41"/>
        <v>0x64=-40.40,-39.90;</v>
      </c>
      <c r="V270" s="37"/>
      <c r="W270" s="37"/>
      <c r="X270" s="68"/>
      <c r="Y270" s="68"/>
      <c r="Z270" s="55">
        <f t="shared" ca="1" si="42"/>
        <v>2.1</v>
      </c>
      <c r="AA270" s="39" t="s">
        <v>581</v>
      </c>
      <c r="AB270" s="40">
        <v>1</v>
      </c>
      <c r="AC270" s="40" t="s">
        <v>995</v>
      </c>
      <c r="AD270" s="40">
        <v>1</v>
      </c>
      <c r="AE270" s="41">
        <v>0</v>
      </c>
      <c r="AF270" s="42">
        <v>-40.4</v>
      </c>
      <c r="AG270" s="47">
        <f t="shared" si="48"/>
        <v>-39.9</v>
      </c>
      <c r="AH270" s="43">
        <f t="shared" ca="1" si="46"/>
        <v>-38.299999999999997</v>
      </c>
      <c r="AI270" s="43">
        <f t="shared" ca="1" si="47"/>
        <v>-37.799999999999997</v>
      </c>
      <c r="AJ270" s="44" cm="1">
        <f t="array" aca="1" ref="AJ270" ca="1" xml:space="preserve">
N("initial sens-loopgain")+
$AF270-BoxVal(ROW($AA270),26,COLUMN(INDIRECT("T"&amp;(INT(ROW($AA287)/65))*65+2)))</f>
        <v>-40.4</v>
      </c>
      <c r="AK270" s="44">
        <f t="shared" ca="1" si="43"/>
        <v>-39.9</v>
      </c>
      <c r="AL270" s="44" cm="1">
        <f t="array" aca="1" ref="AL270" ca="1" xml:space="preserve">
N("initial sens-loopgain-gain-gain ref-vcm")+
$AH270-
BoxVal(ROW($AA270),26,COLUMN(INDIRECT("T"&amp;(INT(ROW($AA287)/65))*65+2)))-
$AB270-
$W270-
IFERROR(VLOOKUP($AC270,$CT$1:$DC$31,7,FALSE),0)</f>
        <v>-39.299999999999997</v>
      </c>
      <c r="AM270" s="44">
        <f t="shared" ca="1" si="44"/>
        <v>-38.799999999999997</v>
      </c>
      <c r="AN270" s="36" t="str">
        <f t="shared" ca="1" si="45"/>
        <v>60</v>
      </c>
      <c r="AO270" s="36" t="str" cm="1">
        <f t="array" aca="1" ref="AO270" ca="1">ManualLookup(AB270,BoxVal(ROW(AB270),4,COLUMN(AO268)),INDIRECT(DO$3))</f>
        <v>04</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41"/>
        <v>0x65=-40.90,-40.40;</v>
      </c>
      <c r="V271" s="37"/>
      <c r="W271" s="37"/>
      <c r="X271" s="68"/>
      <c r="Y271" s="68"/>
      <c r="Z271" s="55">
        <f t="shared" ca="1" si="42"/>
        <v>2.6</v>
      </c>
      <c r="AA271" s="39" t="s">
        <v>581</v>
      </c>
      <c r="AB271" s="40">
        <v>1.5</v>
      </c>
      <c r="AC271" s="40" t="s">
        <v>995</v>
      </c>
      <c r="AD271" s="40">
        <v>1</v>
      </c>
      <c r="AE271" s="41">
        <v>0</v>
      </c>
      <c r="AF271" s="42">
        <v>-40.9</v>
      </c>
      <c r="AG271" s="47">
        <f t="shared" si="48"/>
        <v>-40.4</v>
      </c>
      <c r="AH271" s="43">
        <f t="shared" ca="1" si="46"/>
        <v>-38.299999999999997</v>
      </c>
      <c r="AI271" s="43">
        <f t="shared" ca="1" si="47"/>
        <v>-37.799999999999997</v>
      </c>
      <c r="AJ271" s="44" cm="1">
        <f t="array" aca="1" ref="AJ271" ca="1" xml:space="preserve">
N("initial sens-loopgain")+
$AF271-BoxVal(ROW($AA271),26,COLUMN(INDIRECT("T"&amp;(INT(ROW($AA288)/65))*65+2)))</f>
        <v>-40.9</v>
      </c>
      <c r="AK271" s="44">
        <f t="shared" ca="1" si="43"/>
        <v>-40.4</v>
      </c>
      <c r="AL271" s="44" cm="1">
        <f t="array" aca="1" ref="AL271" ca="1" xml:space="preserve">
N("initial sens-loopgain-gain-gain ref-vcm")+
$AH271-
BoxVal(ROW($AA271),26,COLUMN(INDIRECT("T"&amp;(INT(ROW($AA288)/65))*65+2)))-
$AB271-
$W271-
IFERROR(VLOOKUP($AC271,$CT$1:$DC$31,7,FALSE),0)</f>
        <v>-39.799999999999997</v>
      </c>
      <c r="AM271" s="44">
        <f t="shared" ca="1" si="44"/>
        <v>-39.299999999999997</v>
      </c>
      <c r="AN271" s="36" t="str">
        <f t="shared" ca="1" si="45"/>
        <v>60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41"/>
        <v>0x73=-41.00,-40.90;</v>
      </c>
      <c r="V272" s="37"/>
      <c r="W272" s="37"/>
      <c r="X272" s="68"/>
      <c r="Y272" s="68"/>
      <c r="Z272" s="55">
        <f t="shared" ca="1" si="42"/>
        <v>2.7</v>
      </c>
      <c r="AA272" s="39" t="s">
        <v>582</v>
      </c>
      <c r="AB272" s="40">
        <v>0.5</v>
      </c>
      <c r="AC272" s="40" t="s">
        <v>995</v>
      </c>
      <c r="AD272" s="40">
        <v>1</v>
      </c>
      <c r="AE272" s="41">
        <v>0</v>
      </c>
      <c r="AF272" s="42">
        <v>-41</v>
      </c>
      <c r="AG272" s="47">
        <f t="shared" si="48"/>
        <v>-40.9</v>
      </c>
      <c r="AH272" s="43">
        <f t="shared" ca="1" si="46"/>
        <v>-38.299999999999997</v>
      </c>
      <c r="AI272" s="43">
        <f t="shared" ca="1" si="47"/>
        <v>-38.199999999999996</v>
      </c>
      <c r="AJ272" s="44" cm="1">
        <f t="array" aca="1" ref="AJ272" ca="1" xml:space="preserve">
N("initial sens-loopgain")+
$AF272-BoxVal(ROW($AA272),26,COLUMN(INDIRECT("T"&amp;(INT(ROW($AA289)/65))*65+2)))</f>
        <v>-41</v>
      </c>
      <c r="AK272" s="44">
        <f t="shared" ca="1" si="43"/>
        <v>-40.9</v>
      </c>
      <c r="AL272" s="44" cm="1">
        <f t="array" aca="1" ref="AL272" ca="1" xml:space="preserve">
N("initial sens-loopgain-gain-gain ref-vcm")+
$AH272-
BoxVal(ROW($AA272),26,COLUMN(INDIRECT("T"&amp;(INT(ROW($AA289)/65))*65+2)))-
$AB272-
$W272-
IFERROR(VLOOKUP($AC272,$CT$1:$DC$31,7,FALSE),0)</f>
        <v>-38.799999999999997</v>
      </c>
      <c r="AM272" s="44">
        <f t="shared" ca="1" si="44"/>
        <v>-38.699999999999996</v>
      </c>
      <c r="AN272" s="36" t="str">
        <f t="shared" ca="1" si="45"/>
        <v>70</v>
      </c>
      <c r="AO272" s="36" t="str" cm="1">
        <f t="array" aca="1" ref="AO272" ca="1">ManualLookup(AB272,BoxVal(ROW(AB272),4,COLUMN(AO270)),INDIRECT(DO$3))</f>
        <v>03</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-37</v>
      </c>
      <c r="U273" s="36" t="str">
        <f t="shared" ca="1" si="41"/>
        <v>0x74=-41.50,-41.00;</v>
      </c>
      <c r="V273" s="37"/>
      <c r="W273" s="37"/>
      <c r="X273" s="38"/>
      <c r="Y273" s="38"/>
      <c r="Z273" s="55">
        <f t="shared" ca="1" si="42"/>
        <v>3.2</v>
      </c>
      <c r="AA273" s="39" t="s">
        <v>582</v>
      </c>
      <c r="AB273" s="40">
        <v>1</v>
      </c>
      <c r="AC273" s="40" t="s">
        <v>995</v>
      </c>
      <c r="AD273" s="40">
        <v>1</v>
      </c>
      <c r="AE273" s="41">
        <v>0</v>
      </c>
      <c r="AF273" s="42">
        <v>-41.5</v>
      </c>
      <c r="AG273" s="47">
        <f t="shared" si="48"/>
        <v>-41</v>
      </c>
      <c r="AH273" s="43">
        <f t="shared" ca="1" si="46"/>
        <v>-38.299999999999997</v>
      </c>
      <c r="AI273" s="43">
        <f t="shared" ca="1" si="47"/>
        <v>-37.799999999999997</v>
      </c>
      <c r="AJ273" s="44" cm="1">
        <f t="array" aca="1" ref="AJ273" ca="1" xml:space="preserve">
N("initial sens-loopgain")+
$AF273-BoxVal(ROW($AA273),26,COLUMN(INDIRECT("T"&amp;(INT(ROW($AA290)/65))*65+2)))</f>
        <v>-41.5</v>
      </c>
      <c r="AK273" s="44">
        <f t="shared" ca="1" si="43"/>
        <v>-41</v>
      </c>
      <c r="AL273" s="44" cm="1">
        <f t="array" aca="1" ref="AL273" ca="1" xml:space="preserve">
N("initial sens-loopgain-gain-gain ref-vcm")+
$AH273-
BoxVal(ROW($AA273),26,COLUMN(INDIRECT("T"&amp;(INT(ROW($AA290)/65))*65+2)))-
$AB273-
$W273-
IFERROR(VLOOKUP($AC273,$CT$1:$DC$31,7,FALSE),0)</f>
        <v>-39.299999999999997</v>
      </c>
      <c r="AM273" s="44">
        <f t="shared" ca="1" si="44"/>
        <v>-38.799999999999997</v>
      </c>
      <c r="AN273" s="36" t="str">
        <f t="shared" ca="1" si="45"/>
        <v>70</v>
      </c>
      <c r="AO273" s="36" t="str" cm="1">
        <f t="array" aca="1" ref="AO273" ca="1">ManualLookup(AB273,BoxVal(ROW(AB273),4,COLUMN(AO271)),INDIRECT(DO$3))</f>
        <v>04</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1088</v>
      </c>
      <c r="U274" s="36" t="str">
        <f t="shared" ca="1" si="41"/>
        <v>0x75=-42.00,-41.50;</v>
      </c>
      <c r="V274" s="37"/>
      <c r="W274" s="37"/>
      <c r="X274" s="38"/>
      <c r="Y274" s="38"/>
      <c r="Z274" s="55">
        <f t="shared" ca="1" si="42"/>
        <v>3.7</v>
      </c>
      <c r="AA274" s="39" t="s">
        <v>582</v>
      </c>
      <c r="AB274" s="40">
        <v>1.5</v>
      </c>
      <c r="AC274" s="40" t="s">
        <v>995</v>
      </c>
      <c r="AD274" s="40">
        <v>1</v>
      </c>
      <c r="AE274" s="41">
        <v>0</v>
      </c>
      <c r="AF274" s="42">
        <v>-42</v>
      </c>
      <c r="AG274" s="47">
        <f t="shared" si="48"/>
        <v>-41.5</v>
      </c>
      <c r="AH274" s="43">
        <f t="shared" ca="1" si="46"/>
        <v>-38.299999999999997</v>
      </c>
      <c r="AI274" s="43">
        <f t="shared" ca="1" si="47"/>
        <v>-37.799999999999997</v>
      </c>
      <c r="AJ274" s="44" cm="1">
        <f t="array" aca="1" ref="AJ274" ca="1" xml:space="preserve">
N("initial sens-loopgain")+
$AF274-BoxVal(ROW($AA274),26,COLUMN(INDIRECT("T"&amp;(INT(ROW($AA291)/65))*65+2)))</f>
        <v>-42</v>
      </c>
      <c r="AK274" s="44">
        <f t="shared" ca="1" si="43"/>
        <v>-41.5</v>
      </c>
      <c r="AL274" s="44" cm="1">
        <f t="array" aca="1" ref="AL274" ca="1" xml:space="preserve">
N("initial sens-loopgain-gain-gain ref-vcm")+
$AH274-
BoxVal(ROW($AA274),26,COLUMN(INDIRECT("T"&amp;(INT(ROW($AA291)/65))*65+2)))-
$AB274-
$W274-
IFERROR(VLOOKUP($AC274,$CT$1:$DC$31,7,FALSE),0)</f>
        <v>-39.799999999999997</v>
      </c>
      <c r="AM274" s="44">
        <f t="shared" ca="1" si="44"/>
        <v>-39.299999999999997</v>
      </c>
      <c r="AN274" s="36" t="str">
        <f t="shared" ca="1" si="45"/>
        <v>70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993</v>
      </c>
      <c r="U275" s="36"/>
      <c r="V275" s="37"/>
      <c r="W275" s="37"/>
      <c r="X275" s="38"/>
      <c r="Y275" s="38"/>
      <c r="Z275" s="55"/>
      <c r="AA275" s="39"/>
      <c r="AB275" s="40"/>
      <c r="AC275" s="40"/>
      <c r="AD275" s="40"/>
      <c r="AE275" s="41"/>
      <c r="AF275" s="42"/>
      <c r="AG275" s="47"/>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55"/>
      <c r="AA276" s="39"/>
      <c r="AB276" s="40"/>
      <c r="AC276" s="40"/>
      <c r="AD276" s="40"/>
      <c r="AE276" s="41"/>
      <c r="AF276" s="42"/>
      <c r="AG276" s="47"/>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VLOOKUP(T264,MPN!$A$1:$E$997,4,FALSE)</f>
        <v>-38</v>
      </c>
      <c r="U279" s="36"/>
      <c r="V279" s="37"/>
      <c r="W279" s="37"/>
      <c r="X279" s="38"/>
      <c r="Y279" s="38"/>
      <c r="Z279" s="55"/>
      <c r="AA279" s="39"/>
      <c r="AB279" s="40"/>
      <c r="AC279" s="40"/>
      <c r="AD279" s="40"/>
      <c r="AE279" s="41"/>
      <c r="AF279" s="42"/>
      <c r="AG279" s="47"/>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55"/>
      <c r="AA280" s="39"/>
      <c r="AB280" s="40"/>
      <c r="AC280" s="40"/>
      <c r="AD280" s="40"/>
      <c r="AE280" s="41"/>
      <c r="AF280" s="42"/>
      <c r="AG280" s="47"/>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default_NormalMode</v>
      </c>
      <c r="U281" s="36"/>
      <c r="V281" s="37"/>
      <c r="W281" s="37"/>
      <c r="X281" s="38"/>
      <c r="Y281" s="38"/>
      <c r="Z281" s="55"/>
      <c r="AA281" s="39"/>
      <c r="AB281" s="40"/>
      <c r="AC281" s="40"/>
      <c r="AD281" s="40"/>
      <c r="AE281" s="41"/>
      <c r="AF281" s="42"/>
      <c r="AG281" s="47"/>
      <c r="AH281" s="43"/>
      <c r="AI281" s="43"/>
      <c r="AJ281" s="44"/>
      <c r="AK281" s="44"/>
      <c r="AL281" s="44"/>
      <c r="AM281" s="44"/>
      <c r="AN281" s="36"/>
      <c r="AO281" s="36"/>
      <c r="AP281" s="36"/>
      <c r="AQ281" s="36"/>
      <c r="AR281" s="36"/>
      <c r="AS281" s="36"/>
    </row>
    <row r="282" spans="19:45" ht="30" customHeight="1" x14ac:dyDescent="0.25">
      <c r="S282" s="7" t="s">
        <v>424</v>
      </c>
      <c r="T282" s="7" t="str">
        <f>VLOOKUP($T264,MPN!$A$1:$E$497,2,FALSE)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2322D</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2391A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VLOOKUP($T264,MPN!$A$1:$E$497,5,FALSE)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44739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70~150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15V</v>
      </c>
      <c r="T295" s="3">
        <v>2.2000000000000002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14V</v>
      </c>
      <c r="T296" s="3">
        <v>1.1000000000000001</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0</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12V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11V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9V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FIX</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Space</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VLOOKUP(U326,$DX$1:$DZ$21,3,FALSE)</f>
        <v>-</v>
      </c>
      <c r="AD326" s="8"/>
    </row>
    <row r="327" spans="19:45" ht="30" customHeight="1" x14ac:dyDescent="0.25">
      <c r="S327" s="7" t="s">
        <v>24</v>
      </c>
      <c r="T327" s="15" t="s">
        <v>450</v>
      </c>
      <c r="U327" s="5" t="s">
        <v>23</v>
      </c>
      <c r="V327" s="7" t="str">
        <f>VLOOKUP(U326,$DX$1:$DZ$21,2,FALSE)</f>
        <v>-</v>
      </c>
      <c r="W327" s="19"/>
      <c r="X327" s="19"/>
      <c r="Y327" s="19"/>
      <c r="Z327" s="19"/>
      <c r="AA327" s="5" t="s">
        <v>592</v>
      </c>
      <c r="AB327" s="26" t="str">
        <f>T346&amp;"_"&amp;ABS(T344)&amp;"dB_"&amp;T348&amp;"_"&amp;T349&amp;"_"&amp;GetAbsMaxMinText(AF330:AG389)&amp;"_"&amp;T329&amp;"_"&amp;T328&amp;S326&amp;"."&amp;T352</f>
        <v>default_NormalMode_38dB_2322D_2227F_337_431_ZTS6051MH_MP6.8</v>
      </c>
      <c r="AC327" s="18"/>
      <c r="AD327" s="18"/>
      <c r="AE327" s="18"/>
      <c r="AF327" s="18"/>
      <c r="AG327" s="18"/>
      <c r="AH327" s="19"/>
      <c r="AI327" s="19" t="s">
        <v>2</v>
      </c>
      <c r="AJ327" s="16" t="s">
        <v>1094</v>
      </c>
      <c r="AK327" s="16"/>
      <c r="AL327" s="16"/>
      <c r="AM327" s="16"/>
      <c r="AN327" s="16"/>
      <c r="AO327" s="16"/>
      <c r="AP327" s="16"/>
      <c r="AQ327" s="16"/>
      <c r="AR327" s="16"/>
      <c r="AS327" s="16"/>
    </row>
    <row r="328" spans="19:45" ht="30" customHeight="1" x14ac:dyDescent="0.25">
      <c r="S328" s="7" t="s">
        <v>5</v>
      </c>
      <c r="T328" s="15" t="s">
        <v>430</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270</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31</v>
      </c>
      <c r="U330" s="36" t="str">
        <f t="shared" ref="U330:U344" ca="1" si="49">ConfigCode($AA330,$AN330,$AO330,$AP330,$AQ330,$AR330,$AF330,$AG330,2)</f>
        <v>0x20=-34.00,-33.80;</v>
      </c>
      <c r="V330" s="37"/>
      <c r="W330" s="37"/>
      <c r="X330" s="68">
        <v>-2.8</v>
      </c>
      <c r="Y330" s="68">
        <v>-3</v>
      </c>
      <c r="Z330" s="55">
        <f t="shared" ref="Z330:Z344" ca="1" si="50" xml:space="preserve">
N("vbias,vlookup vbias range")+
VLOOKUP($AA330,INDIRECT(BoxVal(ROW($AA330),34,COLUMN(T326))),2,FALSE)+
N("gain")+
$AB330+
N("vcm")+
VLOOKUP($AC330,$CT$1:$DC$31,7,FALSE)+
N("(vbias*vcp*vbg-vbias)*sensor ratio")+
VbiasCal($AA330,$AD330,$AE330,BoxVal(ROW($AC330),18,COLUMN($T$22)))+
N("vbias ref+gain ref")+
$V330+$W330</f>
        <v>-4</v>
      </c>
      <c r="AA330" s="39" t="s">
        <v>584</v>
      </c>
      <c r="AB330" s="40">
        <v>0</v>
      </c>
      <c r="AC330" s="40" t="s">
        <v>995</v>
      </c>
      <c r="AD330" s="40">
        <v>1</v>
      </c>
      <c r="AE330" s="41">
        <v>0</v>
      </c>
      <c r="AF330" s="42">
        <v>-34</v>
      </c>
      <c r="AG330" s="42">
        <v>-33.799999999999997</v>
      </c>
      <c r="AH330" s="43">
        <f ca="1">$AF330+$Z330</f>
        <v>-38</v>
      </c>
      <c r="AI330" s="43">
        <f ca="1">$AG330+$Z330</f>
        <v>-37.799999999999997</v>
      </c>
      <c r="AJ330" s="44" cm="1">
        <f t="array" aca="1" ref="AJ330" ca="1" xml:space="preserve">
N("initial sens-loopgain")+
$AF330-BoxVal(ROW($AA330),26,COLUMN(INDIRECT("T"&amp;(INT(ROW($AA347)/65))*65+2)))</f>
        <v>-34</v>
      </c>
      <c r="AK330" s="44">
        <f t="shared" ref="AK330:AK339" ca="1" si="51">AJ330+(AG330-AF330)</f>
        <v>-33.799999999999997</v>
      </c>
      <c r="AL330" s="44" cm="1">
        <f t="array" aca="1" ref="AL330" ca="1" xml:space="preserve">
N("initial sens-loopgain-gain-gain ref-vcm")+
$AH330-
BoxVal(ROW($AA330),26,COLUMN(INDIRECT("T"&amp;(INT(ROW($AA347)/65))*65+2)))-
$AB330-
$W330-
IFERROR(VLOOKUP($AC330,$CT$1:$DC$31,7,FALSE),0)</f>
        <v>-38</v>
      </c>
      <c r="AM330" s="44">
        <f t="shared" ref="AM330:AM339" ca="1" si="52">AL330+(AG330-AF330)</f>
        <v>-37.799999999999997</v>
      </c>
      <c r="AN330" s="36" t="str">
        <f t="shared" ref="AN330:AN339" ca="1" si="53">IF(BoxVal(ROW(AA330),9,COLUMN(T328))="FIX","00",ManualLookup(AA330,BoxVal(ROW(AA330),4,COLUMN(AN328)),INDIRECT(DN$3)))</f>
        <v>20</v>
      </c>
      <c r="AO330" s="36" t="str" cm="1">
        <f t="array" aca="1" ref="AO330" ca="1">ManualLookup(AB330,BoxVal(ROW(AB330),4,COLUMN(AO328)),INDIRECT(DO$3))</f>
        <v>00</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49"/>
        <v>0x32=-35.00,-34.00;</v>
      </c>
      <c r="V331" s="37"/>
      <c r="W331" s="37"/>
      <c r="X331" s="68">
        <v>-2.4</v>
      </c>
      <c r="Y331" s="68">
        <v>-2.5</v>
      </c>
      <c r="Z331" s="55">
        <f t="shared" ca="1" si="50"/>
        <v>-3.6</v>
      </c>
      <c r="AA331" s="39" t="s">
        <v>586</v>
      </c>
      <c r="AB331" s="40">
        <v>-1</v>
      </c>
      <c r="AC331" s="40" t="s">
        <v>995</v>
      </c>
      <c r="AD331" s="40">
        <v>1</v>
      </c>
      <c r="AE331" s="41">
        <v>0</v>
      </c>
      <c r="AF331" s="42">
        <v>-35</v>
      </c>
      <c r="AG331" s="47">
        <f>AF330</f>
        <v>-34</v>
      </c>
      <c r="AH331" s="43">
        <f t="shared" ref="AH331:AH344" ca="1" si="54">$AF331+$Z331</f>
        <v>-38.6</v>
      </c>
      <c r="AI331" s="43">
        <f t="shared" ref="AI331:AI344" ca="1" si="55">$AG331+$Z331</f>
        <v>-37.6</v>
      </c>
      <c r="AJ331" s="44" cm="1">
        <f t="array" aca="1" ref="AJ331" ca="1" xml:space="preserve">
N("initial sens-loopgain")+
$AF331-BoxVal(ROW($AA331),26,COLUMN(INDIRECT("T"&amp;(INT(ROW($AA348)/65))*65+2)))</f>
        <v>-35</v>
      </c>
      <c r="AK331" s="44">
        <f t="shared" ca="1" si="51"/>
        <v>-34</v>
      </c>
      <c r="AL331" s="44" cm="1">
        <f t="array" aca="1" ref="AL331" ca="1" xml:space="preserve">
N("initial sens-loopgain-gain-gain ref-vcm")+
$AH331-
BoxVal(ROW($AA331),26,COLUMN(INDIRECT("T"&amp;(INT(ROW($AA348)/65))*65+2)))-
$AB331-
$W331-
IFERROR(VLOOKUP($AC331,$CT$1:$DC$31,7,FALSE),0)</f>
        <v>-37.6</v>
      </c>
      <c r="AM331" s="44">
        <f t="shared" ca="1" si="52"/>
        <v>-36.6</v>
      </c>
      <c r="AN331" s="36" t="str">
        <f t="shared" ca="1" si="53"/>
        <v>30</v>
      </c>
      <c r="AO331" s="36" t="str" cm="1">
        <f t="array" aca="1" ref="AO331" ca="1">ManualLookup(AB331,BoxVal(ROW(AB331),4,COLUMN(AO329)),INDIRECT(DO$3))</f>
        <v>02</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49"/>
        <v>0x30=-35.80,-35.00;</v>
      </c>
      <c r="V332" s="37"/>
      <c r="W332" s="37"/>
      <c r="X332" s="68">
        <v>-1.8</v>
      </c>
      <c r="Y332" s="68">
        <v>-2</v>
      </c>
      <c r="Z332" s="55">
        <f t="shared" ca="1" si="50"/>
        <v>-2.6</v>
      </c>
      <c r="AA332" s="39" t="s">
        <v>586</v>
      </c>
      <c r="AB332" s="40">
        <v>0</v>
      </c>
      <c r="AC332" s="40" t="s">
        <v>995</v>
      </c>
      <c r="AD332" s="40">
        <v>1</v>
      </c>
      <c r="AE332" s="41">
        <v>0</v>
      </c>
      <c r="AF332" s="42">
        <v>-35.799999999999997</v>
      </c>
      <c r="AG332" s="47">
        <f t="shared" ref="AG332:AG339" si="56">AF331</f>
        <v>-35</v>
      </c>
      <c r="AH332" s="43">
        <f t="shared" ca="1" si="54"/>
        <v>-38.4</v>
      </c>
      <c r="AI332" s="43">
        <f t="shared" ca="1" si="55"/>
        <v>-37.6</v>
      </c>
      <c r="AJ332" s="44" cm="1">
        <f t="array" aca="1" ref="AJ332" ca="1" xml:space="preserve">
N("initial sens-loopgain")+
$AF332-BoxVal(ROW($AA332),26,COLUMN(INDIRECT("T"&amp;(INT(ROW($AA349)/65))*65+2)))</f>
        <v>-35.799999999999997</v>
      </c>
      <c r="AK332" s="44">
        <f t="shared" ca="1" si="51"/>
        <v>-35</v>
      </c>
      <c r="AL332" s="44" cm="1">
        <f t="array" aca="1" ref="AL332" ca="1" xml:space="preserve">
N("initial sens-loopgain-gain-gain ref-vcm")+
$AH332-
BoxVal(ROW($AA332),26,COLUMN(INDIRECT("T"&amp;(INT(ROW($AA349)/65))*65+2)))-
$AB332-
$W332-
IFERROR(VLOOKUP($AC332,$CT$1:$DC$31,7,FALSE),0)</f>
        <v>-38.4</v>
      </c>
      <c r="AM332" s="44">
        <f t="shared" ca="1" si="52"/>
        <v>-37.6</v>
      </c>
      <c r="AN332" s="36" t="str">
        <f t="shared" ca="1" si="53"/>
        <v>30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580</v>
      </c>
      <c r="U333" s="36" t="str">
        <f t="shared" ca="1" si="49"/>
        <v>0x42=-36.30,-35.80;</v>
      </c>
      <c r="V333" s="37"/>
      <c r="W333" s="37"/>
      <c r="X333" s="68">
        <v>-1.4</v>
      </c>
      <c r="Y333" s="68">
        <v>-1.5</v>
      </c>
      <c r="Z333" s="55">
        <f t="shared" ca="1" si="50"/>
        <v>-2.2000000000000002</v>
      </c>
      <c r="AA333" s="39" t="s">
        <v>587</v>
      </c>
      <c r="AB333" s="40">
        <v>-1</v>
      </c>
      <c r="AC333" s="40" t="s">
        <v>995</v>
      </c>
      <c r="AD333" s="40">
        <v>1</v>
      </c>
      <c r="AE333" s="41">
        <v>0</v>
      </c>
      <c r="AF333" s="42">
        <v>-36.299999999999997</v>
      </c>
      <c r="AG333" s="47">
        <f t="shared" si="56"/>
        <v>-35.799999999999997</v>
      </c>
      <c r="AH333" s="43">
        <f t="shared" ca="1" si="54"/>
        <v>-38.5</v>
      </c>
      <c r="AI333" s="43">
        <f t="shared" ca="1" si="55"/>
        <v>-38</v>
      </c>
      <c r="AJ333" s="44" cm="1">
        <f t="array" aca="1" ref="AJ333" ca="1" xml:space="preserve">
N("initial sens-loopgain")+
$AF333-BoxVal(ROW($AA333),26,COLUMN(INDIRECT("T"&amp;(INT(ROW($AA350)/65))*65+2)))</f>
        <v>-36.299999999999997</v>
      </c>
      <c r="AK333" s="44">
        <f t="shared" ca="1" si="51"/>
        <v>-35.799999999999997</v>
      </c>
      <c r="AL333" s="44" cm="1">
        <f t="array" aca="1" ref="AL333" ca="1" xml:space="preserve">
N("initial sens-loopgain-gain-gain ref-vcm")+
$AH333-
BoxVal(ROW($AA333),26,COLUMN(INDIRECT("T"&amp;(INT(ROW($AA350)/65))*65+2)))-
$AB333-
$W333-
IFERROR(VLOOKUP($AC333,$CT$1:$DC$31,7,FALSE),0)</f>
        <v>-37.5</v>
      </c>
      <c r="AM333" s="44">
        <f t="shared" ca="1" si="52"/>
        <v>-37</v>
      </c>
      <c r="AN333" s="36" t="str">
        <f t="shared" ca="1" si="53"/>
        <v>40</v>
      </c>
      <c r="AO333" s="36" t="str" cm="1">
        <f t="array" aca="1" ref="AO333" ca="1">ManualLookup(AB333,BoxVal(ROW(AB333),4,COLUMN(AO331)),INDIRECT(DO$3))</f>
        <v>02</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49"/>
        <v>0x40=-37.00,-36.30;</v>
      </c>
      <c r="V334" s="37"/>
      <c r="W334" s="37"/>
      <c r="X334" s="68"/>
      <c r="Y334" s="68">
        <v>-1.1599999999999999</v>
      </c>
      <c r="Z334" s="55">
        <f t="shared" ca="1" si="50"/>
        <v>-1.2</v>
      </c>
      <c r="AA334" s="39" t="s">
        <v>587</v>
      </c>
      <c r="AB334" s="40">
        <v>0</v>
      </c>
      <c r="AC334" s="40" t="s">
        <v>995</v>
      </c>
      <c r="AD334" s="40">
        <v>1</v>
      </c>
      <c r="AE334" s="41">
        <v>0</v>
      </c>
      <c r="AF334" s="42">
        <v>-37</v>
      </c>
      <c r="AG334" s="47">
        <f t="shared" si="56"/>
        <v>-36.299999999999997</v>
      </c>
      <c r="AH334" s="43">
        <f t="shared" ca="1" si="54"/>
        <v>-38.200000000000003</v>
      </c>
      <c r="AI334" s="43">
        <f t="shared" ca="1" si="55"/>
        <v>-37.5</v>
      </c>
      <c r="AJ334" s="44" cm="1">
        <f t="array" aca="1" ref="AJ334" ca="1" xml:space="preserve">
N("initial sens-loopgain")+
$AF334-BoxVal(ROW($AA334),26,COLUMN(INDIRECT("T"&amp;(INT(ROW($AA351)/65))*65+2)))</f>
        <v>-37</v>
      </c>
      <c r="AK334" s="44">
        <f t="shared" ca="1" si="51"/>
        <v>-36.299999999999997</v>
      </c>
      <c r="AL334" s="44" cm="1">
        <f t="array" aca="1" ref="AL334" ca="1" xml:space="preserve">
N("initial sens-loopgain-gain-gain ref-vcm")+
$AH334-
BoxVal(ROW($AA334),26,COLUMN(INDIRECT("T"&amp;(INT(ROW($AA351)/65))*65+2)))-
$AB334-
$W334-
IFERROR(VLOOKUP($AC334,$CT$1:$DC$31,7,FALSE),0)</f>
        <v>-38.200000000000003</v>
      </c>
      <c r="AM334" s="44">
        <f t="shared" ca="1" si="52"/>
        <v>-37.5</v>
      </c>
      <c r="AN334" s="36" t="str">
        <f t="shared" ca="1" si="53"/>
        <v>40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49"/>
        <v>0x02=-37.50,-37.00;</v>
      </c>
      <c r="V335" s="37"/>
      <c r="W335" s="37"/>
      <c r="X335" s="68"/>
      <c r="Y335" s="68">
        <v>-0.7</v>
      </c>
      <c r="Z335" s="55">
        <f t="shared" ca="1" si="50"/>
        <v>-1</v>
      </c>
      <c r="AA335" s="39" t="s">
        <v>580</v>
      </c>
      <c r="AB335" s="40">
        <v>-1</v>
      </c>
      <c r="AC335" s="40" t="s">
        <v>995</v>
      </c>
      <c r="AD335" s="40">
        <v>1</v>
      </c>
      <c r="AE335" s="41">
        <v>0</v>
      </c>
      <c r="AF335" s="42">
        <v>-37.5</v>
      </c>
      <c r="AG335" s="47">
        <f t="shared" si="56"/>
        <v>-37</v>
      </c>
      <c r="AH335" s="43">
        <f t="shared" ca="1" si="54"/>
        <v>-38.5</v>
      </c>
      <c r="AI335" s="43">
        <f t="shared" ca="1" si="55"/>
        <v>-38</v>
      </c>
      <c r="AJ335" s="44" cm="1">
        <f t="array" aca="1" ref="AJ335" ca="1" xml:space="preserve">
N("initial sens-loopgain")+
$AF335-BoxVal(ROW($AA335),26,COLUMN(INDIRECT("T"&amp;(INT(ROW($AA352)/65))*65+2)))</f>
        <v>-37.5</v>
      </c>
      <c r="AK335" s="44">
        <f t="shared" ca="1" si="51"/>
        <v>-37</v>
      </c>
      <c r="AL335" s="44" cm="1">
        <f t="array" aca="1" ref="AL335" ca="1" xml:space="preserve">
N("initial sens-loopgain-gain-gain ref-vcm")+
$AH335-
BoxVal(ROW($AA335),26,COLUMN(INDIRECT("T"&amp;(INT(ROW($AA352)/65))*65+2)))-
$AB335-
$W335-
IFERROR(VLOOKUP($AC335,$CT$1:$DC$31,7,FALSE),0)</f>
        <v>-37.5</v>
      </c>
      <c r="AM335" s="44">
        <f t="shared" ca="1" si="52"/>
        <v>-37</v>
      </c>
      <c r="AN335" s="36" t="str">
        <f t="shared" ca="1" si="53"/>
        <v>00</v>
      </c>
      <c r="AO335" s="36" t="str" cm="1">
        <f t="array" aca="1" ref="AO335" ca="1">ManualLookup(AB335,BoxVal(ROW(AB335),4,COLUMN(AO333)),INDIRECT(DO$3))</f>
        <v>02</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49"/>
        <v>0x00=-38.30,-37.50;</v>
      </c>
      <c r="V336" s="37"/>
      <c r="W336" s="37"/>
      <c r="X336" s="68"/>
      <c r="Y336" s="68">
        <v>-0.2</v>
      </c>
      <c r="Z336" s="55">
        <f t="shared" ca="1" si="50"/>
        <v>0</v>
      </c>
      <c r="AA336" s="39" t="s">
        <v>580</v>
      </c>
      <c r="AB336" s="40">
        <v>0</v>
      </c>
      <c r="AC336" s="40" t="s">
        <v>995</v>
      </c>
      <c r="AD336" s="40">
        <v>1</v>
      </c>
      <c r="AE336" s="41">
        <v>0</v>
      </c>
      <c r="AF336" s="42">
        <v>-38.299999999999997</v>
      </c>
      <c r="AG336" s="47">
        <f t="shared" si="56"/>
        <v>-37.5</v>
      </c>
      <c r="AH336" s="43">
        <f t="shared" ca="1" si="54"/>
        <v>-38.299999999999997</v>
      </c>
      <c r="AI336" s="43">
        <f t="shared" ca="1" si="55"/>
        <v>-37.5</v>
      </c>
      <c r="AJ336" s="44" cm="1">
        <f t="array" aca="1" ref="AJ336" ca="1" xml:space="preserve">
N("initial sens-loopgain")+
$AF336-BoxVal(ROW($AA336),26,COLUMN(INDIRECT("T"&amp;(INT(ROW($AA353)/65))*65+2)))</f>
        <v>-38.299999999999997</v>
      </c>
      <c r="AK336" s="44">
        <f t="shared" ca="1" si="51"/>
        <v>-37.5</v>
      </c>
      <c r="AL336" s="44" cm="1">
        <f t="array" aca="1" ref="AL336" ca="1" xml:space="preserve">
N("initial sens-loopgain-gain-gain ref-vcm")+
$AH336-
BoxVal(ROW($AA336),26,COLUMN(INDIRECT("T"&amp;(INT(ROW($AA353)/65))*65+2)))-
$AB336-
$W336-
IFERROR(VLOOKUP($AC336,$CT$1:$DC$31,7,FALSE),0)</f>
        <v>-38.299999999999997</v>
      </c>
      <c r="AM336" s="44">
        <f t="shared" ca="1" si="52"/>
        <v>-37.5</v>
      </c>
      <c r="AN336" s="36" t="str">
        <f t="shared" ca="1" si="53"/>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49"/>
        <v>0x03=-38.80,-38.30;</v>
      </c>
      <c r="V337" s="37"/>
      <c r="W337" s="37"/>
      <c r="X337" s="68"/>
      <c r="Y337" s="68"/>
      <c r="Z337" s="55">
        <f t="shared" ca="1" si="50"/>
        <v>0.5</v>
      </c>
      <c r="AA337" s="39" t="s">
        <v>580</v>
      </c>
      <c r="AB337" s="40">
        <v>0.5</v>
      </c>
      <c r="AC337" s="40" t="s">
        <v>995</v>
      </c>
      <c r="AD337" s="40">
        <v>1</v>
      </c>
      <c r="AE337" s="41">
        <v>0</v>
      </c>
      <c r="AF337" s="42">
        <v>-38.799999999999997</v>
      </c>
      <c r="AG337" s="47">
        <f t="shared" si="56"/>
        <v>-38.299999999999997</v>
      </c>
      <c r="AH337" s="43">
        <f t="shared" ca="1" si="54"/>
        <v>-38.299999999999997</v>
      </c>
      <c r="AI337" s="43">
        <f t="shared" ca="1" si="55"/>
        <v>-37.799999999999997</v>
      </c>
      <c r="AJ337" s="44" cm="1">
        <f t="array" aca="1" ref="AJ337" ca="1" xml:space="preserve">
N("initial sens-loopgain")+
$AF337-BoxVal(ROW($AA337),26,COLUMN(INDIRECT("T"&amp;(INT(ROW($AA354)/65))*65+2)))</f>
        <v>-38.799999999999997</v>
      </c>
      <c r="AK337" s="44">
        <f t="shared" ca="1" si="51"/>
        <v>-38.299999999999997</v>
      </c>
      <c r="AL337" s="44" cm="1">
        <f t="array" aca="1" ref="AL337" ca="1" xml:space="preserve">
N("initial sens-loopgain-gain-gain ref-vcm")+
$AH337-
BoxVal(ROW($AA337),26,COLUMN(INDIRECT("T"&amp;(INT(ROW($AA354)/65))*65+2)))-
$AB337-
$W337-
IFERROR(VLOOKUP($AC337,$CT$1:$DC$31,7,FALSE),0)</f>
        <v>-38.799999999999997</v>
      </c>
      <c r="AM337" s="44">
        <f t="shared" ca="1" si="52"/>
        <v>-38.299999999999997</v>
      </c>
      <c r="AN337" s="36" t="str">
        <f t="shared" ca="1" si="53"/>
        <v>00</v>
      </c>
      <c r="AO337" s="36" t="str" cm="1">
        <f t="array" aca="1" ref="AO337" ca="1">ManualLookup(AB337,BoxVal(ROW(AB337),4,COLUMN(AO335)),INDIRECT(DO$3))</f>
        <v>03</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49"/>
        <v>0x04=-39.30,-38.80;</v>
      </c>
      <c r="V338" s="37"/>
      <c r="W338" s="37"/>
      <c r="X338" s="38"/>
      <c r="Y338" s="38"/>
      <c r="Z338" s="55">
        <f t="shared" ca="1" si="50"/>
        <v>1</v>
      </c>
      <c r="AA338" s="39" t="s">
        <v>580</v>
      </c>
      <c r="AB338" s="40">
        <v>1</v>
      </c>
      <c r="AC338" s="40" t="s">
        <v>995</v>
      </c>
      <c r="AD338" s="40">
        <v>1</v>
      </c>
      <c r="AE338" s="41">
        <v>0</v>
      </c>
      <c r="AF338" s="42">
        <v>-39.299999999999997</v>
      </c>
      <c r="AG338" s="47">
        <f t="shared" si="56"/>
        <v>-38.799999999999997</v>
      </c>
      <c r="AH338" s="43">
        <f t="shared" ca="1" si="54"/>
        <v>-38.299999999999997</v>
      </c>
      <c r="AI338" s="43">
        <f t="shared" ca="1" si="55"/>
        <v>-37.799999999999997</v>
      </c>
      <c r="AJ338" s="44" cm="1">
        <f t="array" aca="1" ref="AJ338" ca="1" xml:space="preserve">
N("initial sens-loopgain")+
$AF338-BoxVal(ROW($AA338),26,COLUMN(INDIRECT("T"&amp;(INT(ROW($AA355)/65))*65+2)))</f>
        <v>-39.299999999999997</v>
      </c>
      <c r="AK338" s="44">
        <f t="shared" ca="1" si="51"/>
        <v>-38.799999999999997</v>
      </c>
      <c r="AL338" s="44" cm="1">
        <f t="array" aca="1" ref="AL338" ca="1" xml:space="preserve">
N("initial sens-loopgain-gain-gain ref-vcm")+
$AH338-
BoxVal(ROW($AA338),26,COLUMN(INDIRECT("T"&amp;(INT(ROW($AA355)/65))*65+2)))-
$AB338-
$W338-
IFERROR(VLOOKUP($AC338,$CT$1:$DC$31,7,FALSE),0)</f>
        <v>-39.299999999999997</v>
      </c>
      <c r="AM338" s="44">
        <f t="shared" ca="1" si="52"/>
        <v>-38.799999999999997</v>
      </c>
      <c r="AN338" s="36" t="str">
        <f t="shared" ca="1" si="53"/>
        <v>00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1088</v>
      </c>
      <c r="U339" s="36" t="str">
        <f t="shared" ca="1" si="49"/>
        <v>0x63=-39.90,-39.30;</v>
      </c>
      <c r="V339" s="37"/>
      <c r="W339" s="37"/>
      <c r="X339" s="38"/>
      <c r="Y339" s="38"/>
      <c r="Z339" s="55">
        <f t="shared" ca="1" si="50"/>
        <v>1.6</v>
      </c>
      <c r="AA339" s="39" t="s">
        <v>581</v>
      </c>
      <c r="AB339" s="40">
        <v>0.5</v>
      </c>
      <c r="AC339" s="40" t="s">
        <v>995</v>
      </c>
      <c r="AD339" s="40">
        <v>1</v>
      </c>
      <c r="AE339" s="41">
        <v>0</v>
      </c>
      <c r="AF339" s="42">
        <v>-39.9</v>
      </c>
      <c r="AG339" s="47">
        <f t="shared" si="56"/>
        <v>-39.299999999999997</v>
      </c>
      <c r="AH339" s="43">
        <f t="shared" ca="1" si="54"/>
        <v>-38.299999999999997</v>
      </c>
      <c r="AI339" s="43">
        <f t="shared" ca="1" si="55"/>
        <v>-37.699999999999996</v>
      </c>
      <c r="AJ339" s="44" cm="1">
        <f t="array" aca="1" ref="AJ339" ca="1" xml:space="preserve">
N("initial sens-loopgain")+
$AF339-BoxVal(ROW($AA339),26,COLUMN(INDIRECT("T"&amp;(INT(ROW($AA356)/65))*65+2)))</f>
        <v>-39.9</v>
      </c>
      <c r="AK339" s="44">
        <f t="shared" ca="1" si="51"/>
        <v>-39.299999999999997</v>
      </c>
      <c r="AL339" s="44" cm="1">
        <f t="array" aca="1" ref="AL339" ca="1" xml:space="preserve">
N("initial sens-loopgain-gain-gain ref-vcm")+
$AH339-
BoxVal(ROW($AA339),26,COLUMN(INDIRECT("T"&amp;(INT(ROW($AA356)/65))*65+2)))-
$AB339-
$W339-
IFERROR(VLOOKUP($AC339,$CT$1:$DC$31,7,FALSE),0)</f>
        <v>-38.799999999999997</v>
      </c>
      <c r="AM339" s="44">
        <f t="shared" ca="1" si="52"/>
        <v>-38.199999999999996</v>
      </c>
      <c r="AN339" s="36" t="str">
        <f t="shared" ca="1" si="53"/>
        <v>60</v>
      </c>
      <c r="AO339" s="36" t="str" cm="1">
        <f t="array" aca="1" ref="AO339" ca="1">ManualLookup(AB339,BoxVal(ROW(AB339),4,COLUMN(AO337)),INDIRECT(DO$3))</f>
        <v>03</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993</v>
      </c>
      <c r="U340" s="36" t="str">
        <f t="shared" ca="1" si="49"/>
        <v>0x64=-40.40,-39.90;</v>
      </c>
      <c r="V340" s="37"/>
      <c r="W340" s="37"/>
      <c r="X340" s="38"/>
      <c r="Y340" s="38"/>
      <c r="Z340" s="55">
        <f t="shared" ca="1" si="50"/>
        <v>2.1</v>
      </c>
      <c r="AA340" s="39" t="s">
        <v>581</v>
      </c>
      <c r="AB340" s="40">
        <v>1</v>
      </c>
      <c r="AC340" s="40" t="s">
        <v>995</v>
      </c>
      <c r="AD340" s="40">
        <v>1</v>
      </c>
      <c r="AE340" s="41">
        <v>0</v>
      </c>
      <c r="AF340" s="42">
        <v>-40.4</v>
      </c>
      <c r="AG340" s="47">
        <f t="shared" ref="AG340:AG344" si="57">AF339</f>
        <v>-39.9</v>
      </c>
      <c r="AH340" s="43">
        <f t="shared" ca="1" si="54"/>
        <v>-38.299999999999997</v>
      </c>
      <c r="AI340" s="43">
        <f t="shared" ca="1" si="55"/>
        <v>-37.799999999999997</v>
      </c>
      <c r="AJ340" s="44" cm="1">
        <f t="array" aca="1" ref="AJ340" ca="1" xml:space="preserve">
N("initial sens-loopgain")+
$AF340-BoxVal(ROW($AA340),26,COLUMN(INDIRECT("T"&amp;(INT(ROW($AA357)/65))*65+2)))</f>
        <v>-40.4</v>
      </c>
      <c r="AK340" s="44">
        <f t="shared" ref="AK340:AK344" ca="1" si="58">AJ340+(AG340-AF340)</f>
        <v>-39.9</v>
      </c>
      <c r="AL340" s="44" cm="1">
        <f t="array" aca="1" ref="AL340" ca="1" xml:space="preserve">
N("initial sens-loopgain-gain-gain ref-vcm")+
$AH340-
BoxVal(ROW($AA340),26,COLUMN(INDIRECT("T"&amp;(INT(ROW($AA357)/65))*65+2)))-
$AB340-
$W340-
IFERROR(VLOOKUP($AC340,$CT$1:$DC$31,7,FALSE),0)</f>
        <v>-39.299999999999997</v>
      </c>
      <c r="AM340" s="44">
        <f t="shared" ref="AM340:AM344" ca="1" si="59">AL340+(AG340-AF340)</f>
        <v>-38.799999999999997</v>
      </c>
      <c r="AN340" s="36" t="str">
        <f t="shared" ref="AN340:AN344" ca="1" si="60">IF(BoxVal(ROW(AA340),9,COLUMN(T338))="FIX","00",ManualLookup(AA340,BoxVal(ROW(AA340),4,COLUMN(AN338)),INDIRECT(DN$3)))</f>
        <v>60</v>
      </c>
      <c r="AO340" s="36" t="str" cm="1">
        <f t="array" aca="1" ref="AO340" ca="1">ManualLookup(AB340,BoxVal(ROW(AB340),4,COLUMN(AO338)),INDIRECT(DO$3))</f>
        <v>04</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49"/>
        <v>0x65=-40.90,-40.40;</v>
      </c>
      <c r="V341" s="37"/>
      <c r="W341" s="37"/>
      <c r="X341" s="38"/>
      <c r="Y341" s="38"/>
      <c r="Z341" s="55">
        <f t="shared" ca="1" si="50"/>
        <v>2.6</v>
      </c>
      <c r="AA341" s="39" t="s">
        <v>581</v>
      </c>
      <c r="AB341" s="40">
        <v>1.5</v>
      </c>
      <c r="AC341" s="40" t="s">
        <v>995</v>
      </c>
      <c r="AD341" s="40">
        <v>1</v>
      </c>
      <c r="AE341" s="41">
        <v>0</v>
      </c>
      <c r="AF341" s="42">
        <v>-40.9</v>
      </c>
      <c r="AG341" s="47">
        <f t="shared" si="57"/>
        <v>-40.4</v>
      </c>
      <c r="AH341" s="43">
        <f t="shared" ca="1" si="54"/>
        <v>-38.299999999999997</v>
      </c>
      <c r="AI341" s="43">
        <f t="shared" ca="1" si="55"/>
        <v>-37.799999999999997</v>
      </c>
      <c r="AJ341" s="44" cm="1">
        <f t="array" aca="1" ref="AJ341" ca="1" xml:space="preserve">
N("initial sens-loopgain")+
$AF341-BoxVal(ROW($AA341),26,COLUMN(INDIRECT("T"&amp;(INT(ROW($AA358)/65))*65+2)))</f>
        <v>-40.9</v>
      </c>
      <c r="AK341" s="44">
        <f t="shared" ca="1" si="58"/>
        <v>-40.4</v>
      </c>
      <c r="AL341" s="44" cm="1">
        <f t="array" aca="1" ref="AL341" ca="1" xml:space="preserve">
N("initial sens-loopgain-gain-gain ref-vcm")+
$AH341-
BoxVal(ROW($AA341),26,COLUMN(INDIRECT("T"&amp;(INT(ROW($AA358)/65))*65+2)))-
$AB341-
$W341-
IFERROR(VLOOKUP($AC341,$CT$1:$DC$31,7,FALSE),0)</f>
        <v>-39.799999999999997</v>
      </c>
      <c r="AM341" s="44">
        <f t="shared" ca="1" si="59"/>
        <v>-39.299999999999997</v>
      </c>
      <c r="AN341" s="36" t="str">
        <f t="shared" ca="1" si="60"/>
        <v>60</v>
      </c>
      <c r="AO341" s="36" t="str" cm="1">
        <f t="array" aca="1" ref="AO341" ca="1">ManualLookup(AB341,BoxVal(ROW(AB341),4,COLUMN(AO339)),INDIRECT(DO$3))</f>
        <v>05</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49"/>
        <v>0x66=-41.40,-40.90;</v>
      </c>
      <c r="V342" s="37"/>
      <c r="W342" s="37"/>
      <c r="X342" s="38"/>
      <c r="Y342" s="38"/>
      <c r="Z342" s="55">
        <f t="shared" ca="1" si="50"/>
        <v>3.1</v>
      </c>
      <c r="AA342" s="39" t="s">
        <v>581</v>
      </c>
      <c r="AB342" s="40">
        <v>2</v>
      </c>
      <c r="AC342" s="40" t="s">
        <v>995</v>
      </c>
      <c r="AD342" s="40">
        <v>1</v>
      </c>
      <c r="AE342" s="41">
        <v>0</v>
      </c>
      <c r="AF342" s="42">
        <v>-41.4</v>
      </c>
      <c r="AG342" s="47">
        <f t="shared" si="57"/>
        <v>-40.9</v>
      </c>
      <c r="AH342" s="43">
        <f t="shared" ca="1" si="54"/>
        <v>-38.299999999999997</v>
      </c>
      <c r="AI342" s="43">
        <f t="shared" ca="1" si="55"/>
        <v>-37.799999999999997</v>
      </c>
      <c r="AJ342" s="44" cm="1">
        <f t="array" aca="1" ref="AJ342" ca="1" xml:space="preserve">
N("initial sens-loopgain")+
$AF342-BoxVal(ROW($AA342),26,COLUMN(INDIRECT("T"&amp;(INT(ROW($AA359)/65))*65+2)))</f>
        <v>-41.4</v>
      </c>
      <c r="AK342" s="44">
        <f t="shared" ca="1" si="58"/>
        <v>-40.9</v>
      </c>
      <c r="AL342" s="44" cm="1">
        <f t="array" aca="1" ref="AL342" ca="1" xml:space="preserve">
N("initial sens-loopgain-gain-gain ref-vcm")+
$AH342-
BoxVal(ROW($AA342),26,COLUMN(INDIRECT("T"&amp;(INT(ROW($AA359)/65))*65+2)))-
$AB342-
$W342-
IFERROR(VLOOKUP($AC342,$CT$1:$DC$31,7,FALSE),0)</f>
        <v>-40.299999999999997</v>
      </c>
      <c r="AM342" s="44">
        <f t="shared" ca="1" si="59"/>
        <v>-39.799999999999997</v>
      </c>
      <c r="AN342" s="36" t="str">
        <f t="shared" ca="1" si="60"/>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49"/>
        <v>0x67=-42.10,-41.40;</v>
      </c>
      <c r="V343" s="37"/>
      <c r="W343" s="37"/>
      <c r="X343" s="38"/>
      <c r="Y343" s="38"/>
      <c r="Z343" s="55">
        <f t="shared" ca="1" si="50"/>
        <v>3.6</v>
      </c>
      <c r="AA343" s="39" t="s">
        <v>581</v>
      </c>
      <c r="AB343" s="40">
        <v>2.5</v>
      </c>
      <c r="AC343" s="40" t="s">
        <v>995</v>
      </c>
      <c r="AD343" s="40">
        <v>1</v>
      </c>
      <c r="AE343" s="41">
        <v>0</v>
      </c>
      <c r="AF343" s="42">
        <v>-42.1</v>
      </c>
      <c r="AG343" s="47">
        <f t="shared" si="57"/>
        <v>-41.4</v>
      </c>
      <c r="AH343" s="43">
        <f t="shared" ca="1" si="54"/>
        <v>-38.5</v>
      </c>
      <c r="AI343" s="43">
        <f t="shared" ca="1" si="55"/>
        <v>-37.799999999999997</v>
      </c>
      <c r="AJ343" s="44" cm="1">
        <f t="array" aca="1" ref="AJ343" ca="1" xml:space="preserve">
N("initial sens-loopgain")+
$AF343-BoxVal(ROW($AA343),26,COLUMN(INDIRECT("T"&amp;(INT(ROW($AA360)/65))*65+2)))</f>
        <v>-42.1</v>
      </c>
      <c r="AK343" s="44">
        <f t="shared" ca="1" si="58"/>
        <v>-41.4</v>
      </c>
      <c r="AL343" s="44" cm="1">
        <f t="array" aca="1" ref="AL343" ca="1" xml:space="preserve">
N("initial sens-loopgain-gain-gain ref-vcm")+
$AH343-
BoxVal(ROW($AA343),26,COLUMN(INDIRECT("T"&amp;(INT(ROW($AA360)/65))*65+2)))-
$AB343-
$W343-
IFERROR(VLOOKUP($AC343,$CT$1:$DC$31,7,FALSE),0)</f>
        <v>-41</v>
      </c>
      <c r="AM343" s="44">
        <f t="shared" ca="1" si="59"/>
        <v>-40.299999999999997</v>
      </c>
      <c r="AN343" s="36" t="str">
        <f t="shared" ca="1" si="60"/>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VLOOKUP(T329,MPN!$A$1:$E$997,4,FALSE)</f>
        <v>-38</v>
      </c>
      <c r="U344" s="36" t="str">
        <f t="shared" ca="1" si="49"/>
        <v>0x68=-43.10,-42.10;</v>
      </c>
      <c r="V344" s="37"/>
      <c r="W344" s="37"/>
      <c r="X344" s="38"/>
      <c r="Y344" s="38"/>
      <c r="Z344" s="55">
        <f t="shared" ca="1" si="50"/>
        <v>4.5999999999999996</v>
      </c>
      <c r="AA344" s="39" t="s">
        <v>581</v>
      </c>
      <c r="AB344" s="40">
        <v>3.5</v>
      </c>
      <c r="AC344" s="40" t="s">
        <v>995</v>
      </c>
      <c r="AD344" s="40">
        <v>1</v>
      </c>
      <c r="AE344" s="41">
        <v>0</v>
      </c>
      <c r="AF344" s="42">
        <v>-43.1</v>
      </c>
      <c r="AG344" s="47">
        <f t="shared" si="57"/>
        <v>-42.1</v>
      </c>
      <c r="AH344" s="43">
        <f t="shared" ca="1" si="54"/>
        <v>-38.5</v>
      </c>
      <c r="AI344" s="43">
        <f t="shared" ca="1" si="55"/>
        <v>-37.5</v>
      </c>
      <c r="AJ344" s="44" cm="1">
        <f t="array" aca="1" ref="AJ344" ca="1" xml:space="preserve">
N("initial sens-loopgain")+
$AF344-BoxVal(ROW($AA344),26,COLUMN(INDIRECT("T"&amp;(INT(ROW($AA361)/65))*65+2)))</f>
        <v>-43.1</v>
      </c>
      <c r="AK344" s="44">
        <f t="shared" ca="1" si="58"/>
        <v>-42.1</v>
      </c>
      <c r="AL344" s="44" cm="1">
        <f t="array" aca="1" ref="AL344" ca="1" xml:space="preserve">
N("initial sens-loopgain-gain-gain ref-vcm")+
$AH344-
BoxVal(ROW($AA344),26,COLUMN(INDIRECT("T"&amp;(INT(ROW($AA361)/65))*65+2)))-
$AB344-
$W344-
IFERROR(VLOOKUP($AC344,$CT$1:$DC$31,7,FALSE),0)</f>
        <v>-42</v>
      </c>
      <c r="AM344" s="44">
        <f t="shared" ca="1" si="59"/>
        <v>-41</v>
      </c>
      <c r="AN344" s="36" t="str">
        <f t="shared" ca="1" si="60"/>
        <v>60</v>
      </c>
      <c r="AO344" s="36" t="str" cm="1">
        <f t="array" aca="1" ref="AO344" ca="1">ManualLookup(AB344,BoxVal(ROW(AB344),4,COLUMN(AO342)),INDIRECT(DO$3))</f>
        <v>08</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c r="V345" s="37"/>
      <c r="W345" s="37"/>
      <c r="X345" s="38"/>
      <c r="Y345" s="38"/>
      <c r="Z345" s="55"/>
      <c r="AA345" s="39"/>
      <c r="AB345" s="40"/>
      <c r="AC345" s="40"/>
      <c r="AD345" s="40"/>
      <c r="AE345" s="41"/>
      <c r="AF345" s="42"/>
      <c r="AG345" s="47"/>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55"/>
      <c r="AA346" s="39"/>
      <c r="AB346" s="40"/>
      <c r="AC346" s="40"/>
      <c r="AD346" s="40"/>
      <c r="AE346" s="41"/>
      <c r="AF346" s="42"/>
      <c r="AG346" s="47"/>
      <c r="AH346" s="43"/>
      <c r="AI346" s="43"/>
      <c r="AJ346" s="44"/>
      <c r="AK346" s="44"/>
      <c r="AL346" s="44"/>
      <c r="AM346" s="44"/>
      <c r="AN346" s="36"/>
      <c r="AO346" s="36"/>
      <c r="AP346" s="36"/>
      <c r="AQ346" s="36"/>
      <c r="AR346" s="36"/>
      <c r="AS346" s="36"/>
    </row>
    <row r="347" spans="19:45" ht="30" customHeight="1" x14ac:dyDescent="0.25">
      <c r="S347" s="7" t="s">
        <v>424</v>
      </c>
      <c r="T347" s="7" t="str">
        <f>VLOOKUP($T329,MPN!$A$1:$E$497,2,FALSE)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2322D</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VLOOKUP($T329,MPN!$A$1:$E$497,5,FALSE)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45028</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15</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70~150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15V</v>
      </c>
      <c r="T360" s="3">
        <v>2.2000000000000002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14V</v>
      </c>
      <c r="T361" s="3">
        <v>1.1000000000000001</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v>0</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12V</v>
      </c>
      <c r="T363" s="3">
        <v>-1.2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11V</v>
      </c>
      <c r="T364" s="3">
        <v>-2.6</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10V</v>
      </c>
      <c r="T365" s="3">
        <v>-4</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9V</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FIX</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Space</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5"/>
    </row>
    <row r="392" spans="19:45" ht="30" customHeight="1" x14ac:dyDescent="0.25">
      <c r="S392" s="5"/>
    </row>
    <row r="393" spans="19:45" ht="30" customHeight="1" x14ac:dyDescent="0.25">
      <c r="S393" s="5"/>
    </row>
    <row r="394" spans="19:45" ht="30" customHeight="1" x14ac:dyDescent="0.25">
      <c r="S394" s="5"/>
    </row>
    <row r="395" spans="19:45" ht="30" customHeight="1" x14ac:dyDescent="0.25">
      <c r="S395" s="5"/>
    </row>
    <row r="396" spans="19:45" ht="30" customHeight="1" x14ac:dyDescent="0.25">
      <c r="S396" s="5"/>
    </row>
    <row r="397" spans="19:45" ht="30" customHeight="1" x14ac:dyDescent="0.25">
      <c r="S397" s="5"/>
    </row>
    <row r="398" spans="19:45" ht="30" customHeight="1" x14ac:dyDescent="0.25">
      <c r="S398" s="5"/>
    </row>
    <row r="399" spans="19:45" ht="30" customHeight="1" x14ac:dyDescent="0.25">
      <c r="S399" s="5"/>
    </row>
    <row r="400" spans="19:45"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xr:uid="{C59E893D-170F-4652-BD09-0F6901AE3A66}">
      <formula1>$DE$2:$DE$31</formula1>
    </dataValidation>
    <dataValidation type="list" allowBlank="1" showInputMessage="1" showErrorMessage="1" sqref="AA5:AA64 AA70:AA129 AA135:AA194 AA200:AA259 AA265:AA324 AA330:AA389" xr:uid="{3E9ABF21-0C5A-4DC1-BA2C-445CF6DAF5F9}">
      <formula1>$BB$2:$BB$31</formula1>
    </dataValidation>
    <dataValidation type="list" allowBlank="1" showInputMessage="1" showErrorMessage="1" sqref="AB5:AB64 AB70:AB129 AB135:AB194 AB200:AB259 AB265:AB324 AB330:AB389" xr:uid="{B2B312DB-B120-47FA-AF0D-06F1A0604062}">
      <formula1>$BM$2:$BM$31</formula1>
    </dataValidation>
    <dataValidation type="list" allowBlank="1" showInputMessage="1" showErrorMessage="1" sqref="AC5:AC64 AC70:AC129 AC135:AC194 AC200:AC259 AC265:AC324 AC330:AC389" xr:uid="{83746F46-7123-4827-812F-2F83FB444D8E}">
      <formula1>$CT$2:$CT$31</formula1>
    </dataValidation>
    <dataValidation type="list" allowBlank="1" showInputMessage="1" showErrorMessage="1" sqref="AD5:AD64 AD70:AD129 AD135:AD194 AD200:AD259 AD265:AD324 AD330:AD389" xr:uid="{1D88C296-FF90-4CC3-A17B-096C9D1A2501}">
      <formula1>$CJ$2:$CJ$31</formula1>
    </dataValidation>
    <dataValidation type="list" allowBlank="1" showInputMessage="1" showErrorMessage="1" sqref="AE5:AE64 AE70:AE129 AE135:AE194 AE200:AE259 AE265:AE324 AE330:AE389" xr:uid="{8AC83891-57E2-41A7-9AE1-0734CC3156A0}">
      <formula1>$BY$2:$BY$31</formula1>
    </dataValidation>
    <dataValidation type="list" allowBlank="1" showInputMessage="1" showErrorMessage="1" sqref="T8 T73 T138 T203 T268 T333" xr:uid="{BAF80A2C-6785-4BF7-9ACE-6525BE1C3542}">
      <formula1>$AU$2:$AU$31</formula1>
    </dataValidation>
    <dataValidation type="list" allowBlank="1" showInputMessage="1" showErrorMessage="1" sqref="BI1:BK1" xr:uid="{D567EECB-90DC-4738-8158-CCEBF4470515}">
      <formula1>$DF$2:$DF$31</formula1>
    </dataValidation>
    <dataValidation type="list" allowBlank="1" showInputMessage="1" showErrorMessage="1" sqref="BV1:BW1" xr:uid="{A0242D9C-C539-4B08-832E-7FE67E8B9E70}">
      <formula1>$DG$2:$DG$31</formula1>
    </dataValidation>
    <dataValidation type="list" allowBlank="1" showInputMessage="1" showErrorMessage="1" sqref="CF1:CH1 BU1 CP1 DA1" xr:uid="{1E13D6ED-D31B-4507-9CF0-F67844662564}">
      <formula1>$DJ$2:$DJ$31</formula1>
    </dataValidation>
    <dataValidation type="list" allowBlank="1" showInputMessage="1" showErrorMessage="1" sqref="CQ1:CR1" xr:uid="{45191E13-0439-4CE1-81F0-CC56C7B6B5F3}">
      <formula1>$DI$2:$DI$31</formula1>
    </dataValidation>
    <dataValidation type="list" allowBlank="1" showInputMessage="1" showErrorMessage="1" sqref="DB1:DC1" xr:uid="{C010E237-75AE-44F1-A7D4-05A72CFF972D}">
      <formula1>$DH$2:$DH$31</formula1>
    </dataValidation>
    <dataValidation type="list" allowBlank="1" showInputMessage="1" showErrorMessage="1" sqref="U1 U66 U131 U196 U261 U326" xr:uid="{86055628-EAC0-4519-A436-DA4D7A78E78E}">
      <formula1>$DX$2:$DX$21</formula1>
    </dataValidation>
    <dataValidation type="list" allowBlank="1" showInputMessage="1" showErrorMessage="1" sqref="T15 T80 T145 T210 T275 T340" xr:uid="{5EEE2516-3C53-4A8E-99E6-DFBDE86CAAF1}">
      <formula1>$DT$1:$DT$31</formula1>
    </dataValidation>
    <dataValidation type="list" allowBlank="1" showInputMessage="1" showErrorMessage="1" sqref="T10 T75 T140 T205 T270 T335" xr:uid="{D25705DE-F6A7-4056-887D-50D3E80ED0B9}">
      <formula1>"NormalMode,TestMode,VBMode,VBTMode,ClockMode"</formula1>
    </dataValidation>
    <dataValidation type="list" allowBlank="1" showInputMessage="1" showErrorMessage="1" sqref="T9 T74 T139 T204 T269 T334" xr:uid="{9A36C518-C15F-4C36-8718-29298CE4FCB6}">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5BC4C53-ADA8-4CDA-BF3F-EEEE99746094}">
          <x14:formula1>
            <xm:f>'Check'!$D$2:$D$15</xm:f>
          </x14:formula1>
          <xm:sqref>T2 T67 T132 T197 T262 T327</xm:sqref>
        </x14:dataValidation>
        <x14:dataValidation type="list" allowBlank="1" showInputMessage="1" showErrorMessage="1" xr:uid="{7C81F4E6-AD52-422B-A04C-719F44701327}">
          <x14:formula1>
            <xm:f>Sensor!$A$1:$A$200</xm:f>
          </x14:formula1>
          <xm:sqref>T6 T71 T136 T201 T266 T331</xm:sqref>
        </x14:dataValidation>
        <x14:dataValidation type="list" allowBlank="1" showInputMessage="1" showErrorMessage="1" xr:uid="{135687A7-D5AF-4012-BB7F-AFF467785517}">
          <x14:formula1>
            <xm:f>'Check'!$A$2:$A$15</xm:f>
          </x14:formula1>
          <xm:sqref>T3 T68 T133 T198 T263 T328</xm:sqref>
        </x14:dataValidation>
        <x14:dataValidation type="list" allowBlank="1" showInputMessage="1" showErrorMessage="1" xr:uid="{DBACCA06-DB27-48A1-BF97-3DF938BC689F}">
          <x14:formula1>
            <xm:f>MPN!$A$1:$A$497</xm:f>
          </x14:formula1>
          <xm:sqref>T4 T69 T134 T199 T264 T329</xm:sqref>
        </x14:dataValidation>
        <x14:dataValidation type="list" allowBlank="1" showInputMessage="1" showErrorMessage="1" xr:uid="{8835AAF4-4285-47B2-95CE-AE6207A191D3}">
          <x14:formula1>
            <xm:f>ASIC!$A$2:$A$200</xm:f>
          </x14:formula1>
          <xm:sqref>T5 T330 T265 T200 T135 T70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2CAC-9DD5-40CC-A841-52EFD98BABDC}">
  <sheetPr codeName="工作表17"/>
  <dimension ref="A1:EE2618"/>
  <sheetViews>
    <sheetView topLeftCell="D18" zoomScale="70" zoomScaleNormal="70" workbookViewId="0">
      <selection activeCell="L36" sqref="L3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ZTS6856SE</v>
      </c>
      <c r="H2" s="59" t="str" cm="1">
        <f t="array" aca="1" ref="H2" ca="1">BoxVal($A2,5,COLUMN(INDIRECT("T"&amp;($A2-1)*65+2)),1)</f>
        <v>4804WF</v>
      </c>
      <c r="I2" s="59" t="str" cm="1">
        <f t="array" aca="1" ref="I2" ca="1">BoxVal($A2,6,COLUMN(INDIRECT("T"&amp;($A2-1)*65+2)),1)</f>
        <v>ZTS2100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-38+/-0.8 dBV</v>
      </c>
      <c r="N2" s="59" t="str" cm="1">
        <f t="array" aca="1" ref="N2" ca="1">BoxVal($A2,12,COLUMN(INDIRECT("T"&amp;($A2-1)*65+2)),1)</f>
        <v>Normal</v>
      </c>
      <c r="O2" s="64" t="str" cm="1">
        <f t="array" ref="O2">BoxVal($A2,2,COLUMN(V3),1)</f>
        <v>-</v>
      </c>
      <c r="P2" s="64" t="str" cm="1">
        <f t="array" aca="1" ref="P2" ca="1">BoxVal($A2,2,COLUMN(INDIRECT("AB"&amp;($A2-1)*65+2)),1)</f>
        <v>default_NormalMode_38dB_M804WF_N005A_380_461_ZTS6856SE_MP1.5</v>
      </c>
      <c r="Q2" s="64" t="str" cm="1">
        <f t="array" aca="1" ref="Q2" ca="1">BoxVal($A2,2,COLUMN(INDIRECT("AJ"&amp;($A2-1)*65+2)),1)</f>
        <v/>
      </c>
      <c r="R2" s="34"/>
      <c r="S2" s="7" t="s">
        <v>24</v>
      </c>
      <c r="T2" s="15" t="s">
        <v>606</v>
      </c>
      <c r="U2" s="5" t="s">
        <v>23</v>
      </c>
      <c r="V2" s="7" t="str">
        <f>VLOOKUP(U1,$DX$1:$DZ$21,2,FALSE)</f>
        <v>-</v>
      </c>
      <c r="W2" s="19"/>
      <c r="X2" s="19"/>
      <c r="Y2" s="19"/>
      <c r="Z2" s="19"/>
      <c r="AA2" s="5" t="s">
        <v>592</v>
      </c>
      <c r="AB2" s="26" t="str">
        <f>T21&amp;"_"&amp;ABS(T19)&amp;"dB_"&amp;T23&amp;"_"&amp;T24&amp;"_"&amp;GetAbsMaxMinText(AF5:AG64)&amp;"_"&amp;T4&amp;"_"&amp;T3&amp;S1&amp;"."&amp;T27</f>
        <v>default_NormalMode_38dB_M804WF_N005A_380_461_ZTS6856SE_MP1.5</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562</v>
      </c>
      <c r="BJ2" s="14" t="s">
        <v>562</v>
      </c>
      <c r="BK2" s="14" t="s">
        <v>562</v>
      </c>
      <c r="BM2" s="5">
        <v>-2</v>
      </c>
      <c r="BN2" s="5">
        <v>0</v>
      </c>
      <c r="BO2" s="5">
        <v>0</v>
      </c>
      <c r="BP2" s="5">
        <v>0</v>
      </c>
      <c r="BQ2" s="5">
        <v>1</v>
      </c>
      <c r="BU2" s="14" t="s">
        <v>784</v>
      </c>
      <c r="BV2" s="14" t="s">
        <v>562</v>
      </c>
      <c r="BW2" s="14" t="s">
        <v>562</v>
      </c>
      <c r="BY2" s="21">
        <v>0</v>
      </c>
      <c r="BZ2" s="5">
        <v>0</v>
      </c>
      <c r="CA2" s="5">
        <v>0</v>
      </c>
      <c r="CF2" s="14" t="s">
        <v>783</v>
      </c>
      <c r="CG2" s="5"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12V</v>
      </c>
      <c r="D3" s="59" t="str" cm="1">
        <f t="array" aca="1" ref="D3" ca="1">BoxVal($A3,2,COLUMN(INDIRECT("T"&amp;($A3-1)*65+2)),1)</f>
        <v>HELE</v>
      </c>
      <c r="E3" s="59" t="str" cm="1">
        <f t="array" aca="1" ref="E3" ca="1">BoxVal($A3,3,COLUMN(INDIRECT("T"&amp;($A3-1)*65+2)),1)</f>
        <v>MP</v>
      </c>
      <c r="F3" s="59" t="str" cm="1">
        <f t="array" aca="1" ref="F3" ca="1">BoxVal($A3,16,COLUMN(INDIRECT("T"&amp;($A3-1)*65+2)),1)</f>
        <v>ZTS6213</v>
      </c>
      <c r="G3" s="59" t="str" cm="1">
        <f t="array" aca="1" ref="G3" ca="1">BoxVal($A3,4,COLUMN(INDIRECT("T"&amp;($A3-1)*65+2)),1)</f>
        <v>ZTS6053</v>
      </c>
      <c r="H3" s="59" t="str" cm="1">
        <f t="array" aca="1" ref="H3" ca="1">BoxVal($A3,5,COLUMN(INDIRECT("T"&amp;($A3-1)*65+2)),1)</f>
        <v>4804WF</v>
      </c>
      <c r="I3" s="59" t="str" cm="1">
        <f t="array" aca="1" ref="I3" ca="1">BoxVal($A3,6,COLUMN(INDIRECT("T"&amp;($A3-1)*65+2)),1)</f>
        <v>3004_V11</v>
      </c>
      <c r="J3" s="59" t="str" cm="1">
        <f t="array" aca="1" ref="J3" ca="1">BoxVal($A3,21,COLUMN(INDIRECT("T"&amp;($A3-1)*65+2)),1)</f>
        <v>12V_NormalMode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64" t="str" cm="1">
        <f t="array" ref="O3">BoxVal($A3,2,COLUMN(V4),1)</f>
        <v>-</v>
      </c>
      <c r="P3" s="64" t="str" cm="1">
        <f t="array" aca="1" ref="P3" ca="1">BoxVal($A3,2,COLUMN(INDIRECT("AB"&amp;($A3-1)*65+2)),1)</f>
        <v>12V_NormalMode_38dB_M804WF_2227F_360_420_ZTS6053_MP2.2</v>
      </c>
      <c r="Q3" s="64" t="str" cm="1">
        <f t="array" aca="1" ref="Q3" ca="1">BoxVal($A3,2,COLUMN(INDIRECT("AJ"&amp;($A3-1)*65+2)),1)</f>
        <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1</v>
      </c>
      <c r="BF3" s="14"/>
      <c r="BG3" s="14"/>
      <c r="BH3" s="14"/>
      <c r="BI3" s="14" t="s">
        <v>810</v>
      </c>
      <c r="BJ3" s="14" t="s">
        <v>562</v>
      </c>
      <c r="BK3" s="14" t="s">
        <v>562</v>
      </c>
      <c r="BM3" s="5">
        <v>-1</v>
      </c>
      <c r="BN3" s="5">
        <v>0</v>
      </c>
      <c r="BO3" s="5">
        <v>0</v>
      </c>
      <c r="BP3" s="5">
        <v>1</v>
      </c>
      <c r="BQ3" s="5">
        <v>0</v>
      </c>
      <c r="BU3" s="14" t="s">
        <v>785</v>
      </c>
      <c r="BV3" s="14" t="s">
        <v>562</v>
      </c>
      <c r="BW3" s="14" t="s">
        <v>562</v>
      </c>
      <c r="BY3" s="21">
        <v>-6.6000000000000003E-2</v>
      </c>
      <c r="BZ3" s="5">
        <v>1</v>
      </c>
      <c r="CA3" s="5">
        <v>0</v>
      </c>
      <c r="CF3" s="14" t="s">
        <v>817</v>
      </c>
      <c r="CG3" s="5"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c r="EB3" s="22"/>
      <c r="EC3" s="22"/>
      <c r="ED3" s="22"/>
    </row>
    <row r="4" spans="1:134" ht="30" customHeight="1" x14ac:dyDescent="0.25">
      <c r="A4" s="58">
        <v>3</v>
      </c>
      <c r="B4" s="63"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ZTS6411E</v>
      </c>
      <c r="H4" s="59" t="str" cm="1">
        <f t="array" aca="1" ref="H4" ca="1">BoxVal($A4,5,COLUMN(INDIRECT("T"&amp;($A4-1)*65+2)),1)</f>
        <v>4804WF</v>
      </c>
      <c r="I4" s="59" t="str" cm="1">
        <f t="array" aca="1" ref="I4" ca="1">BoxVal($A4,6,COLUMN(INDIRECT("T"&amp;($A4-1)*65+2)),1)</f>
        <v>3004_V11</v>
      </c>
      <c r="J4" s="59" t="str" cm="1">
        <f t="array" aca="1" ref="J4" ca="1">BoxVal($A4,21,COLUMN(INDIRECT("T"&amp;($A4-1)*65+2)),1)</f>
        <v>10V_NormalMode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10V_NormalMode_38dB_M804WF_2227F_365_430_ZTS6411E_MP3.0</v>
      </c>
      <c r="Q4" s="64" t="str" cm="1">
        <f t="array" aca="1" ref="Q4" ca="1">BoxVal($A4,2,COLUMN(INDIRECT("AJ"&amp;($A4-1)*65+2)),1)</f>
        <v>6211E FB Mic，固定10V生產</v>
      </c>
      <c r="R4" s="34"/>
      <c r="S4" s="7" t="s">
        <v>10</v>
      </c>
      <c r="T4" s="15" t="s">
        <v>1169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0</v>
      </c>
      <c r="BN4" s="5">
        <v>0</v>
      </c>
      <c r="BO4" s="5">
        <v>0</v>
      </c>
      <c r="BP4" s="5">
        <v>0</v>
      </c>
      <c r="BQ4" s="5">
        <v>0</v>
      </c>
      <c r="BU4" s="14" t="s">
        <v>783</v>
      </c>
      <c r="BV4" s="14" t="s">
        <v>562</v>
      </c>
      <c r="BW4" s="14" t="s">
        <v>562</v>
      </c>
      <c r="BY4" s="21">
        <v>-0.115</v>
      </c>
      <c r="BZ4" s="5">
        <v>0</v>
      </c>
      <c r="CA4" s="5">
        <v>1</v>
      </c>
      <c r="CF4" s="14" t="s">
        <v>805</v>
      </c>
      <c r="CG4" s="5"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12V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4804WF</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default_NormalMode_38dB_M804WF_2227F_363_425_ZTS6856S_MP4.8</v>
      </c>
      <c r="Q5" s="64" t="str" cm="1">
        <f t="array" aca="1" ref="Q5" ca="1">BoxVal($A5,2,COLUMN(INDIRECT("AJ"&amp;($A5-1)*65+2)),1)</f>
        <v>M4.4客戶產測氣密測試有黏膜，M4.5之後版本統一下降Vbias</v>
      </c>
      <c r="R5" s="34"/>
      <c r="S5" s="7" t="s">
        <v>18</v>
      </c>
      <c r="T5" s="15" t="s">
        <v>1149</v>
      </c>
      <c r="U5" s="36" t="str">
        <f t="shared" ref="U5:U13" ca="1" si="1">ConfigCode($AA5,$AN5,$AO5,$AP5,$AQ5,$AR5,$AF5,$AG5,2)</f>
        <v>0x37=-38.50,-38.00;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0</v>
      </c>
      <c r="AA5" s="39" t="s">
        <v>1153</v>
      </c>
      <c r="AB5" s="40">
        <v>2.5</v>
      </c>
      <c r="AC5" s="40" t="s">
        <v>996</v>
      </c>
      <c r="AD5" s="40">
        <v>1</v>
      </c>
      <c r="AE5" s="41">
        <v>0</v>
      </c>
      <c r="AF5" s="42">
        <v>-38.5</v>
      </c>
      <c r="AG5" s="42">
        <v>-38</v>
      </c>
      <c r="AH5" s="43">
        <f t="shared" ref="AH5:AH13" ca="1" si="3">$AF5+$Z5</f>
        <v>-38.5</v>
      </c>
      <c r="AI5" s="43">
        <f t="shared" ref="AI5:AI13" ca="1" si="4">$AG5+$Z5</f>
        <v>-38</v>
      </c>
      <c r="AJ5" s="44">
        <f t="shared" ref="AJ5:AJ13" ca="1" si="5" xml:space="preserve">
N("initial sens-loopgain")+
$AF5-BoxVal(ROW($AA5),26,COLUMN(INDIRECT("T"&amp;(INT(ROW($AA22)/65))*65+2)))</f>
        <v>-38.5</v>
      </c>
      <c r="AK5" s="44">
        <f t="shared" ref="AK5:AK13" ca="1" si="6">AJ5+(AG5-AF5)</f>
        <v>-38</v>
      </c>
      <c r="AL5" s="44">
        <f t="shared" ref="AL5:AL13" ca="1" si="7" xml:space="preserve">
N("initial sens-loopgain-gain-gain ref-vcm")+
$AH5-
BoxVal(ROW($AA5),26,COLUMN(INDIRECT("T"&amp;(INT(ROW($AA22)/65))*65+2)))-
$AB5-
$W5-
IFERROR(VLOOKUP($AC5,$CT$1:$DC$31,7,FALSE),0)</f>
        <v>-41</v>
      </c>
      <c r="AM5" s="44">
        <f t="shared" ref="AM5:AM13" ca="1" si="8">AL5+(AG5-AF5)</f>
        <v>-40.5</v>
      </c>
      <c r="AN5" s="36" t="str">
        <f t="shared" ref="AN5:AN13" ca="1" si="9">IF(BoxVal(ROW(AA5),9,COLUMN(T3))="FIX","00",ManualLookup(AA5,BoxVal(ROW(AA5),4,COLUMN(AN3)),INDIRECT(DN$3)))</f>
        <v>30</v>
      </c>
      <c r="AO5" s="36" t="str">
        <f t="shared" ref="AO5:AO13" ca="1" si="10">ManualLookup(AB5,BoxVal(ROW(AB5),4,COLUMN(AO3)),INDIRECT(DO$3))</f>
        <v>07</v>
      </c>
      <c r="AP5" s="36" t="str">
        <f t="shared" ref="AP5:AP13" ca="1" si="11">ManualLookup(AC5,BoxVal(ROW(AC5),4,COLUMN(AP3)),INDIRECT(DP$3))</f>
        <v>00</v>
      </c>
      <c r="AQ5" s="36" t="str">
        <f t="shared" ref="AQ5:AQ13" ca="1" si="12">ManualLookup(AD5,BoxVal(ROW(AD5),4,COLUMN(AQ3)),INDIRECT(DQ$3))</f>
        <v>00</v>
      </c>
      <c r="AR5" s="36" t="str">
        <f t="shared" ref="AR5:AR13" ca="1" si="13">ManualLookup(AE5,BoxVal(ROW(AE5),4,COLUMN(AR3)),INDIRECT(DR$3))</f>
        <v>00</v>
      </c>
      <c r="AS5" s="33"/>
      <c r="AT5" s="34"/>
      <c r="AU5" s="14" t="s">
        <v>587</v>
      </c>
      <c r="AV5" s="5" t="s">
        <v>587</v>
      </c>
      <c r="AW5" s="5" t="s">
        <v>585</v>
      </c>
      <c r="AX5" s="5" t="s">
        <v>585</v>
      </c>
      <c r="AY5" s="5" t="s">
        <v>585</v>
      </c>
      <c r="AZ5" s="5" t="s">
        <v>255</v>
      </c>
      <c r="BB5" s="14" t="s">
        <v>587</v>
      </c>
      <c r="BC5" s="5">
        <v>0</v>
      </c>
      <c r="BD5" s="5">
        <v>0</v>
      </c>
      <c r="BE5" s="5">
        <v>0</v>
      </c>
      <c r="BF5" s="14"/>
      <c r="BG5" s="14"/>
      <c r="BH5" s="14"/>
      <c r="BI5" s="14" t="s">
        <v>783</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5"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12V</v>
      </c>
      <c r="D6" s="59" t="str" cm="1">
        <f t="array" aca="1" ref="D6" ca="1">BoxVal($A6,2,COLUMN(INDIRECT("T"&amp;($A6-1)*65+2)),1)</f>
        <v>HELE</v>
      </c>
      <c r="E6" s="59" t="str" cm="1">
        <f t="array" aca="1" ref="E6" ca="1">BoxVal($A6,3,COLUMN(INDIRECT("T"&amp;($A6-1)*65+2)),1)</f>
        <v>MP</v>
      </c>
      <c r="F6" s="59" t="str" cm="1">
        <f t="array" aca="1" ref="F6" ca="1">BoxVal($A6,16,COLUMN(INDIRECT("T"&amp;($A6-1)*65+2)),1)</f>
        <v>ZTS6411</v>
      </c>
      <c r="G6" s="59" t="str" cm="1">
        <f t="array" aca="1" ref="G6" ca="1">BoxVal($A6,4,COLUMN(INDIRECT("T"&amp;($A6-1)*65+2)),1)</f>
        <v>ZTS6011M</v>
      </c>
      <c r="H6" s="59" t="str" cm="1">
        <f t="array" aca="1" ref="H6" ca="1">BoxVal($A6,5,COLUMN(INDIRECT("T"&amp;($A6-1)*65+2)),1)</f>
        <v>4804WF</v>
      </c>
      <c r="I6" s="59" cm="1">
        <f t="array" aca="1" ref="I6" ca="1">BoxVal($A6,6,COLUMN(INDIRECT("T"&amp;($A6-1)*65+2)),1)</f>
        <v>3002</v>
      </c>
      <c r="J6" s="59" t="str" cm="1">
        <f t="array" aca="1" ref="J6" ca="1">BoxVal($A6,21,COLUMN(INDIRECT("T"&amp;($A6-1)*65+2)),1)</f>
        <v>12V_NormalMode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-42+/-0.8 dBV</v>
      </c>
      <c r="N6" s="59" t="str" cm="1">
        <f t="array" aca="1" ref="N6" ca="1">BoxVal($A6,12,COLUMN(INDIRECT("T"&amp;($A6-1)*65+2)),1)</f>
        <v>Normal</v>
      </c>
      <c r="O6" s="64" t="str" cm="1">
        <f t="array" ref="O6">BoxVal($A6,2,COLUMN(V7),1)</f>
        <v>-</v>
      </c>
      <c r="P6" s="64" t="str" cm="1">
        <f t="array" aca="1" ref="P6" ca="1">BoxVal($A6,2,COLUMN(INDIRECT("AB"&amp;($A6-1)*65+2)),1)</f>
        <v>12V_NormalMode_42dB_M804WF_1188A_400_460_ZTS6011M_MP5.1</v>
      </c>
      <c r="Q6" s="64" t="str" cm="1">
        <f t="array" aca="1" ref="Q6" ca="1">BoxVal($A6,2,COLUMN(INDIRECT("AJ"&amp;($A6-1)*65+2)),1)</f>
        <v/>
      </c>
      <c r="R6" s="34"/>
      <c r="S6" s="7" t="s">
        <v>13</v>
      </c>
      <c r="T6" s="15" t="s">
        <v>1164</v>
      </c>
      <c r="U6" s="36" t="str">
        <f t="shared" ca="1" si="1"/>
        <v>0x38=-39.50,-38.50;</v>
      </c>
      <c r="V6" s="37"/>
      <c r="W6" s="37"/>
      <c r="X6" s="68"/>
      <c r="Y6" s="68"/>
      <c r="Z6" s="55">
        <f t="shared" ca="1" si="2"/>
        <v>1</v>
      </c>
      <c r="AA6" s="39" t="s">
        <v>1153</v>
      </c>
      <c r="AB6" s="40">
        <v>3.5</v>
      </c>
      <c r="AC6" s="40" t="s">
        <v>996</v>
      </c>
      <c r="AD6" s="40">
        <v>1</v>
      </c>
      <c r="AE6" s="41">
        <v>0</v>
      </c>
      <c r="AF6" s="42">
        <v>-39.5</v>
      </c>
      <c r="AG6" s="47">
        <f t="shared" ref="AG6:AG13" si="14">AF5</f>
        <v>-38.5</v>
      </c>
      <c r="AH6" s="43">
        <f t="shared" ca="1" si="3"/>
        <v>-38.5</v>
      </c>
      <c r="AI6" s="43">
        <f t="shared" ca="1" si="4"/>
        <v>-37.5</v>
      </c>
      <c r="AJ6" s="44">
        <f t="shared" ca="1" si="5"/>
        <v>-39.5</v>
      </c>
      <c r="AK6" s="44">
        <f t="shared" ca="1" si="6"/>
        <v>-38.5</v>
      </c>
      <c r="AL6" s="44">
        <f t="shared" ca="1" si="7"/>
        <v>-42</v>
      </c>
      <c r="AM6" s="44">
        <f t="shared" ca="1" si="8"/>
        <v>-41</v>
      </c>
      <c r="AN6" s="36" t="str">
        <f t="shared" ca="1" si="9"/>
        <v>30</v>
      </c>
      <c r="AO6" s="36" t="str">
        <f t="shared" ca="1" si="10"/>
        <v>08</v>
      </c>
      <c r="AP6" s="36" t="str">
        <f t="shared" ca="1" si="11"/>
        <v>00</v>
      </c>
      <c r="AQ6" s="36" t="str">
        <f t="shared" ca="1" si="12"/>
        <v>00</v>
      </c>
      <c r="AR6" s="36" t="str">
        <f t="shared" ca="1" si="13"/>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5"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12V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4804WF</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default_NormalMode_38dB_M804WF_2227F_350_422_ZTS6051MH_MP6.3</v>
      </c>
      <c r="Q7" s="64" t="str" cm="1">
        <f t="array" aca="1" ref="Q7" ca="1">BoxVal($A7,2,COLUMN(INDIRECT("AJ"&amp;($A7-1)*65+2)),1)</f>
        <v/>
      </c>
      <c r="R7" s="34"/>
      <c r="S7" s="26"/>
      <c r="T7" s="17"/>
      <c r="U7" s="71" t="str">
        <f t="shared" ca="1" si="1"/>
        <v>0x39=-40.30,-39.50;</v>
      </c>
      <c r="V7" s="37"/>
      <c r="W7" s="37"/>
      <c r="X7" s="68"/>
      <c r="Y7" s="68"/>
      <c r="Z7" s="55">
        <f t="shared" ca="1" si="2"/>
        <v>2</v>
      </c>
      <c r="AA7" s="39" t="s">
        <v>586</v>
      </c>
      <c r="AB7" s="40">
        <v>4.5</v>
      </c>
      <c r="AC7" s="40" t="s">
        <v>995</v>
      </c>
      <c r="AD7" s="40">
        <v>1</v>
      </c>
      <c r="AE7" s="41">
        <v>0</v>
      </c>
      <c r="AF7" s="42">
        <v>-40.299999999999997</v>
      </c>
      <c r="AG7" s="47">
        <f t="shared" si="14"/>
        <v>-39.5</v>
      </c>
      <c r="AH7" s="43">
        <f t="shared" ca="1" si="3"/>
        <v>-38.299999999999997</v>
      </c>
      <c r="AI7" s="43">
        <f t="shared" ca="1" si="4"/>
        <v>-37.5</v>
      </c>
      <c r="AJ7" s="44">
        <f t="shared" ca="1" si="5"/>
        <v>-40.299999999999997</v>
      </c>
      <c r="AK7" s="44">
        <f t="shared" ca="1" si="6"/>
        <v>-39.5</v>
      </c>
      <c r="AL7" s="44">
        <f t="shared" ca="1" si="7"/>
        <v>-42.8</v>
      </c>
      <c r="AM7" s="44">
        <f t="shared" ca="1" si="8"/>
        <v>-42</v>
      </c>
      <c r="AN7" s="36" t="str">
        <f t="shared" ca="1" si="9"/>
        <v>30</v>
      </c>
      <c r="AO7" s="36" t="str">
        <f t="shared" ca="1" si="10"/>
        <v>09</v>
      </c>
      <c r="AP7" s="36" t="str">
        <f t="shared" ca="1" si="11"/>
        <v>00</v>
      </c>
      <c r="AQ7" s="36" t="str">
        <f t="shared" ca="1" si="12"/>
        <v>00</v>
      </c>
      <c r="AR7" s="36" t="str">
        <f t="shared" ca="1" si="13"/>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12V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ZTS6856SE</v>
      </c>
      <c r="H8" s="59" t="str" cm="1">
        <f t="array" aca="1" ref="H8" ca="1">BoxVal($A8,5,COLUMN(INDIRECT("T"&amp;($A8-1)*65+2)),1)</f>
        <v>4804WF</v>
      </c>
      <c r="I8" s="59" t="str" cm="1">
        <f t="array" aca="1" ref="I8" ca="1">BoxVal($A8,6,COLUMN(INDIRECT("T"&amp;($A8-1)*65+2)),1)</f>
        <v>ZTS2100</v>
      </c>
      <c r="J8" s="59" t="str" cm="1">
        <f t="array" aca="1" ref="J8" ca="1">BoxVal($A8,21,COLUMN(INDIRECT("T"&amp;($A8-1)*65+2)),1)</f>
        <v>12V_NormalMode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12V_NormalMode_38dB_M804WF_N005A_392_440_ZTS6856SE_MP7.1</v>
      </c>
      <c r="Q8" s="64" t="str" cm="1">
        <f t="array" aca="1" ref="Q8" ca="1">BoxVal($A8,2,COLUMN(INDIRECT("AJ"&amp;($A8-1)*65+2)),1)</f>
        <v/>
      </c>
      <c r="R8" s="34"/>
      <c r="S8" s="7" t="s">
        <v>19</v>
      </c>
      <c r="T8" s="15" t="s">
        <v>1150</v>
      </c>
      <c r="U8" s="71" t="str">
        <f t="shared" ca="1" si="1"/>
        <v>0x07=-41.00,-40.30;</v>
      </c>
      <c r="V8" s="37"/>
      <c r="W8" s="37"/>
      <c r="X8" s="68"/>
      <c r="Y8" s="68"/>
      <c r="Z8" s="55">
        <f t="shared" ca="1" si="2"/>
        <v>2.5</v>
      </c>
      <c r="AA8" s="39" t="s">
        <v>587</v>
      </c>
      <c r="AB8" s="40">
        <v>2.5</v>
      </c>
      <c r="AC8" s="40" t="s">
        <v>995</v>
      </c>
      <c r="AD8" s="40">
        <v>1</v>
      </c>
      <c r="AE8" s="41">
        <v>0</v>
      </c>
      <c r="AF8" s="42">
        <v>-41</v>
      </c>
      <c r="AG8" s="47">
        <f t="shared" si="14"/>
        <v>-40.299999999999997</v>
      </c>
      <c r="AH8" s="43">
        <f t="shared" ca="1" si="3"/>
        <v>-38.5</v>
      </c>
      <c r="AI8" s="43">
        <f t="shared" ca="1" si="4"/>
        <v>-37.799999999999997</v>
      </c>
      <c r="AJ8" s="44">
        <f t="shared" ca="1" si="5"/>
        <v>-41</v>
      </c>
      <c r="AK8" s="44">
        <f t="shared" ca="1" si="6"/>
        <v>-40.299999999999997</v>
      </c>
      <c r="AL8" s="44">
        <f t="shared" ca="1" si="7"/>
        <v>-41</v>
      </c>
      <c r="AM8" s="44">
        <f t="shared" ca="1" si="8"/>
        <v>-40.299999999999997</v>
      </c>
      <c r="AN8" s="36" t="str">
        <f t="shared" ca="1" si="9"/>
        <v>00</v>
      </c>
      <c r="AO8" s="36" t="str">
        <f t="shared" ca="1" si="10"/>
        <v>07</v>
      </c>
      <c r="AP8" s="36" t="str">
        <f t="shared" ca="1" si="11"/>
        <v>00</v>
      </c>
      <c r="AQ8" s="36" t="str">
        <f t="shared" ca="1" si="12"/>
        <v>00</v>
      </c>
      <c r="AR8" s="36" t="str">
        <f t="shared" ca="1" si="13"/>
        <v>00</v>
      </c>
      <c r="AS8" s="36"/>
      <c r="AT8" s="34"/>
      <c r="AU8" s="14" t="s">
        <v>965</v>
      </c>
      <c r="AV8" s="14" t="s">
        <v>583</v>
      </c>
      <c r="AW8" s="5" t="s">
        <v>583</v>
      </c>
      <c r="AX8" s="5" t="s">
        <v>583</v>
      </c>
      <c r="AY8" s="5" t="s">
        <v>583</v>
      </c>
      <c r="AZ8" s="5" t="s">
        <v>255</v>
      </c>
      <c r="BB8" s="14" t="s">
        <v>965</v>
      </c>
      <c r="BC8" s="5">
        <v>1</v>
      </c>
      <c r="BD8" s="5">
        <v>1</v>
      </c>
      <c r="BE8" s="5">
        <v>0</v>
      </c>
      <c r="BF8" s="14"/>
      <c r="BG8" s="14"/>
      <c r="BH8" s="14"/>
      <c r="BI8" s="14">
        <v>70</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12V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ZTS6856SR</v>
      </c>
      <c r="H9" s="59" t="str" cm="1">
        <f t="array" aca="1" ref="H9" ca="1">BoxVal($A9,5,COLUMN(INDIRECT("T"&amp;($A9-1)*65+2)),1)</f>
        <v>4804WF</v>
      </c>
      <c r="I9" s="59" t="str" cm="1">
        <f t="array" aca="1" ref="I9" ca="1">BoxVal($A9,6,COLUMN(INDIRECT("T"&amp;($A9-1)*65+2)),1)</f>
        <v>3004_V11</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default_NormalMode_38dB_M804WF_2227F_351_420_ZTS6856SR_MP8.0</v>
      </c>
      <c r="Q9" s="64" t="str" cm="1">
        <f t="array" aca="1" ref="Q9" ca="1">BoxVal($A9,2,COLUMN(INDIRECT("AJ"&amp;($A9-1)*65+2)),1)</f>
        <v/>
      </c>
      <c r="R9" s="34"/>
      <c r="S9" s="7" t="s">
        <v>15</v>
      </c>
      <c r="T9" s="15" t="s">
        <v>1151</v>
      </c>
      <c r="U9" s="71" t="str">
        <f t="shared" ca="1" si="1"/>
        <v>0x08=-42.00,-41.00;</v>
      </c>
      <c r="V9" s="37"/>
      <c r="W9" s="37"/>
      <c r="X9" s="68"/>
      <c r="Y9" s="68"/>
      <c r="Z9" s="55">
        <f t="shared" ca="1" si="2"/>
        <v>3.5</v>
      </c>
      <c r="AA9" s="39" t="s">
        <v>587</v>
      </c>
      <c r="AB9" s="40">
        <v>3.5</v>
      </c>
      <c r="AC9" s="40" t="s">
        <v>995</v>
      </c>
      <c r="AD9" s="40">
        <v>1</v>
      </c>
      <c r="AE9" s="41">
        <v>0</v>
      </c>
      <c r="AF9" s="42">
        <v>-42</v>
      </c>
      <c r="AG9" s="47">
        <f t="shared" si="14"/>
        <v>-41</v>
      </c>
      <c r="AH9" s="43">
        <f t="shared" ca="1" si="3"/>
        <v>-38.5</v>
      </c>
      <c r="AI9" s="43">
        <f t="shared" ca="1" si="4"/>
        <v>-37.5</v>
      </c>
      <c r="AJ9" s="44">
        <f t="shared" ca="1" si="5"/>
        <v>-42</v>
      </c>
      <c r="AK9" s="44">
        <f t="shared" ca="1" si="6"/>
        <v>-41</v>
      </c>
      <c r="AL9" s="44">
        <f t="shared" ca="1" si="7"/>
        <v>-42</v>
      </c>
      <c r="AM9" s="44">
        <f t="shared" ca="1" si="8"/>
        <v>-41</v>
      </c>
      <c r="AN9" s="36" t="str">
        <f t="shared" ca="1" si="9"/>
        <v>00</v>
      </c>
      <c r="AO9" s="36" t="str">
        <f t="shared" ca="1" si="10"/>
        <v>08</v>
      </c>
      <c r="AP9" s="36" t="str">
        <f t="shared" ca="1" si="11"/>
        <v>00</v>
      </c>
      <c r="AQ9" s="36" t="str">
        <f t="shared" ca="1" si="12"/>
        <v>00</v>
      </c>
      <c r="AR9" s="36" t="str">
        <f t="shared" ca="1" si="13"/>
        <v>00</v>
      </c>
      <c r="AS9" s="36"/>
      <c r="AT9" s="34"/>
      <c r="AU9" s="14" t="s">
        <v>436</v>
      </c>
      <c r="AV9" s="14" t="s">
        <v>562</v>
      </c>
      <c r="AW9" s="5" t="s">
        <v>255</v>
      </c>
      <c r="AX9" s="5" t="s">
        <v>255</v>
      </c>
      <c r="AY9" s="5" t="s">
        <v>255</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ZTS6211E</v>
      </c>
      <c r="H10" s="59" t="str" cm="1">
        <f t="array" aca="1" ref="H10" ca="1">BoxVal($A10,5,COLUMN(INDIRECT("T"&amp;($A10-1)*65+2)),1)</f>
        <v>4804WF</v>
      </c>
      <c r="I10" s="59" t="str" cm="1">
        <f t="array" aca="1" ref="I10" ca="1">BoxVal($A10,6,COLUMN(INDIRECT("T"&amp;($A10-1)*65+2)),1)</f>
        <v>3018AH</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-38+/-1 dBV</v>
      </c>
      <c r="N10" s="59" t="str" cm="1">
        <f t="array" aca="1" ref="N10" ca="1">BoxVal($A10,12,COLUMN(INDIRECT("T"&amp;($A10-1)*65+2)),1)</f>
        <v>Normal</v>
      </c>
      <c r="O10" s="64" t="str" cm="1">
        <f t="array" ref="O10">BoxVal($A10,2,COLUMN(V11),1)</f>
        <v>-</v>
      </c>
      <c r="P10" s="64" t="str" cm="1">
        <f t="array" aca="1" ref="P10" ca="1">BoxVal($A10,2,COLUMN(INDIRECT("AB"&amp;($A10-1)*65+2)),1)</f>
        <v>10V_NormalMode_38dB_M804WF_2391A_355_440_ZTS6211E_MP9.6</v>
      </c>
      <c r="Q10" s="64" t="str" cm="1">
        <f t="array" aca="1" ref="Q10" ca="1">BoxVal($A10,2,COLUMN(INDIRECT("AJ"&amp;($A10-1)*65+2)),1)</f>
        <v>6211E FB Mic，固定10V生產</v>
      </c>
      <c r="R10" s="34"/>
      <c r="S10" s="7" t="s">
        <v>705</v>
      </c>
      <c r="T10" s="15" t="s">
        <v>1152</v>
      </c>
      <c r="U10" s="71" t="str">
        <f t="shared" ca="1" si="1"/>
        <v>0x09=-43.10,-42.00;</v>
      </c>
      <c r="V10" s="37"/>
      <c r="W10" s="37"/>
      <c r="X10" s="68"/>
      <c r="Y10" s="68"/>
      <c r="Z10" s="55">
        <f t="shared" ca="1" si="2"/>
        <v>4.5</v>
      </c>
      <c r="AA10" s="39" t="s">
        <v>587</v>
      </c>
      <c r="AB10" s="40">
        <v>4.5</v>
      </c>
      <c r="AC10" s="40" t="s">
        <v>995</v>
      </c>
      <c r="AD10" s="40">
        <v>1</v>
      </c>
      <c r="AE10" s="41">
        <v>0</v>
      </c>
      <c r="AF10" s="42">
        <v>-43.1</v>
      </c>
      <c r="AG10" s="47">
        <f t="shared" si="14"/>
        <v>-42</v>
      </c>
      <c r="AH10" s="43">
        <f t="shared" ca="1" si="3"/>
        <v>-38.6</v>
      </c>
      <c r="AI10" s="43">
        <f t="shared" ca="1" si="4"/>
        <v>-37.5</v>
      </c>
      <c r="AJ10" s="44">
        <f t="shared" ca="1" si="5"/>
        <v>-43.1</v>
      </c>
      <c r="AK10" s="44">
        <f t="shared" ca="1" si="6"/>
        <v>-42</v>
      </c>
      <c r="AL10" s="44">
        <f t="shared" ca="1" si="7"/>
        <v>-43.1</v>
      </c>
      <c r="AM10" s="44">
        <f t="shared" ca="1" si="8"/>
        <v>-42</v>
      </c>
      <c r="AN10" s="36" t="str">
        <f t="shared" ca="1" si="9"/>
        <v>00</v>
      </c>
      <c r="AO10" s="36" t="str">
        <f t="shared" ca="1" si="10"/>
        <v>09</v>
      </c>
      <c r="AP10" s="36" t="str">
        <f t="shared" ca="1" si="11"/>
        <v>00</v>
      </c>
      <c r="AQ10" s="36" t="str">
        <f t="shared" ca="1" si="12"/>
        <v>00</v>
      </c>
      <c r="AR10" s="36" t="str">
        <f t="shared" ca="1" si="13"/>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4804WF</v>
      </c>
      <c r="I11" s="59" t="str" cm="1">
        <f t="array" aca="1" ref="I11" ca="1">BoxVal($A11,6,COLUMN(INDIRECT("T"&amp;($A11-1)*65+2)),1)</f>
        <v>3004CL</v>
      </c>
      <c r="J11" s="59" t="str" cm="1">
        <f t="array" aca="1" ref="J11" ca="1">BoxVal($A11,21,COLUMN(INDIRECT("T"&amp;($A11-1)*65+2)),1)</f>
        <v>12V_NormalMode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v>
      </c>
      <c r="P11" s="64" t="str" cm="1">
        <f t="array" aca="1" ref="P11" ca="1">BoxVal($A11,2,COLUMN(INDIRECT("AB"&amp;($A11-1)*65+2)),1)</f>
        <v>12V_NormalMode_38dB_M804WF_2227H_367_413_ZTS6856S_MP10.0</v>
      </c>
      <c r="Q11" s="64" t="str" cm="1">
        <f t="array" aca="1" ref="Q11" ca="1">BoxVal($A11,2,COLUMN(INDIRECT("AJ"&amp;($A11-1)*65+2)),1)</f>
        <v/>
      </c>
      <c r="R11" s="34"/>
      <c r="S11" s="7" t="s">
        <v>605</v>
      </c>
      <c r="T11" s="15" t="s">
        <v>991</v>
      </c>
      <c r="U11" s="71" t="str">
        <f t="shared" ca="1" si="1"/>
        <v>0x58=-44.10,-43.10;</v>
      </c>
      <c r="V11" s="37"/>
      <c r="W11" s="37"/>
      <c r="X11" s="68"/>
      <c r="Y11" s="68"/>
      <c r="Z11" s="55">
        <f t="shared" ca="1" si="2"/>
        <v>5.6</v>
      </c>
      <c r="AA11" s="39" t="s">
        <v>580</v>
      </c>
      <c r="AB11" s="40">
        <v>3.5</v>
      </c>
      <c r="AC11" s="40" t="s">
        <v>995</v>
      </c>
      <c r="AD11" s="40">
        <v>1</v>
      </c>
      <c r="AE11" s="41">
        <v>0</v>
      </c>
      <c r="AF11" s="42">
        <v>-44.1</v>
      </c>
      <c r="AG11" s="47">
        <f t="shared" si="14"/>
        <v>-43.1</v>
      </c>
      <c r="AH11" s="43">
        <f t="shared" ca="1" si="3"/>
        <v>-38.5</v>
      </c>
      <c r="AI11" s="43">
        <f t="shared" ca="1" si="4"/>
        <v>-37.5</v>
      </c>
      <c r="AJ11" s="44">
        <f t="shared" ca="1" si="5"/>
        <v>-44.1</v>
      </c>
      <c r="AK11" s="44">
        <f t="shared" ca="1" si="6"/>
        <v>-43.1</v>
      </c>
      <c r="AL11" s="44">
        <f t="shared" ca="1" si="7"/>
        <v>-42</v>
      </c>
      <c r="AM11" s="44">
        <f t="shared" ca="1" si="8"/>
        <v>-41</v>
      </c>
      <c r="AN11" s="36" t="str">
        <f t="shared" ca="1" si="9"/>
        <v>50</v>
      </c>
      <c r="AO11" s="36" t="str">
        <f t="shared" ca="1" si="10"/>
        <v>08</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ZTS6058</v>
      </c>
      <c r="H12" s="59" t="str" cm="1">
        <f t="array" aca="1" ref="H12" ca="1">BoxVal($A12,5,COLUMN(INDIRECT("T"&amp;($A12-1)*65+2)),1)</f>
        <v>4804WF</v>
      </c>
      <c r="I12" s="59" t="str" cm="1">
        <f t="array" aca="1" ref="I12" ca="1">BoxVal($A12,6,COLUMN(INDIRECT("T"&amp;($A12-1)*65+2)),1)</f>
        <v>3006HW-A</v>
      </c>
      <c r="J12" s="59" t="str" cm="1">
        <f t="array" aca="1" ref="J12" ca="1">BoxVal($A12,21,COLUMN(INDIRECT("T"&amp;($A12-1)*65+2)),1)</f>
        <v>default_NormalMode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64" t="str" cm="1">
        <f t="array" ref="O12">BoxVal($A12,2,COLUMN(V13),1)</f>
        <v>-</v>
      </c>
      <c r="P12" s="64" t="str" cm="1">
        <f t="array" aca="1" ref="P12" ca="1">BoxVal($A12,2,COLUMN(INDIRECT("AB"&amp;($A12-1)*65+2)),1)</f>
        <v>default_NormalMode_38dB_M804WF_2282A_410_472_ZTS6058_MP11.2</v>
      </c>
      <c r="Q12" s="64" t="str" cm="1">
        <f t="array" aca="1" ref="Q12" ca="1">BoxVal($A12,2,COLUMN(INDIRECT("AJ"&amp;($A12-1)*65+2)),1)</f>
        <v/>
      </c>
      <c r="R12" s="34"/>
      <c r="S12" s="7" t="s">
        <v>721</v>
      </c>
      <c r="T12" s="15" t="s">
        <v>26</v>
      </c>
      <c r="U12" s="71" t="str">
        <f t="shared" ca="1" si="1"/>
        <v>0x59=-45.10,-44.10;</v>
      </c>
      <c r="V12" s="37"/>
      <c r="W12" s="37"/>
      <c r="X12" s="68"/>
      <c r="Y12" s="68"/>
      <c r="Z12" s="55">
        <f t="shared" ca="1" si="2"/>
        <v>6.6</v>
      </c>
      <c r="AA12" s="39" t="s">
        <v>580</v>
      </c>
      <c r="AB12" s="40">
        <v>4.5</v>
      </c>
      <c r="AC12" s="40" t="s">
        <v>995</v>
      </c>
      <c r="AD12" s="40">
        <v>1</v>
      </c>
      <c r="AE12" s="41">
        <v>0</v>
      </c>
      <c r="AF12" s="42">
        <v>-45.1</v>
      </c>
      <c r="AG12" s="47">
        <f t="shared" si="14"/>
        <v>-44.1</v>
      </c>
      <c r="AH12" s="43">
        <f t="shared" ca="1" si="3"/>
        <v>-38.5</v>
      </c>
      <c r="AI12" s="43">
        <f t="shared" ca="1" si="4"/>
        <v>-37.5</v>
      </c>
      <c r="AJ12" s="44">
        <f t="shared" ca="1" si="5"/>
        <v>-45.1</v>
      </c>
      <c r="AK12" s="44">
        <f t="shared" ca="1" si="6"/>
        <v>-44.1</v>
      </c>
      <c r="AL12" s="44">
        <f t="shared" ca="1" si="7"/>
        <v>-43</v>
      </c>
      <c r="AM12" s="44">
        <f t="shared" ca="1" si="8"/>
        <v>-42</v>
      </c>
      <c r="AN12" s="36" t="str">
        <f t="shared" ca="1" si="9"/>
        <v>50</v>
      </c>
      <c r="AO12" s="36" t="str">
        <f t="shared" ca="1" si="10"/>
        <v>09</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12V</v>
      </c>
      <c r="D13" s="59" t="str" cm="1">
        <f t="array" aca="1" ref="D13" ca="1">BoxVal($A13,2,COLUMN(INDIRECT("T"&amp;($A13-1)*65+2)),1)</f>
        <v>CPC</v>
      </c>
      <c r="E13" s="59" t="str" cm="1">
        <f t="array" aca="1" ref="E13" ca="1">BoxVal($A13,3,COLUMN(INDIRECT("T"&amp;($A13-1)*65+2)),1)</f>
        <v>MP</v>
      </c>
      <c r="F13" s="59" t="str" cm="1">
        <f t="array" aca="1" ref="F13" ca="1">BoxVal($A13,16,COLUMN(INDIRECT("T"&amp;($A13-1)*65+2)),1)</f>
        <v>non</v>
      </c>
      <c r="G13" s="59" t="str" cm="1">
        <f t="array" aca="1" ref="G13" ca="1">BoxVal($A13,4,COLUMN(INDIRECT("T"&amp;($A13-1)*65+2)),1)</f>
        <v>ZTS6853</v>
      </c>
      <c r="H13" s="59" t="str" cm="1">
        <f t="array" aca="1" ref="H13" ca="1">BoxVal($A13,5,COLUMN(INDIRECT("T"&amp;($A13-1)*65+2)),1)</f>
        <v>4804WF</v>
      </c>
      <c r="I13" s="59" t="str" cm="1">
        <f t="array" aca="1" ref="I13" ca="1">BoxVal($A13,6,COLUMN(INDIRECT("T"&amp;($A13-1)*65+2)),1)</f>
        <v>3004CL</v>
      </c>
      <c r="J13" s="59" t="str" cm="1">
        <f t="array" aca="1" ref="J13" ca="1">BoxVal($A13,21,COLUMN(INDIRECT("T"&amp;($A13-1)*65+2)),1)</f>
        <v>default_NormalMode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-38+/-0.8 dBV</v>
      </c>
      <c r="N13" s="59" t="str" cm="1">
        <f t="array" aca="1" ref="N13" ca="1">BoxVal($A13,12,COLUMN(INDIRECT("T"&amp;($A13-1)*65+2)),1)</f>
        <v>Normal</v>
      </c>
      <c r="O13" s="64" t="str" cm="1">
        <f t="array" ref="O13">BoxVal($A13,2,COLUMN(V14),1)</f>
        <v>-</v>
      </c>
      <c r="P13" s="64" t="str" cm="1">
        <f t="array" aca="1" ref="P13" ca="1">BoxVal($A13,2,COLUMN(INDIRECT("AB"&amp;($A13-1)*65+2)),1)</f>
        <v>default_NormalMode_38dB_M804WF_2227H_327_442_ZTS6853_MP12.0</v>
      </c>
      <c r="Q13" s="64" t="str" cm="1">
        <f t="array" aca="1" ref="Q13" ca="1">BoxVal($A13,2,COLUMN(INDIRECT("AJ"&amp;($A13-1)*65+2)),1)</f>
        <v/>
      </c>
      <c r="R13" s="34"/>
      <c r="S13" s="7" t="s">
        <v>20</v>
      </c>
      <c r="T13" s="15">
        <v>-38</v>
      </c>
      <c r="U13" s="71" t="str">
        <f t="shared" ca="1" si="1"/>
        <v>0x5A=-46.10,-45.10;</v>
      </c>
      <c r="V13" s="37"/>
      <c r="W13" s="37"/>
      <c r="X13" s="38"/>
      <c r="Y13" s="38"/>
      <c r="Z13" s="55">
        <f t="shared" ca="1" si="2"/>
        <v>7.6</v>
      </c>
      <c r="AA13" s="39" t="s">
        <v>580</v>
      </c>
      <c r="AB13" s="40">
        <v>5.5</v>
      </c>
      <c r="AC13" s="40" t="s">
        <v>995</v>
      </c>
      <c r="AD13" s="40">
        <v>1</v>
      </c>
      <c r="AE13" s="41">
        <v>0</v>
      </c>
      <c r="AF13" s="42">
        <v>-46.1</v>
      </c>
      <c r="AG13" s="47">
        <f t="shared" si="14"/>
        <v>-45.1</v>
      </c>
      <c r="AH13" s="43">
        <f t="shared" ca="1" si="3"/>
        <v>-38.5</v>
      </c>
      <c r="AI13" s="43">
        <f t="shared" ca="1" si="4"/>
        <v>-37.5</v>
      </c>
      <c r="AJ13" s="44">
        <f t="shared" ca="1" si="5"/>
        <v>-46.1</v>
      </c>
      <c r="AK13" s="44">
        <f t="shared" ca="1" si="6"/>
        <v>-45.1</v>
      </c>
      <c r="AL13" s="44">
        <f t="shared" ca="1" si="7"/>
        <v>-44</v>
      </c>
      <c r="AM13" s="44">
        <f t="shared" ca="1" si="8"/>
        <v>-43</v>
      </c>
      <c r="AN13" s="36" t="str">
        <f t="shared" ca="1" si="9"/>
        <v>50</v>
      </c>
      <c r="AO13" s="36" t="str">
        <f t="shared" ca="1" si="10"/>
        <v>0A</v>
      </c>
      <c r="AP13" s="36" t="str">
        <f t="shared" ca="1" si="11"/>
        <v>00</v>
      </c>
      <c r="AQ13" s="36" t="str">
        <f t="shared" ca="1" si="12"/>
        <v>00</v>
      </c>
      <c r="AR13" s="36" t="str">
        <f t="shared" ca="1" si="13"/>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ZTS6011F</v>
      </c>
      <c r="H14" s="59" t="str" cm="1">
        <f t="array" aca="1" ref="H14" ca="1">BoxVal($A14,5,COLUMN(INDIRECT("T"&amp;($A14-1)*65+2)),1)</f>
        <v>4804WF</v>
      </c>
      <c r="I14" s="59" t="str" cm="1">
        <f t="array" aca="1" ref="I14" ca="1">BoxVal($A14,6,COLUMN(INDIRECT("T"&amp;($A14-1)*65+2)),1)</f>
        <v>3018AH</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-42+/-0.8 dBV</v>
      </c>
      <c r="N14" s="59" t="str" cm="1">
        <f t="array" aca="1" ref="N14" ca="1">BoxVal($A14,12,COLUMN(INDIRECT("T"&amp;($A14-1)*65+2)),1)</f>
        <v>Normal</v>
      </c>
      <c r="O14" s="64" t="str" cm="1">
        <f t="array" ref="O14">BoxVal($A14,2,COLUMN(V15),1)</f>
        <v>-</v>
      </c>
      <c r="P14" s="64" t="str" cm="1">
        <f t="array" aca="1" ref="P14" ca="1">BoxVal($A14,2,COLUMN(INDIRECT("AB"&amp;($A14-1)*65+2)),1)</f>
        <v>default_NormalMode_42dB_M804WF_2391A_377_455_ZTS6011F_MP13.0</v>
      </c>
      <c r="Q14" s="64" t="str" cm="1">
        <f t="array" aca="1" ref="Q14" ca="1">BoxVal($A14,2,COLUMN(INDIRECT("AJ"&amp;($A14-1)*65+2)),1)</f>
        <v/>
      </c>
      <c r="R14" s="34"/>
      <c r="S14" s="7" t="s">
        <v>691</v>
      </c>
      <c r="T14" s="15" t="s">
        <v>1098</v>
      </c>
      <c r="U14" s="71"/>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ZTS6853</v>
      </c>
      <c r="H15" s="59" t="str" cm="1">
        <f t="array" aca="1" ref="H15" ca="1">BoxVal($A15,5,COLUMN(INDIRECT("T"&amp;($A15-1)*65+2)),1)</f>
        <v>4804WF</v>
      </c>
      <c r="I15" s="59" t="str" cm="1">
        <f t="array" aca="1" ref="I15" ca="1">BoxVal($A15,6,COLUMN(INDIRECT("T"&amp;($A15-1)*65+2)),1)</f>
        <v>3004G</v>
      </c>
      <c r="J15" s="59" t="str" cm="1">
        <f t="array" aca="1" ref="J15" ca="1">BoxVal($A15,21,COLUMN(INDIRECT("T"&amp;($A15-1)*65+2)),1)</f>
        <v>default_NormalMode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v>
      </c>
      <c r="P15" s="64" t="str" cm="1">
        <f t="array" aca="1" ref="P15" ca="1">BoxVal($A15,2,COLUMN(INDIRECT("AB"&amp;($A15-1)*65+2)),1)</f>
        <v>default_NormalMode_38dB_M804WF_2227G_327_442_ZTS6853_MP14.0</v>
      </c>
      <c r="Q15" s="64" t="str" cm="1">
        <f t="array" aca="1" ref="Q15" ca="1">BoxVal($A15,2,COLUMN(INDIRECT("AJ"&amp;($A15-1)*65+2)),1)</f>
        <v/>
      </c>
      <c r="R15" s="34"/>
      <c r="S15" s="7" t="s">
        <v>544</v>
      </c>
      <c r="T15" s="15" t="s">
        <v>993</v>
      </c>
      <c r="U15" s="71"/>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12V</v>
      </c>
      <c r="D16" s="59" t="str" cm="1">
        <f t="array" aca="1" ref="D16" ca="1">BoxVal($A16,2,COLUMN(INDIRECT("T"&amp;($A16-1)*65+2)),1)</f>
        <v>HELE</v>
      </c>
      <c r="E16" s="59" t="str" cm="1">
        <f t="array" aca="1" ref="E16" ca="1">BoxVal($A16,3,COLUMN(INDIRECT("T"&amp;($A16-1)*65+2)),1)</f>
        <v>MP</v>
      </c>
      <c r="F16" s="59" t="str" cm="1">
        <f t="array" aca="1" ref="F16" ca="1">BoxVal($A16,16,COLUMN(INDIRECT("T"&amp;($A16-1)*65+2)),1)</f>
        <v>non</v>
      </c>
      <c r="G16" s="59" t="str" cm="1">
        <f t="array" aca="1" ref="G16" ca="1">BoxVal($A16,4,COLUMN(INDIRECT("T"&amp;($A16-1)*65+2)),1)</f>
        <v>ZTS6216</v>
      </c>
      <c r="H16" s="59" t="str" cm="1">
        <f t="array" aca="1" ref="H16" ca="1">BoxVal($A16,5,COLUMN(INDIRECT("T"&amp;($A16-1)*65+2)),1)</f>
        <v>4804WF</v>
      </c>
      <c r="I16" s="59" t="str" cm="1">
        <f t="array" aca="1" ref="I16" ca="1">BoxVal($A16,6,COLUMN(INDIRECT("T"&amp;($A16-1)*65+2)),1)</f>
        <v>ZTS2100</v>
      </c>
      <c r="J16" s="59" t="str" cm="1">
        <f t="array" aca="1" ref="J16" ca="1">BoxVal($A16,21,COLUMN(INDIRECT("T"&amp;($A16-1)*65+2)),1)</f>
        <v>12V_NormalMode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-38+/-0.8 dBV</v>
      </c>
      <c r="N16" s="59" t="str" cm="1">
        <f t="array" aca="1" ref="N16" ca="1">BoxVal($A16,12,COLUMN(INDIRECT("T"&amp;($A16-1)*65+2)),1)</f>
        <v>Normal</v>
      </c>
      <c r="O16" s="64" t="str" cm="1">
        <f t="array" ref="O16">BoxVal($A16,2,COLUMN(V17),1)</f>
        <v>-</v>
      </c>
      <c r="P16" s="64" t="str" cm="1">
        <f t="array" aca="1" ref="P16" ca="1">BoxVal($A16,2,COLUMN(INDIRECT("AB"&amp;($A16-1)*65+2)),1)</f>
        <v>12V_NormalMode_38dB_M804WF_N005A_392_440_ZTS6216_MP15.1</v>
      </c>
      <c r="Q16" s="64" t="str" cm="1">
        <f t="array" aca="1" ref="Q16" ca="1">BoxVal($A16,2,COLUMN(INDIRECT("AJ"&amp;($A16-1)*65+2)),1)</f>
        <v/>
      </c>
      <c r="R16" s="34"/>
      <c r="S16" s="7" t="s">
        <v>12</v>
      </c>
      <c r="T16" s="15" t="s">
        <v>548</v>
      </c>
      <c r="U16" s="71"/>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12V</v>
      </c>
      <c r="D17" s="59" t="str" cm="1">
        <f t="array" aca="1" ref="D17" ca="1">BoxVal($A17,2,COLUMN(INDIRECT("T"&amp;($A17-1)*65+2)),1)</f>
        <v>CPC</v>
      </c>
      <c r="E17" s="59" t="str" cm="1">
        <f t="array" aca="1" ref="E17" ca="1">BoxVal($A17,3,COLUMN(INDIRECT("T"&amp;($A17-1)*65+2)),1)</f>
        <v>MP</v>
      </c>
      <c r="F17" s="59" t="str" cm="1">
        <f t="array" aca="1" ref="F17" ca="1">BoxVal($A17,16,COLUMN(INDIRECT("T"&amp;($A17-1)*65+2)),1)</f>
        <v>non</v>
      </c>
      <c r="G17" s="59" t="str" cm="1">
        <f t="array" aca="1" ref="G17" ca="1">BoxVal($A17,4,COLUMN(INDIRECT("T"&amp;($A17-1)*65+2)),1)</f>
        <v>ZTS6011F</v>
      </c>
      <c r="H17" s="59" t="str" cm="1">
        <f t="array" aca="1" ref="H17" ca="1">BoxVal($A17,5,COLUMN(INDIRECT("T"&amp;($A17-1)*65+2)),1)</f>
        <v>4804WF</v>
      </c>
      <c r="I17" s="59" t="str" cm="1">
        <f t="array" aca="1" ref="I17" ca="1">BoxVal($A17,6,COLUMN(INDIRECT("T"&amp;($A17-1)*65+2)),1)</f>
        <v>3004_V11</v>
      </c>
      <c r="J17" s="59" t="str" cm="1">
        <f t="array" aca="1" ref="J17" ca="1">BoxVal($A17,21,COLUMN(INDIRECT("T"&amp;($A17-1)*65+2)),1)</f>
        <v>default_NormalMode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v>
      </c>
      <c r="P17" s="64" t="str" cm="1">
        <f t="array" aca="1" ref="P17" ca="1">BoxVal($A17,2,COLUMN(INDIRECT("AB"&amp;($A17-1)*65+2)),1)</f>
        <v>default_NormalMode_42dB_M804WF_2227F_395_465_ZTS6011F_MP16.1</v>
      </c>
      <c r="Q17" s="64" t="str" cm="1">
        <f t="array" aca="1" ref="Q17" ca="1">BoxVal($A17,2,COLUMN(INDIRECT("AJ"&amp;($A17-1)*65+2)),1)</f>
        <v/>
      </c>
      <c r="R17" s="34"/>
      <c r="S17" s="26" t="s">
        <v>773</v>
      </c>
      <c r="T17" s="15" t="s">
        <v>562</v>
      </c>
      <c r="U17" s="71"/>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12V</v>
      </c>
      <c r="D18" s="59" t="str" cm="1">
        <f t="array" aca="1" ref="D18" ca="1">BoxVal($A18,2,COLUMN(INDIRECT("T"&amp;($A18-1)*65+2)),1)</f>
        <v>CPC</v>
      </c>
      <c r="E18" s="59" t="str" cm="1">
        <f t="array" aca="1" ref="E18" ca="1">BoxVal($A18,3,COLUMN(INDIRECT("T"&amp;($A18-1)*65+2)),1)</f>
        <v>MP</v>
      </c>
      <c r="F18" s="59" t="str" cm="1">
        <f t="array" aca="1" ref="F18" ca="1">BoxVal($A18,16,COLUMN(INDIRECT("T"&amp;($A18-1)*65+2)),1)</f>
        <v>non</v>
      </c>
      <c r="G18" s="59" t="str" cm="1">
        <f t="array" aca="1" ref="G18" ca="1">BoxVal($A18,4,COLUMN(INDIRECT("T"&amp;($A18-1)*65+2)),1)</f>
        <v>ZTS6015-normaliq</v>
      </c>
      <c r="H18" s="59" t="str" cm="1">
        <f t="array" aca="1" ref="H18" ca="1">BoxVal($A18,5,COLUMN(INDIRECT("T"&amp;($A18-1)*65+2)),1)</f>
        <v>4804WF</v>
      </c>
      <c r="I18" s="59" t="str" cm="1">
        <f t="array" aca="1" ref="I18" ca="1">BoxVal($A18,6,COLUMN(INDIRECT("T"&amp;($A18-1)*65+2)),1)</f>
        <v>3006HW-A</v>
      </c>
      <c r="J18" s="59" t="str" cm="1">
        <f t="array" aca="1" ref="J18" ca="1">BoxVal($A18,21,COLUMN(INDIRECT("T"&amp;($A18-1)*65+2)),1)</f>
        <v>default_NormalMode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-42+/-0.8 dBV</v>
      </c>
      <c r="N18" s="59" t="str" cm="1">
        <f t="array" aca="1" ref="N18" ca="1">BoxVal($A18,12,COLUMN(INDIRECT("T"&amp;($A18-1)*65+2)),1)</f>
        <v>Normal</v>
      </c>
      <c r="O18" s="64" t="str" cm="1">
        <f t="array" ref="O18">BoxVal($A18,2,COLUMN(V19),1)</f>
        <v>-</v>
      </c>
      <c r="P18" s="64" t="str" cm="1">
        <f t="array" aca="1" ref="P18" ca="1">BoxVal($A18,2,COLUMN(INDIRECT("AB"&amp;($A18-1)*65+2)),1)</f>
        <v>default_NormalMode_42dB_M804WF_2282A_400_513_ZTS6015-normaliq_MP17.9</v>
      </c>
      <c r="Q18" s="64" t="str" cm="1">
        <f t="array" aca="1" ref="Q18" ca="1">BoxVal($A18,2,COLUMN(INDIRECT("AJ"&amp;($A18-1)*65+2)),1)</f>
        <v/>
      </c>
      <c r="R18" s="34"/>
      <c r="S18" s="7" t="s">
        <v>573</v>
      </c>
      <c r="T18" s="15">
        <v>1.1000000000000001</v>
      </c>
      <c r="U18" s="71"/>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MP</v>
      </c>
      <c r="F19" s="59" t="str" cm="1">
        <f t="array" aca="1" ref="F19" ca="1">BoxVal($A19,16,COLUMN(INDIRECT("T"&amp;($A19-1)*65+2)),1)</f>
        <v>non</v>
      </c>
      <c r="G19" s="59" t="str" cm="1">
        <f t="array" aca="1" ref="G19" ca="1">BoxVal($A19,4,COLUMN(INDIRECT("T"&amp;($A19-1)*65+2)),1)</f>
        <v>ZTS6117SE</v>
      </c>
      <c r="H19" s="59" t="str" cm="1">
        <f t="array" aca="1" ref="H19" ca="1">BoxVal($A19,5,COLUMN(INDIRECT("T"&amp;($A19-1)*65+2)),1)</f>
        <v>4804WF</v>
      </c>
      <c r="I19" s="59" t="str" cm="1">
        <f t="array" aca="1" ref="I19" ca="1">BoxVal($A19,6,COLUMN(INDIRECT("T"&amp;($A19-1)*65+2)),1)</f>
        <v>3004_V11</v>
      </c>
      <c r="J19" s="59" t="str" cm="1">
        <f t="array" aca="1" ref="J19" ca="1">BoxVal($A19,21,COLUMN(INDIRECT("T"&amp;($A19-1)*65+2)),1)</f>
        <v>default_NormalMode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-38+/-0.8 dBV</v>
      </c>
      <c r="N19" s="59" t="str" cm="1">
        <f t="array" aca="1" ref="N19" ca="1">BoxVal($A19,12,COLUMN(INDIRECT("T"&amp;($A19-1)*65+2)),1)</f>
        <v>Normal</v>
      </c>
      <c r="O19" s="64" t="str" cm="1">
        <f t="array" ref="O19">BoxVal($A19,2,COLUMN(V20),1)</f>
        <v>-</v>
      </c>
      <c r="P19" s="64" t="str" cm="1">
        <f t="array" aca="1" ref="P19" ca="1">BoxVal($A19,2,COLUMN(INDIRECT("AB"&amp;($A19-1)*65+2)),1)</f>
        <v>default_NormalMode_38dB_M804WF_2227F_400_452_ZTS6117SE_MP18.0</v>
      </c>
      <c r="Q19" s="64" t="str" cm="1">
        <f t="array" aca="1" ref="Q19" ca="1">BoxVal($A19,2,COLUMN(INDIRECT("AJ"&amp;($A19-1)*65+2)),1)</f>
        <v/>
      </c>
      <c r="R19" s="34"/>
      <c r="S19" s="7" t="s">
        <v>590</v>
      </c>
      <c r="T19" s="15">
        <f>VLOOKUP(T4,MPN!$A$1:$E$997,4,FALSE)</f>
        <v>-38</v>
      </c>
      <c r="U19" s="71"/>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ZTS6117</v>
      </c>
      <c r="H20" s="59" t="str" cm="1">
        <f t="array" aca="1" ref="H20" ca="1">BoxVal($A20,5,COLUMN(INDIRECT("T"&amp;($A20-1)*65+2)),1)</f>
        <v>4804WF</v>
      </c>
      <c r="I20" s="59" t="str" cm="1">
        <f t="array" aca="1" ref="I20" ca="1">BoxVal($A20,6,COLUMN(INDIRECT("T"&amp;($A20-1)*65+2)),1)</f>
        <v>3004_V10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-42+/-0.8 dBV</v>
      </c>
      <c r="N20" s="59" t="str" cm="1">
        <f t="array" aca="1" ref="N20" ca="1">BoxVal($A20,12,COLUMN(INDIRECT("T"&amp;($A20-1)*65+2)),1)</f>
        <v>Normal</v>
      </c>
      <c r="O20" s="64" t="str" cm="1">
        <f t="array" ref="O20">BoxVal($A20,2,COLUMN(V21),1)</f>
        <v>-</v>
      </c>
      <c r="P20" s="64" t="str" cm="1">
        <f t="array" aca="1" ref="P20" ca="1">BoxVal($A20,2,COLUMN(INDIRECT("AB"&amp;($A20-1)*65+2)),1)</f>
        <v>default_NormalMode_42dB_M804WF_2301A_380_470_ZTS6117_PR19.4</v>
      </c>
      <c r="Q20" s="64" t="str" cm="1">
        <f t="array" aca="1" ref="Q20" ca="1">BoxVal($A20,2,COLUMN(INDIRECT("AJ"&amp;($A20-1)*65+2)),1)</f>
        <v>降低初感-43+/-1</v>
      </c>
      <c r="R20" s="34"/>
      <c r="S20" s="7" t="s">
        <v>693</v>
      </c>
      <c r="T20" s="15">
        <v>0.8</v>
      </c>
      <c r="U20" s="71"/>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11V</v>
      </c>
      <c r="D21" s="59" t="str" cm="1">
        <f t="array" aca="1" ref="D21" ca="1">BoxVal($A21,2,COLUMN(INDIRECT("T"&amp;($A21-1)*65+2)),1)</f>
        <v>CPC</v>
      </c>
      <c r="E21" s="59" t="str" cm="1">
        <f t="array" aca="1" ref="E21" ca="1">BoxVal($A21,3,COLUMN(INDIRECT("T"&amp;($A21-1)*65+2)),1)</f>
        <v>PR</v>
      </c>
      <c r="F21" s="59" t="str" cm="1">
        <f t="array" aca="1" ref="F21" ca="1">BoxVal($A21,16,COLUMN(INDIRECT("T"&amp;($A21-1)*65+2)),1)</f>
        <v>non</v>
      </c>
      <c r="G21" s="59" t="str" cm="1">
        <f t="array" aca="1" ref="G21" ca="1">BoxVal($A21,4,COLUMN(INDIRECT("T"&amp;($A21-1)*65+2)),1)</f>
        <v>ZTS6853</v>
      </c>
      <c r="H21" s="59" t="str" cm="1">
        <f t="array" aca="1" ref="H21" ca="1">BoxVal($A21,5,COLUMN(INDIRECT("T"&amp;($A21-1)*65+2)),1)</f>
        <v>4804WF</v>
      </c>
      <c r="I21" s="59" t="str" cm="1">
        <f t="array" aca="1" ref="I21" ca="1">BoxVal($A21,6,COLUMN(INDIRECT("T"&amp;($A21-1)*65+2)),1)</f>
        <v>GG01-TS</v>
      </c>
      <c r="J21" s="59" t="str" cm="1">
        <f t="array" aca="1" ref="J21" ca="1">BoxVal($A21,21,COLUMN(INDIRECT("T"&amp;($A21-1)*65+2)),1)</f>
        <v>11V_NormalMode</v>
      </c>
      <c r="K21" s="59" t="str" cm="1">
        <f t="array" aca="1" ref="K21" ca="1">BoxVal($A21,25,COLUMN(INDIRECT("T"&amp;($A21-1)*65+2)),1)</f>
        <v>Default</v>
      </c>
      <c r="L21" s="60" t="str" cm="1">
        <f t="array" aca="1" ref="L21" ca="1">BoxVal($A21,32,COLUMN(INDIRECT("T"&amp;($A21-1)*65+2)),1)</f>
        <v>3.3V : 100~200 (uA)
Vdc&amp;Remark: -</v>
      </c>
      <c r="M21" s="59" t="str" cm="1">
        <f t="array" aca="1" ref="M21" ca="1">BoxVal($A21,31,COLUMN(INDIRECT("T"&amp;($A21-1)*65+2)),1)</f>
        <v>-38+/-0.8 dBV</v>
      </c>
      <c r="N21" s="59" t="str" cm="1">
        <f t="array" aca="1" ref="N21" ca="1">BoxVal($A21,12,COLUMN(INDIRECT("T"&amp;($A21-1)*65+2)),1)</f>
        <v>Normal</v>
      </c>
      <c r="O21" s="64" t="str" cm="1">
        <f t="array" ref="O21">BoxVal($A21,2,COLUMN(V22),1)</f>
        <v>-</v>
      </c>
      <c r="P21" s="64" t="str" cm="1">
        <f t="array" aca="1" ref="P21" ca="1">BoxVal($A21,2,COLUMN(INDIRECT("AB"&amp;($A21-1)*65+2)),1)</f>
        <v>11V_NormalMode_38dB_M804WF_N016B_356_407_ZTS6853_PR20.3</v>
      </c>
      <c r="Q21" s="64" t="str" cm="1">
        <f t="array" aca="1" ref="Q21" ca="1">BoxVal($A21,2,COLUMN(INDIRECT("AJ"&amp;($A21-1)*65+2)),1)</f>
        <v/>
      </c>
      <c r="R21" s="34"/>
      <c r="S21" s="7" t="s">
        <v>604</v>
      </c>
      <c r="T21" s="7" t="str">
        <f>VLOOKUP($T8,$AU$1:$AZ$31,MATCH($T2,$AU$1:$AZ$1,0),FALSE)&amp;"_"&amp;T10</f>
        <v>default_NormalMode</v>
      </c>
      <c r="U21" s="71"/>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12V</v>
      </c>
      <c r="D22" s="59" t="str" cm="1">
        <f t="array" aca="1" ref="D22" ca="1">BoxVal($A22,2,COLUMN(INDIRECT("T"&amp;($A22-1)*65+2)),1)</f>
        <v>CPC</v>
      </c>
      <c r="E22" s="59" t="str" cm="1">
        <f t="array" aca="1" ref="E22" ca="1">BoxVal($A22,3,COLUMN(INDIRECT("T"&amp;($A22-1)*65+2)),1)</f>
        <v>MP</v>
      </c>
      <c r="F22" s="59" t="str" cm="1">
        <f t="array" aca="1" ref="F22" ca="1">BoxVal($A22,16,COLUMN(INDIRECT("T"&amp;($A22-1)*65+2)),1)</f>
        <v>non</v>
      </c>
      <c r="G22" s="59" t="str" cm="1">
        <f t="array" aca="1" ref="G22" ca="1">BoxVal($A22,4,COLUMN(INDIRECT("T"&amp;($A22-1)*65+2)),1)</f>
        <v>ZTS6266</v>
      </c>
      <c r="H22" s="59" t="str" cm="1">
        <f t="array" aca="1" ref="H22" ca="1">BoxVal($A22,5,COLUMN(INDIRECT("T"&amp;($A22-1)*65+2)),1)</f>
        <v>4804WF</v>
      </c>
      <c r="I22" s="59" t="str" cm="1">
        <f t="array" aca="1" ref="I22" ca="1">BoxVal($A22,6,COLUMN(INDIRECT("T"&amp;($A22-1)*65+2)),1)</f>
        <v>3018AH</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100~200 (uA)
Vdc&amp;Remark: -</v>
      </c>
      <c r="M22" s="59" t="str" cm="1">
        <f t="array" aca="1" ref="M22" ca="1">BoxVal($A22,31,COLUMN(INDIRECT("T"&amp;($A22-1)*65+2)),1)</f>
        <v>-38+/-0.8 dBV</v>
      </c>
      <c r="N22" s="59" t="str" cm="1">
        <f t="array" aca="1" ref="N22" ca="1">BoxVal($A22,12,COLUMN(INDIRECT("T"&amp;($A22-1)*65+2)),1)</f>
        <v>Normal</v>
      </c>
      <c r="O22" s="64" t="str" cm="1">
        <f t="array" ref="O22">BoxVal($A22,2,COLUMN(V23),1)</f>
        <v>-</v>
      </c>
      <c r="P22" s="64" t="str" cm="1">
        <f t="array" aca="1" ref="P22" ca="1">BoxVal($A22,2,COLUMN(INDIRECT("AB"&amp;($A22-1)*65+2)),1)</f>
        <v>default_NormalMode_38dB_M804WF_2391A_352_415_ZTS6266_MP21.1</v>
      </c>
      <c r="Q22" s="64" t="str" cm="1">
        <f t="array" aca="1" ref="Q22" ca="1">BoxVal($A22,2,COLUMN(INDIRECT("AJ"&amp;($A22-1)*65+2)),1)</f>
        <v/>
      </c>
      <c r="R22" s="34"/>
      <c r="S22" s="7" t="s">
        <v>424</v>
      </c>
      <c r="T22" s="7" t="str">
        <f>VLOOKUP($T4,MPN!$A$1:$E$497,2,FALSE)</f>
        <v>AMIC</v>
      </c>
      <c r="U22" s="71"/>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12V</v>
      </c>
      <c r="D23" s="59" t="str" cm="1">
        <f t="array" aca="1" ref="D23" ca="1">BoxVal($A23,2,COLUMN(INDIRECT("T"&amp;($A23-1)*65+2)),1)</f>
        <v>CPC</v>
      </c>
      <c r="E23" s="59" t="str" cm="1">
        <f t="array" aca="1" ref="E23" ca="1">BoxVal($A23,3,COLUMN(INDIRECT("T"&amp;($A23-1)*65+2)),1)</f>
        <v>PR</v>
      </c>
      <c r="F23" s="59" t="str" cm="1">
        <f t="array" aca="1" ref="F23" ca="1">BoxVal($A23,16,COLUMN(INDIRECT("T"&amp;($A23-1)*65+2)),1)</f>
        <v>non</v>
      </c>
      <c r="G23" s="59" t="str" cm="1">
        <f t="array" aca="1" ref="G23" ca="1">BoxVal($A23,4,COLUMN(INDIRECT("T"&amp;($A23-1)*65+2)),1)</f>
        <v>ZTS6051MH</v>
      </c>
      <c r="H23" s="59" t="str" cm="1">
        <f t="array" aca="1" ref="H23" ca="1">BoxVal($A23,5,COLUMN(INDIRECT("T"&amp;($A23-1)*65+2)),1)</f>
        <v>4804WF</v>
      </c>
      <c r="I23" s="59" t="str" cm="1">
        <f t="array" aca="1" ref="I23" ca="1">BoxVal($A23,6,COLUMN(INDIRECT("T"&amp;($A23-1)*65+2)),1)</f>
        <v>1101LAV</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100~200 (uA)
Vdc&amp;Remark: -</v>
      </c>
      <c r="M23" s="59" t="str" cm="1">
        <f t="array" aca="1" ref="M23" ca="1">BoxVal($A23,31,COLUMN(INDIRECT("T"&amp;($A23-1)*65+2)),1)</f>
        <v>-38+/-0.8 dBV</v>
      </c>
      <c r="N23" s="59" t="str" cm="1">
        <f t="array" aca="1" ref="N23" ca="1">BoxVal($A23,12,COLUMN(INDIRECT("T"&amp;($A23-1)*65+2)),1)</f>
        <v>Normal</v>
      </c>
      <c r="O23" s="64" t="str" cm="1">
        <f t="array" ref="O23">BoxVal($A23,2,COLUMN(V24),1)</f>
        <v>-</v>
      </c>
      <c r="P23" s="64" t="str" cm="1">
        <f t="array" aca="1" ref="P23" ca="1">BoxVal($A23,2,COLUMN(INDIRECT("AB"&amp;($A23-1)*65+2)),1)</f>
        <v>default_NormalMode_38dB_M804WF_N039A_370_423_ZTS6051MH_PR22.2</v>
      </c>
      <c r="Q23" s="64" t="str" cm="1">
        <f t="array" aca="1" ref="Q23" ca="1">BoxVal($A23,2,COLUMN(INDIRECT("AJ"&amp;($A23-1)*65+2)),1)</f>
        <v/>
      </c>
      <c r="R23" s="34"/>
      <c r="S23" s="7" t="s">
        <v>16</v>
      </c>
      <c r="T23" s="7" t="str">
        <f>VLOOKUP($T5,ASIC!$A$1:$B$200,2,FALSE)</f>
        <v>M804WF</v>
      </c>
      <c r="U23" s="71"/>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10V</v>
      </c>
      <c r="D24" s="59" t="str" cm="1">
        <f t="array" aca="1" ref="D24" ca="1">BoxVal($A24,2,COLUMN(INDIRECT("T"&amp;($A24-1)*65+2)),1)</f>
        <v>CPC</v>
      </c>
      <c r="E24" s="59" t="str" cm="1">
        <f t="array" aca="1" ref="E24" ca="1">BoxVal($A24,3,COLUMN(INDIRECT("T"&amp;($A24-1)*65+2)),1)</f>
        <v>MP</v>
      </c>
      <c r="F24" s="59" t="str" cm="1">
        <f t="array" aca="1" ref="F24" ca="1">BoxVal($A24,16,COLUMN(INDIRECT("T"&amp;($A24-1)*65+2)),1)</f>
        <v>non</v>
      </c>
      <c r="G24" s="59" t="str" cm="1">
        <f t="array" aca="1" ref="G24" ca="1">BoxVal($A24,4,COLUMN(INDIRECT("T"&amp;($A24-1)*65+2)),1)</f>
        <v>ZTS6856SW</v>
      </c>
      <c r="H24" s="59" t="str" cm="1">
        <f t="array" aca="1" ref="H24" ca="1">BoxVal($A24,5,COLUMN(INDIRECT("T"&amp;($A24-1)*65+2)),1)</f>
        <v>4804WF</v>
      </c>
      <c r="I24" s="59" t="str" cm="1">
        <f t="array" aca="1" ref="I24" ca="1">BoxVal($A24,6,COLUMN(INDIRECT("T"&amp;($A24-1)*65+2)),1)</f>
        <v>3004_V11</v>
      </c>
      <c r="J24" s="59" t="str" cm="1">
        <f t="array" aca="1" ref="J24" ca="1">BoxVal($A24,21,COLUMN(INDIRECT("T"&amp;($A24-1)*65+2)),1)</f>
        <v>10V_NormalMode</v>
      </c>
      <c r="K24" s="59" t="str" cm="1">
        <f t="array" aca="1" ref="K24" ca="1">BoxVal($A24,25,COLUMN(INDIRECT("T"&amp;($A24-1)*65+2)),1)</f>
        <v>Default</v>
      </c>
      <c r="L24" s="60" t="str" cm="1">
        <f t="array" aca="1" ref="L24" ca="1">BoxVal($A24,32,COLUMN(INDIRECT("T"&amp;($A24-1)*65+2)),1)</f>
        <v>3.3V : 100~200 (uA)
Vdc&amp;Remark: -</v>
      </c>
      <c r="M24" s="59" t="str" cm="1">
        <f t="array" aca="1" ref="M24" ca="1">BoxVal($A24,31,COLUMN(INDIRECT("T"&amp;($A24-1)*65+2)),1)</f>
        <v>-38+/-0.8 dBV</v>
      </c>
      <c r="N24" s="59" t="str" cm="1">
        <f t="array" aca="1" ref="N24" ca="1">BoxVal($A24,12,COLUMN(INDIRECT("T"&amp;($A24-1)*65+2)),1)</f>
        <v>Normal</v>
      </c>
      <c r="O24" s="64" t="str" cm="1">
        <f t="array" ref="O24">BoxVal($A24,2,COLUMN(V25),1)</f>
        <v>-</v>
      </c>
      <c r="P24" s="64" t="str" cm="1">
        <f t="array" aca="1" ref="P24" ca="1">BoxVal($A24,2,COLUMN(INDIRECT("AB"&amp;($A24-1)*65+2)),1)</f>
        <v>10V_NormalMode_38dB_M804WF_2227F_390_450_ZTS6856SW_MP23.0</v>
      </c>
      <c r="Q24" s="64" t="str" cm="1">
        <f t="array" aca="1" ref="Q24" ca="1">BoxVal($A24,2,COLUMN(INDIRECT("AJ"&amp;($A24-1)*65+2)),1)</f>
        <v>傳音防水機種，固定降Vbias 10V燒錄驗證</v>
      </c>
      <c r="R24" s="34"/>
      <c r="S24" s="7" t="s">
        <v>17</v>
      </c>
      <c r="T24" s="7" t="str">
        <f>VLOOKUP($T6,Sensor!$A$1:$B$100,2,FALSE)</f>
        <v>N005A</v>
      </c>
      <c r="U24" s="71"/>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ZTS6015-lowiq</v>
      </c>
      <c r="H25" s="59" t="str" cm="1">
        <f t="array" aca="1" ref="H25" ca="1">BoxVal($A25,5,COLUMN(INDIRECT("T"&amp;($A25-1)*65+2)),1)</f>
        <v>4804WF</v>
      </c>
      <c r="I25" s="59" t="str" cm="1">
        <f t="array" aca="1" ref="I25" ca="1">BoxVal($A25,6,COLUMN(INDIRECT("T"&amp;($A25-1)*65+2)),1)</f>
        <v>3006HW-A</v>
      </c>
      <c r="J25" s="59" t="str" cm="1">
        <f t="array" aca="1" ref="J25" ca="1">BoxVal($A25,21,COLUMN(INDIRECT("T"&amp;($A25-1)*65+2)),1)</f>
        <v>default_NormalMode</v>
      </c>
      <c r="K25" s="59" t="str" cm="1">
        <f t="array" aca="1" ref="K25" ca="1">BoxVal($A25,25,COLUMN(INDIRECT("T"&amp;($A25-1)*65+2)),1)</f>
        <v>Default</v>
      </c>
      <c r="L25" s="60" t="str" cm="1">
        <f t="array" aca="1" ref="L25" ca="1">BoxVal($A25,32,COLUMN(INDIRECT("T"&amp;($A25-1)*65+2)),1)</f>
        <v>3.3V : 100~200 (uA)
Vdc&amp;Remark: -</v>
      </c>
      <c r="M25" s="59" t="str" cm="1">
        <f t="array" aca="1" ref="M25" ca="1">BoxVal($A25,31,COLUMN(INDIRECT("T"&amp;($A25-1)*65+2)),1)</f>
        <v>-42+/-0.8 dBV</v>
      </c>
      <c r="N25" s="59" t="str" cm="1">
        <f t="array" aca="1" ref="N25" ca="1">BoxVal($A25,12,COLUMN(INDIRECT("T"&amp;($A25-1)*65+2)),1)</f>
        <v>Normal</v>
      </c>
      <c r="O25" s="64" t="str" cm="1">
        <f t="array" ref="O25">BoxVal($A25,2,COLUMN(V26),1)</f>
        <v>bit13</v>
      </c>
      <c r="P25" s="64" t="str" cm="1">
        <f t="array" aca="1" ref="P25" ca="1">BoxVal($A25,2,COLUMN(INDIRECT("AB"&amp;($A25-1)*65+2)),1)</f>
        <v>default_NormalMode_42dB_M804WF_2282A_400_513_ZTS6015-lowiq_MP24.0</v>
      </c>
      <c r="Q25" s="64" t="str" cm="1">
        <f t="array" aca="1" ref="Q25" ca="1">BoxVal($A25,2,COLUMN(INDIRECT("AJ"&amp;($A25-1)*65+2)),1)</f>
        <v/>
      </c>
      <c r="R25" s="34"/>
      <c r="S25" s="7" t="s">
        <v>21</v>
      </c>
      <c r="T25" s="7" t="str">
        <f>VLOOKUP($T4,MPN!$A$1:$E$497,5,FALSE)</f>
        <v>Default</v>
      </c>
      <c r="U25" s="71"/>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HELE</v>
      </c>
      <c r="E26" s="59" t="str" cm="1">
        <f t="array" aca="1" ref="E26" ca="1">BoxVal($A26,3,COLUMN(INDIRECT("T"&amp;($A26-1)*65+2)),1)</f>
        <v>MP</v>
      </c>
      <c r="F26" s="59" t="str" cm="1">
        <f t="array" aca="1" ref="F26" ca="1">BoxVal($A26,16,COLUMN(INDIRECT("T"&amp;($A26-1)*65+2)),1)</f>
        <v>non</v>
      </c>
      <c r="G26" s="59" t="str" cm="1">
        <f t="array" aca="1" ref="G26" ca="1">BoxVal($A26,4,COLUMN(INDIRECT("T"&amp;($A26-1)*65+2)),1)</f>
        <v>ZTS6411</v>
      </c>
      <c r="H26" s="59" t="str" cm="1">
        <f t="array" aca="1" ref="H26" ca="1">BoxVal($A26,5,COLUMN(INDIRECT("T"&amp;($A26-1)*65+2)),1)</f>
        <v>4804WF</v>
      </c>
      <c r="I26" s="59" t="str" cm="1">
        <f t="array" aca="1" ref="I26" ca="1">BoxVal($A26,6,COLUMN(INDIRECT("T"&amp;($A26-1)*65+2)),1)</f>
        <v>3004_V11</v>
      </c>
      <c r="J26" s="59" t="str" cm="1">
        <f t="array" aca="1" ref="J26" ca="1">BoxVal($A26,21,COLUMN(INDIRECT("T"&amp;($A26-1)*65+2)),1)</f>
        <v>12V_NormalMode</v>
      </c>
      <c r="K26" s="59" t="str" cm="1">
        <f t="array" aca="1" ref="K26" ca="1">BoxVal($A26,25,COLUMN(INDIRECT("T"&amp;($A26-1)*65+2)),1)</f>
        <v>Default</v>
      </c>
      <c r="L26" s="60" t="str" cm="1">
        <f t="array" aca="1" ref="L26" ca="1">BoxVal($A26,32,COLUMN(INDIRECT("T"&amp;($A26-1)*65+2)),1)</f>
        <v>3.3V : 100~200 (uA)
Vdc&amp;Remark: -</v>
      </c>
      <c r="M26" s="59" t="str" cm="1">
        <f t="array" aca="1" ref="M26" ca="1">BoxVal($A26,31,COLUMN(INDIRECT("T"&amp;($A26-1)*65+2)),1)</f>
        <v>-42+/-0.8 dBV</v>
      </c>
      <c r="N26" s="59" t="str" cm="1">
        <f t="array" aca="1" ref="N26" ca="1">BoxVal($A26,12,COLUMN(INDIRECT("T"&amp;($A26-1)*65+2)),1)</f>
        <v>Normal</v>
      </c>
      <c r="O26" s="64" t="str" cm="1">
        <f t="array" ref="O26">BoxVal($A26,2,COLUMN(V27),1)</f>
        <v>-</v>
      </c>
      <c r="P26" s="64" t="str" cm="1">
        <f t="array" aca="1" ref="P26" ca="1">BoxVal($A26,2,COLUMN(INDIRECT("AB"&amp;($A26-1)*65+2)),1)</f>
        <v>12V_NormalMode_42dB_M804WF_2227F_400_460_ZTS6411_MP25.0</v>
      </c>
      <c r="Q26" s="64" t="str" cm="1">
        <f t="array" aca="1" ref="Q26" ca="1">BoxVal($A26,2,COLUMN(INDIRECT("AJ"&amp;($A26-1)*65+2)),1)</f>
        <v/>
      </c>
      <c r="R26" s="34"/>
      <c r="S26" s="7" t="s">
        <v>545</v>
      </c>
      <c r="T26" s="7">
        <f>VLOOKUP(T15,$DT$1:$DV$31,3,FALSE)</f>
        <v>0</v>
      </c>
      <c r="U26" s="71"/>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HELE</v>
      </c>
      <c r="E27" s="59" t="str" cm="1">
        <f t="array" aca="1" ref="E27" ca="1">BoxVal($A27,3,COLUMN(INDIRECT("T"&amp;($A27-1)*65+2)),1)</f>
        <v>MP</v>
      </c>
      <c r="F27" s="59" t="str" cm="1">
        <f t="array" aca="1" ref="F27" ca="1">BoxVal($A27,16,COLUMN(INDIRECT("T"&amp;($A27-1)*65+2)),1)</f>
        <v>non</v>
      </c>
      <c r="G27" s="59" t="str" cm="1">
        <f t="array" aca="1" ref="G27" ca="1">BoxVal($A27,4,COLUMN(INDIRECT("T"&amp;($A27-1)*65+2)),1)</f>
        <v>ZTS6011M</v>
      </c>
      <c r="H27" s="59" t="str" cm="1">
        <f t="array" aca="1" ref="H27" ca="1">BoxVal($A27,5,COLUMN(INDIRECT("T"&amp;($A27-1)*65+2)),1)</f>
        <v>4804WF</v>
      </c>
      <c r="I27" s="59" t="str" cm="1">
        <f t="array" aca="1" ref="I27" ca="1">BoxVal($A27,6,COLUMN(INDIRECT("T"&amp;($A27-1)*65+2)),1)</f>
        <v>3004_V11</v>
      </c>
      <c r="J27" s="59" t="str" cm="1">
        <f t="array" aca="1" ref="J27" ca="1">BoxVal($A27,21,COLUMN(INDIRECT("T"&amp;($A27-1)*65+2)),1)</f>
        <v>12V_NormalMode</v>
      </c>
      <c r="K27" s="59" t="str" cm="1">
        <f t="array" aca="1" ref="K27" ca="1">BoxVal($A27,25,COLUMN(INDIRECT("T"&amp;($A27-1)*65+2)),1)</f>
        <v>Default</v>
      </c>
      <c r="L27" s="60" t="str" cm="1">
        <f t="array" aca="1" ref="L27" ca="1">BoxVal($A27,32,COLUMN(INDIRECT("T"&amp;($A27-1)*65+2)),1)</f>
        <v>3.3V : 100~200 (uA)
Vdc&amp;Remark: -</v>
      </c>
      <c r="M27" s="59" t="str" cm="1">
        <f t="array" aca="1" ref="M27" ca="1">BoxVal($A27,31,COLUMN(INDIRECT("T"&amp;($A27-1)*65+2)),1)</f>
        <v>-42+/-0.8 dBV</v>
      </c>
      <c r="N27" s="59" t="str" cm="1">
        <f t="array" aca="1" ref="N27" ca="1">BoxVal($A27,12,COLUMN(INDIRECT("T"&amp;($A27-1)*65+2)),1)</f>
        <v>Normal</v>
      </c>
      <c r="O27" s="64" t="str" cm="1">
        <f t="array" ref="O27">BoxVal($A27,2,COLUMN(V28),1)</f>
        <v>-</v>
      </c>
      <c r="P27" s="64" t="str" cm="1">
        <f t="array" aca="1" ref="P27" ca="1">BoxVal($A27,2,COLUMN(INDIRECT("AB"&amp;($A27-1)*65+2)),1)</f>
        <v>12V_NormalMode_42dB_M804WF_2227F_400_460_ZTS6011M_MP26.1</v>
      </c>
      <c r="Q27" s="64" t="str" cm="1">
        <f t="array" aca="1" ref="Q27" ca="1">BoxVal($A27,2,COLUMN(INDIRECT("AJ"&amp;($A27-1)*65+2)),1)</f>
        <v/>
      </c>
      <c r="R27" s="34"/>
      <c r="S27" s="7" t="s">
        <v>22</v>
      </c>
      <c r="T27" s="15">
        <v>5</v>
      </c>
      <c r="U27" s="71"/>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12V</v>
      </c>
      <c r="D28" s="59" t="str" cm="1">
        <f t="array" aca="1" ref="D28" ca="1">BoxVal($A28,2,COLUMN(INDIRECT("T"&amp;($A28-1)*65+2)),1)</f>
        <v>TFC</v>
      </c>
      <c r="E28" s="59" t="str" cm="1">
        <f t="array" aca="1" ref="E28" ca="1">BoxVal($A28,3,COLUMN(INDIRECT("T"&amp;($A28-1)*65+2)),1)</f>
        <v>MP</v>
      </c>
      <c r="F28" s="59" t="str" cm="1">
        <f t="array" aca="1" ref="F28" ca="1">BoxVal($A28,16,COLUMN(INDIRECT("T"&amp;($A28-1)*65+2)),1)</f>
        <v>non</v>
      </c>
      <c r="G28" s="59" t="str" cm="1">
        <f t="array" aca="1" ref="G28" ca="1">BoxVal($A28,4,COLUMN(INDIRECT("T"&amp;($A28-1)*65+2)),1)</f>
        <v>ZTS6156SE</v>
      </c>
      <c r="H28" s="59" t="str" cm="1">
        <f t="array" aca="1" ref="H28" ca="1">BoxVal($A28,5,COLUMN(INDIRECT("T"&amp;($A28-1)*65+2)),1)</f>
        <v>4804WF</v>
      </c>
      <c r="I28" s="59" t="str" cm="1">
        <f t="array" aca="1" ref="I28" ca="1">BoxVal($A28,6,COLUMN(INDIRECT("T"&amp;($A28-1)*65+2)),1)</f>
        <v>3004_V11</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100~200 (uA)
Vdc&amp;Remark: -</v>
      </c>
      <c r="M28" s="59" t="str" cm="1">
        <f t="array" aca="1" ref="M28" ca="1">BoxVal($A28,31,COLUMN(INDIRECT("T"&amp;($A28-1)*65+2)),1)</f>
        <v>-38+/-0.8 dBV</v>
      </c>
      <c r="N28" s="59" t="str" cm="1">
        <f t="array" aca="1" ref="N28" ca="1">BoxVal($A28,12,COLUMN(INDIRECT("T"&amp;($A28-1)*65+2)),1)</f>
        <v>Normal</v>
      </c>
      <c r="O28" s="64" t="str" cm="1">
        <f t="array" ref="O28">BoxVal($A28,2,COLUMN(V29),1)</f>
        <v>-</v>
      </c>
      <c r="P28" s="64" t="str" cm="1">
        <f t="array" aca="1" ref="P28" ca="1">BoxVal($A28,2,COLUMN(INDIRECT("AB"&amp;($A28-1)*65+2)),1)</f>
        <v>default_NormalMode_38dB_M804WF_2227F_365_422_ZTS6156SE_MP27.0</v>
      </c>
      <c r="Q28" s="64" t="str" cm="1">
        <f t="array" aca="1" ref="Q28" ca="1">BoxVal($A28,2,COLUMN(INDIRECT("AJ"&amp;($A28-1)*65+2)),1)</f>
        <v/>
      </c>
      <c r="R28" s="34"/>
      <c r="S28" s="7" t="s">
        <v>696</v>
      </c>
      <c r="T28" s="28">
        <v>44929</v>
      </c>
      <c r="U28" s="71"/>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ZTS6051MH</v>
      </c>
      <c r="H29" s="59" t="str" cm="1">
        <f t="array" aca="1" ref="H29" ca="1">BoxVal($A29,5,COLUMN(INDIRECT("T"&amp;($A29-1)*65+2)),1)</f>
        <v>4804WF</v>
      </c>
      <c r="I29" s="59" t="str" cm="1">
        <f t="array" aca="1" ref="I29" ca="1">BoxVal($A29,6,COLUMN(INDIRECT("T"&amp;($A29-1)*65+2)),1)</f>
        <v>3018AH</v>
      </c>
      <c r="J29" s="59" t="str" cm="1">
        <f t="array" aca="1" ref="J29" ca="1">BoxVal($A29,21,COLUMN(INDIRECT("T"&amp;($A29-1)*65+2)),1)</f>
        <v>default_NormalMode</v>
      </c>
      <c r="K29" s="59" t="str" cm="1">
        <f t="array" aca="1" ref="K29" ca="1">BoxVal($A29,25,COLUMN(INDIRECT("T"&amp;($A29-1)*65+2)),1)</f>
        <v>Default</v>
      </c>
      <c r="L29" s="60" t="str" cm="1">
        <f t="array" aca="1" ref="L29" ca="1">BoxVal($A29,32,COLUMN(INDIRECT("T"&amp;($A29-1)*65+2)),1)</f>
        <v>3.3V : 100~200 (uA)
Vdc&amp;Remark: -</v>
      </c>
      <c r="M29" s="59" t="str" cm="1">
        <f t="array" aca="1" ref="M29" ca="1">BoxVal($A29,31,COLUMN(INDIRECT("T"&amp;($A29-1)*65+2)),1)</f>
        <v>-38+/-0.8 dBV</v>
      </c>
      <c r="N29" s="59" t="str" cm="1">
        <f t="array" aca="1" ref="N29" ca="1">BoxVal($A29,12,COLUMN(INDIRECT("T"&amp;($A29-1)*65+2)),1)</f>
        <v>Normal</v>
      </c>
      <c r="O29" s="64" t="str" cm="1">
        <f t="array" ref="O29">BoxVal($A29,2,COLUMN(V30),1)</f>
        <v>-</v>
      </c>
      <c r="P29" s="64" t="str" cm="1">
        <f t="array" aca="1" ref="P29" ca="1">BoxVal($A29,2,COLUMN(INDIRECT("AB"&amp;($A29-1)*65+2)),1)</f>
        <v>default_NormalMode_38dB_M804WF_2391A_337_415_ZTS6051MH_MP28.4</v>
      </c>
      <c r="Q29" s="64" t="str" cm="1">
        <f t="array" aca="1" ref="Q29" ca="1">BoxVal($A29,2,COLUMN(INDIRECT("AJ"&amp;($A29-1)*65+2)),1)</f>
        <v/>
      </c>
      <c r="R29" s="34"/>
      <c r="S29" s="7" t="s">
        <v>694</v>
      </c>
      <c r="T29" s="15" t="s">
        <v>994</v>
      </c>
      <c r="U29" s="71"/>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14V</v>
      </c>
      <c r="D30" s="59" t="str" cm="1">
        <f t="array" aca="1" ref="D30" ca="1">BoxVal($A30,2,COLUMN(INDIRECT("T"&amp;($A30-1)*65+2)),1)</f>
        <v>HELE</v>
      </c>
      <c r="E30" s="59" t="str" cm="1">
        <f t="array" aca="1" ref="E30" ca="1">BoxVal($A30,3,COLUMN(INDIRECT("T"&amp;($A30-1)*65+2)),1)</f>
        <v>MP</v>
      </c>
      <c r="F30" s="59" t="str" cm="1">
        <f t="array" aca="1" ref="F30" ca="1">BoxVal($A30,16,COLUMN(INDIRECT("T"&amp;($A30-1)*65+2)),1)</f>
        <v>non</v>
      </c>
      <c r="G30" s="59" t="str" cm="1">
        <f t="array" aca="1" ref="G30" ca="1">BoxVal($A30,4,COLUMN(INDIRECT("T"&amp;($A30-1)*65+2)),1)</f>
        <v>ZTS6058</v>
      </c>
      <c r="H30" s="59" t="str" cm="1">
        <f t="array" aca="1" ref="H30" ca="1">BoxVal($A30,5,COLUMN(INDIRECT("T"&amp;($A30-1)*65+2)),1)</f>
        <v>4804WF</v>
      </c>
      <c r="I30" s="59" t="str" cm="1">
        <f t="array" aca="1" ref="I30" ca="1">BoxVal($A30,6,COLUMN(INDIRECT("T"&amp;($A30-1)*65+2)),1)</f>
        <v>3006HW-A</v>
      </c>
      <c r="J30" s="59" t="str" cm="1">
        <f t="array" aca="1" ref="J30" ca="1">BoxVal($A30,21,COLUMN(INDIRECT("T"&amp;($A30-1)*65+2)),1)</f>
        <v>14V_NormalMode</v>
      </c>
      <c r="K30" s="59" t="str" cm="1">
        <f t="array" aca="1" ref="K30" ca="1">BoxVal($A30,25,COLUMN(INDIRECT("T"&amp;($A30-1)*65+2)),1)</f>
        <v>Default</v>
      </c>
      <c r="L30" s="60" t="str" cm="1">
        <f t="array" aca="1" ref="L30" ca="1">BoxVal($A30,32,COLUMN(INDIRECT("T"&amp;($A30-1)*65+2)),1)</f>
        <v>3.3V : 100~200 (uA)
Vdc&amp;Remark: -</v>
      </c>
      <c r="M30" s="59" t="str" cm="1">
        <f t="array" aca="1" ref="M30" ca="1">BoxVal($A30,31,COLUMN(INDIRECT("T"&amp;($A30-1)*65+2)),1)</f>
        <v>-38+/-1 dBV</v>
      </c>
      <c r="N30" s="59" t="str" cm="1">
        <f t="array" aca="1" ref="N30" ca="1">BoxVal($A30,12,COLUMN(INDIRECT("T"&amp;($A30-1)*65+2)),1)</f>
        <v>Normal</v>
      </c>
      <c r="O30" s="64" t="str" cm="1">
        <f t="array" ref="O30">BoxVal($A30,2,COLUMN(V31),1)</f>
        <v>-</v>
      </c>
      <c r="P30" s="64" t="str" cm="1">
        <f t="array" aca="1" ref="P30" ca="1">BoxVal($A30,2,COLUMN(INDIRECT("AB"&amp;($A30-1)*65+2)),1)</f>
        <v>14V_NormalMode_38dB_M804WF_2282A_410_480_ZTS6058_MP29.2</v>
      </c>
      <c r="Q30" s="64" t="str" cm="1">
        <f t="array" aca="1" ref="Q30" ca="1">BoxVal($A30,2,COLUMN(INDIRECT("AJ"&amp;($A30-1)*65+2)),1)</f>
        <v/>
      </c>
      <c r="R30" s="34"/>
      <c r="S30" s="7" t="s">
        <v>697</v>
      </c>
      <c r="T30" s="7">
        <f ca="1">COUNTA(U5:U64)</f>
        <v>9</v>
      </c>
      <c r="U30" s="71"/>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12V</v>
      </c>
      <c r="D31" s="59" t="str" cm="1">
        <f t="array" aca="1" ref="D31" ca="1">BoxVal($A31,2,COLUMN(INDIRECT("T"&amp;($A31-1)*65+2)),1)</f>
        <v>CPC</v>
      </c>
      <c r="E31" s="59" t="str" cm="1">
        <f t="array" aca="1" ref="E31" ca="1">BoxVal($A31,3,COLUMN(INDIRECT("T"&amp;($A31-1)*65+2)),1)</f>
        <v>MP</v>
      </c>
      <c r="F31" s="59" t="str" cm="1">
        <f t="array" aca="1" ref="F31" ca="1">BoxVal($A31,16,COLUMN(INDIRECT("T"&amp;($A31-1)*65+2)),1)</f>
        <v>non</v>
      </c>
      <c r="G31" s="59" t="str" cm="1">
        <f t="array" aca="1" ref="G31" ca="1">BoxVal($A31,4,COLUMN(INDIRECT("T"&amp;($A31-1)*65+2)),1)</f>
        <v>ZTS6156SE</v>
      </c>
      <c r="H31" s="59" t="str" cm="1">
        <f t="array" aca="1" ref="H31" ca="1">BoxVal($A31,5,COLUMN(INDIRECT("T"&amp;($A31-1)*65+2)),1)</f>
        <v>4804WF</v>
      </c>
      <c r="I31" s="59" t="str" cm="1">
        <f t="array" aca="1" ref="I31" ca="1">BoxVal($A31,6,COLUMN(INDIRECT("T"&amp;($A31-1)*65+2)),1)</f>
        <v>3004_V11</v>
      </c>
      <c r="J31" s="59" t="str" cm="1">
        <f t="array" aca="1" ref="J31" ca="1">BoxVal($A31,21,COLUMN(INDIRECT("T"&amp;($A31-1)*65+2)),1)</f>
        <v>default_NormalMode</v>
      </c>
      <c r="K31" s="59" t="str" cm="1">
        <f t="array" aca="1" ref="K31" ca="1">BoxVal($A31,25,COLUMN(INDIRECT("T"&amp;($A31-1)*65+2)),1)</f>
        <v>Default</v>
      </c>
      <c r="L31" s="60" t="str" cm="1">
        <f t="array" aca="1" ref="L31" ca="1">BoxVal($A31,32,COLUMN(INDIRECT("T"&amp;($A31-1)*65+2)),1)</f>
        <v>3.3V : 100~200 (uA)
Vdc&amp;Remark: -</v>
      </c>
      <c r="M31" s="59" t="str" cm="1">
        <f t="array" aca="1" ref="M31" ca="1">BoxVal($A31,31,COLUMN(INDIRECT("T"&amp;($A31-1)*65+2)),1)</f>
        <v>-38+/-0.8 dBV</v>
      </c>
      <c r="N31" s="59" t="str" cm="1">
        <f t="array" aca="1" ref="N31" ca="1">BoxVal($A31,12,COLUMN(INDIRECT("T"&amp;($A31-1)*65+2)),1)</f>
        <v>Normal</v>
      </c>
      <c r="O31" s="64" t="str" cm="1">
        <f t="array" ref="O31">BoxVal($A31,2,COLUMN(V32),1)</f>
        <v>bit13</v>
      </c>
      <c r="P31" s="64" t="str" cm="1">
        <f t="array" aca="1" ref="P31" ca="1">BoxVal($A31,2,COLUMN(INDIRECT("AB"&amp;($A31-1)*65+2)),1)</f>
        <v>default_NormalMode_38dB_M804WF_2227F_356_427_ZTS6156SE_MP30.4</v>
      </c>
      <c r="Q31" s="64" t="str" cm="1">
        <f t="array" aca="1" ref="Q31" ca="1">BoxVal($A31,2,COLUMN(INDIRECT("AJ"&amp;($A31-1)*65+2)),1)</f>
        <v>ANC機種，初感降低-39</v>
      </c>
      <c r="R31" s="34"/>
      <c r="S31" s="7" t="s">
        <v>715</v>
      </c>
      <c r="T31" s="7" t="str">
        <f>T19&amp;"+/-"&amp;T20&amp;" "&amp;T29</f>
        <v>-38+/-0.8 dBV</v>
      </c>
      <c r="U31" s="71"/>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12V</v>
      </c>
      <c r="D32" s="59" t="str" cm="1">
        <f t="array" aca="1" ref="D32" ca="1">BoxVal($A32,2,COLUMN(INDIRECT("T"&amp;($A32-1)*65+2)),1)</f>
        <v>CPC</v>
      </c>
      <c r="E32" s="59" t="str" cm="1">
        <f t="array" aca="1" ref="E32" ca="1">BoxVal($A32,3,COLUMN(INDIRECT("T"&amp;($A32-1)*65+2)),1)</f>
        <v>MP</v>
      </c>
      <c r="F32" s="59" t="str" cm="1">
        <f t="array" aca="1" ref="F32" ca="1">BoxVal($A32,16,COLUMN(INDIRECT("T"&amp;($A32-1)*65+2)),1)</f>
        <v>ZTS6155</v>
      </c>
      <c r="G32" s="59" t="str" cm="1">
        <f t="array" aca="1" ref="G32" ca="1">BoxVal($A32,4,COLUMN(INDIRECT("T"&amp;($A32-1)*65+2)),1)</f>
        <v xml:space="preserve">ZTS6155SE_low power </v>
      </c>
      <c r="H32" s="59" t="str" cm="1">
        <f t="array" aca="1" ref="H32" ca="1">BoxVal($A32,5,COLUMN(INDIRECT("T"&amp;($A32-1)*65+2)),1)</f>
        <v>4804WF</v>
      </c>
      <c r="I32" s="59" t="str" cm="1">
        <f t="array" aca="1" ref="I32" ca="1">BoxVal($A32,6,COLUMN(INDIRECT("T"&amp;($A32-1)*65+2)),1)</f>
        <v>3004_V11</v>
      </c>
      <c r="J32" s="59" t="str" cm="1">
        <f t="array" aca="1" ref="J32" ca="1">BoxVal($A32,21,COLUMN(INDIRECT("T"&amp;($A32-1)*65+2)),1)</f>
        <v>default_NormalMode</v>
      </c>
      <c r="K32" s="59" t="str" cm="1">
        <f t="array" aca="1" ref="K32" ca="1">BoxVal($A32,25,COLUMN(INDIRECT("T"&amp;($A32-1)*65+2)),1)</f>
        <v>Default</v>
      </c>
      <c r="L32" s="60" t="str" cm="1">
        <f t="array" aca="1" ref="L32" ca="1">BoxVal($A32,32,COLUMN(INDIRECT("T"&amp;($A32-1)*65+2)),1)</f>
        <v>3.3V : 100~200 (uA)
Vdc&amp;Remark: -</v>
      </c>
      <c r="M32" s="59" t="str" cm="1">
        <f t="array" aca="1" ref="M32" ca="1">BoxVal($A32,31,COLUMN(INDIRECT("T"&amp;($A32-1)*65+2)),1)</f>
        <v>-38+/-0.8 dBV</v>
      </c>
      <c r="N32" s="59" t="str" cm="1">
        <f t="array" aca="1" ref="N32" ca="1">BoxVal($A32,12,COLUMN(INDIRECT("T"&amp;($A32-1)*65+2)),1)</f>
        <v>Normal</v>
      </c>
      <c r="O32" s="64" t="str" cm="1">
        <f t="array" ref="O32">BoxVal($A32,2,COLUMN(V33),1)</f>
        <v>bit13</v>
      </c>
      <c r="P32" s="64" t="str" cm="1">
        <f t="array" aca="1" ref="P32" ca="1">BoxVal($A32,2,COLUMN(INDIRECT("AB"&amp;($A32-1)*65+2)),1)</f>
        <v>default_NormalMode_38dB_M804WF_2227F_347_427_ZTS6155SE_low power _MP31.2</v>
      </c>
      <c r="Q32" s="64" t="str" cm="1">
        <f t="array" aca="1" ref="Q32" ca="1">BoxVal($A32,2,COLUMN(INDIRECT("AJ"&amp;($A32-1)*65+2)),1)</f>
        <v/>
      </c>
      <c r="R32" s="34"/>
      <c r="S32" s="7" t="s">
        <v>719</v>
      </c>
      <c r="T32" s="54" t="str">
        <f>T11&amp;" : "&amp;T14&amp;" "&amp;"(uA)"&amp;CHAR(10)&amp;"Vdc&amp;Remark: "&amp;T17</f>
        <v>3.3V : 100~200 (uA)
Vdc&amp;Remark: -</v>
      </c>
      <c r="U32" s="71"/>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12V</v>
      </c>
      <c r="D33" s="59" t="str" cm="1">
        <f t="array" aca="1" ref="D33" ca="1">BoxVal($A33,2,COLUMN(INDIRECT("T"&amp;($A33-1)*65+2)),1)</f>
        <v>HELE</v>
      </c>
      <c r="E33" s="59" t="str" cm="1">
        <f t="array" aca="1" ref="E33" ca="1">BoxVal($A33,3,COLUMN(INDIRECT("T"&amp;($A33-1)*65+2)),1)</f>
        <v>MP</v>
      </c>
      <c r="F33" s="59" t="str" cm="1">
        <f t="array" aca="1" ref="F33" ca="1">BoxVal($A33,16,COLUMN(INDIRECT("T"&amp;($A33-1)*65+2)),1)</f>
        <v>non</v>
      </c>
      <c r="G33" s="59" t="str" cm="1">
        <f t="array" aca="1" ref="G33" ca="1">BoxVal($A33,4,COLUMN(INDIRECT("T"&amp;($A33-1)*65+2)),1)</f>
        <v>ZTS6127</v>
      </c>
      <c r="H33" s="59" t="str" cm="1">
        <f t="array" aca="1" ref="H33" ca="1">BoxVal($A33,5,COLUMN(INDIRECT("T"&amp;($A33-1)*65+2)),1)</f>
        <v>4804WF</v>
      </c>
      <c r="I33" s="59" t="str" cm="1">
        <f t="array" aca="1" ref="I33" ca="1">BoxVal($A33,6,COLUMN(INDIRECT("T"&amp;($A33-1)*65+2)),1)</f>
        <v>3004_V11</v>
      </c>
      <c r="J33" s="59" t="str" cm="1">
        <f t="array" aca="1" ref="J33" ca="1">BoxVal($A33,21,COLUMN(INDIRECT("T"&amp;($A33-1)*65+2)),1)</f>
        <v>12V_NormalMode</v>
      </c>
      <c r="K33" s="59" t="str" cm="1">
        <f t="array" aca="1" ref="K33" ca="1">BoxVal($A33,25,COLUMN(INDIRECT("T"&amp;($A33-1)*65+2)),1)</f>
        <v>Default</v>
      </c>
      <c r="L33" s="60" t="str" cm="1">
        <f t="array" aca="1" ref="L33" ca="1">BoxVal($A33,32,COLUMN(INDIRECT("T"&amp;($A33-1)*65+2)),1)</f>
        <v>3.3V : 100~200 (uA)
Vdc&amp;Remark: -</v>
      </c>
      <c r="M33" s="59" t="str" cm="1">
        <f t="array" aca="1" ref="M33" ca="1">BoxVal($A33,31,COLUMN(INDIRECT("T"&amp;($A33-1)*65+2)),1)</f>
        <v>-38+/-0.8 dBV</v>
      </c>
      <c r="N33" s="59" t="str" cm="1">
        <f t="array" aca="1" ref="N33" ca="1">BoxVal($A33,12,COLUMN(INDIRECT("T"&amp;($A33-1)*65+2)),1)</f>
        <v>Normal</v>
      </c>
      <c r="O33" s="64" t="str" cm="1">
        <f t="array" ref="O33">BoxVal($A33,2,COLUMN(V34),1)</f>
        <v>-</v>
      </c>
      <c r="P33" s="64" t="str" cm="1">
        <f t="array" aca="1" ref="P33" ca="1">BoxVal($A33,2,COLUMN(INDIRECT("AB"&amp;($A33-1)*65+2)),1)</f>
        <v>12V_NormalMode_38dB_M804WF_2227F_396_457_ZTS6127_MP32.1</v>
      </c>
      <c r="Q33" s="64" t="str" cm="1">
        <f t="array" aca="1" ref="Q33" ca="1">BoxVal($A33,2,COLUMN(INDIRECT("AJ"&amp;($A33-1)*65+2)),1)</f>
        <v/>
      </c>
      <c r="R33" s="34"/>
      <c r="U33" s="71"/>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12V</v>
      </c>
      <c r="D34" s="59" t="str" cm="1">
        <f t="array" aca="1" ref="D34" ca="1">BoxVal($A34,2,COLUMN(INDIRECT("T"&amp;($A34-1)*65+2)),1)</f>
        <v>CPC</v>
      </c>
      <c r="E34" s="59" t="str" cm="1">
        <f t="array" aca="1" ref="E34" ca="1">BoxVal($A34,3,COLUMN(INDIRECT("T"&amp;($A34-1)*65+2)),1)</f>
        <v>MP</v>
      </c>
      <c r="F34" s="59" t="str" cm="1">
        <f t="array" aca="1" ref="F34" ca="1">BoxVal($A34,16,COLUMN(INDIRECT("T"&amp;($A34-1)*65+2)),1)</f>
        <v>non</v>
      </c>
      <c r="G34" s="59" t="str" cm="1">
        <f t="array" aca="1" ref="G34" ca="1">BoxVal($A34,4,COLUMN(INDIRECT("T"&amp;($A34-1)*65+2)),1)</f>
        <v>ZTS6053</v>
      </c>
      <c r="H34" s="59" t="str" cm="1">
        <f t="array" aca="1" ref="H34" ca="1">BoxVal($A34,5,COLUMN(INDIRECT("T"&amp;($A34-1)*65+2)),1)</f>
        <v>4804WF</v>
      </c>
      <c r="I34" s="59" t="str" cm="1">
        <f t="array" aca="1" ref="I34" ca="1">BoxVal($A34,6,COLUMN(INDIRECT("T"&amp;($A34-1)*65+2)),1)</f>
        <v>3004_V11</v>
      </c>
      <c r="J34" s="59" t="str" cm="1">
        <f t="array" aca="1" ref="J34" ca="1">BoxVal($A34,21,COLUMN(INDIRECT("T"&amp;($A34-1)*65+2)),1)</f>
        <v>default_NormalMode</v>
      </c>
      <c r="K34" s="59" t="str" cm="1">
        <f t="array" aca="1" ref="K34" ca="1">BoxVal($A34,25,COLUMN(INDIRECT("T"&amp;($A34-1)*65+2)),1)</f>
        <v>Default</v>
      </c>
      <c r="L34" s="60" t="str" cm="1">
        <f t="array" aca="1" ref="L34" ca="1">BoxVal($A34,32,COLUMN(INDIRECT("T"&amp;($A34-1)*65+2)),1)</f>
        <v>3.3V : 100~200 (uA)
Vdc&amp;Remark: -</v>
      </c>
      <c r="M34" s="59" t="str" cm="1">
        <f t="array" aca="1" ref="M34" ca="1">BoxVal($A34,31,COLUMN(INDIRECT("T"&amp;($A34-1)*65+2)),1)</f>
        <v>-38+/-0.8 dBV</v>
      </c>
      <c r="N34" s="59" t="str" cm="1">
        <f t="array" aca="1" ref="N34" ca="1">BoxVal($A34,12,COLUMN(INDIRECT("T"&amp;($A34-1)*65+2)),1)</f>
        <v>Normal</v>
      </c>
      <c r="O34" s="64" t="str" cm="1">
        <f t="array" ref="O34">BoxVal($A34,2,COLUMN(V35),1)</f>
        <v>-</v>
      </c>
      <c r="P34" s="64" t="str" cm="1">
        <f t="array" aca="1" ref="P34" ca="1">BoxVal($A34,2,COLUMN(INDIRECT("AB"&amp;($A34-1)*65+2)),1)</f>
        <v>default_NormalMode_38dB_M804WF_2227F_348_442_ZTS6053_MP33.10</v>
      </c>
      <c r="Q34" s="64" t="str" cm="1">
        <f t="array" aca="1" ref="Q34" ca="1">BoxVal($A34,2,COLUMN(INDIRECT("AJ"&amp;($A34-1)*65+2)),1)</f>
        <v/>
      </c>
      <c r="R34" s="34"/>
      <c r="S34" s="2" t="s">
        <v>14</v>
      </c>
      <c r="T34" s="2" t="str">
        <f>ADDRESS(ROW(S34),COLUMN($S$1))&amp;":"&amp;ADDRESS(ROW(S64),COLUMN($T$1))</f>
        <v>$S$34:$T$64</v>
      </c>
      <c r="U34" s="71"/>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12V</v>
      </c>
      <c r="D35" s="59" t="str" cm="1">
        <f t="array" aca="1" ref="D35" ca="1">BoxVal($A35,2,COLUMN(INDIRECT("T"&amp;($A35-1)*65+2)),1)</f>
        <v>CPC</v>
      </c>
      <c r="E35" s="59" t="str" cm="1">
        <f t="array" aca="1" ref="E35" ca="1">BoxVal($A35,3,COLUMN(INDIRECT("T"&amp;($A35-1)*65+2)),1)</f>
        <v>MP</v>
      </c>
      <c r="F35" s="59" t="str" cm="1">
        <f t="array" aca="1" ref="F35" ca="1">BoxVal($A35,16,COLUMN(INDIRECT("T"&amp;($A35-1)*65+2)),1)</f>
        <v>non</v>
      </c>
      <c r="G35" s="59" t="str" cm="1">
        <f t="array" aca="1" ref="G35" ca="1">BoxVal($A35,4,COLUMN(INDIRECT("T"&amp;($A35-1)*65+2)),1)</f>
        <v>ZTS6056</v>
      </c>
      <c r="H35" s="59" t="str" cm="1">
        <f t="array" aca="1" ref="H35" ca="1">BoxVal($A35,5,COLUMN(INDIRECT("T"&amp;($A35-1)*65+2)),1)</f>
        <v>4804WF</v>
      </c>
      <c r="I35" s="59" t="str" cm="1">
        <f t="array" aca="1" ref="I35" ca="1">BoxVal($A35,6,COLUMN(INDIRECT("T"&amp;($A35-1)*65+2)),1)</f>
        <v>3018AH</v>
      </c>
      <c r="J35" s="59" t="str" cm="1">
        <f t="array" aca="1" ref="J35" ca="1">BoxVal($A35,21,COLUMN(INDIRECT("T"&amp;($A35-1)*65+2)),1)</f>
        <v>default_NormalMode</v>
      </c>
      <c r="K35" s="59" t="str" cm="1">
        <f t="array" aca="1" ref="K35" ca="1">BoxVal($A35,25,COLUMN(INDIRECT("T"&amp;($A35-1)*65+2)),1)</f>
        <v>Default</v>
      </c>
      <c r="L35" s="60" t="str" cm="1">
        <f t="array" aca="1" ref="L35" ca="1">BoxVal($A35,32,COLUMN(INDIRECT("T"&amp;($A35-1)*65+2)),1)</f>
        <v>3.3V : 100~200 (uA)
Vdc&amp;Remark: -</v>
      </c>
      <c r="M35" s="59" t="str" cm="1">
        <f t="array" aca="1" ref="M35" ca="1">BoxVal($A35,31,COLUMN(INDIRECT("T"&amp;($A35-1)*65+2)),1)</f>
        <v>-38+/-0.8 dBV</v>
      </c>
      <c r="N35" s="59" t="str" cm="1">
        <f t="array" aca="1" ref="N35" ca="1">BoxVal($A35,12,COLUMN(INDIRECT("T"&amp;($A35-1)*65+2)),1)</f>
        <v>Normal</v>
      </c>
      <c r="O35" s="64" t="str" cm="1">
        <f t="array" ref="O35">BoxVal($A35,2,COLUMN(V36),1)</f>
        <v>-</v>
      </c>
      <c r="P35" s="64" t="str" cm="1">
        <f t="array" aca="1" ref="P35" ca="1">BoxVal($A35,2,COLUMN(INDIRECT("AB"&amp;($A35-1)*65+2)),1)</f>
        <v>default_NormalMode_38dB_M804WF_2391A_360_420_ZTS6056_MP34.1</v>
      </c>
      <c r="Q35" s="64" t="str" cm="1">
        <f t="array" aca="1" ref="Q35" ca="1">BoxVal($A35,2,COLUMN(INDIRECT("AJ"&amp;($A35-1)*65+2)),1)</f>
        <v/>
      </c>
      <c r="R35" s="34"/>
      <c r="S35" s="4" t="str">
        <f>$BB$2</f>
        <v>15V</v>
      </c>
      <c r="T35" s="3" t="s">
        <v>562</v>
      </c>
      <c r="U35" s="71"/>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12V</v>
      </c>
      <c r="D36" s="59" t="str" cm="1">
        <f t="array" aca="1" ref="D36" ca="1">BoxVal($A36,2,COLUMN(INDIRECT("T"&amp;($A36-1)*65+2)),1)</f>
        <v>CPC</v>
      </c>
      <c r="E36" s="59" t="str" cm="1">
        <f t="array" aca="1" ref="E36" ca="1">BoxVal($A36,3,COLUMN(INDIRECT("T"&amp;($A36-1)*65+2)),1)</f>
        <v>MP</v>
      </c>
      <c r="F36" s="59" t="str" cm="1">
        <f t="array" aca="1" ref="F36" ca="1">BoxVal($A36,16,COLUMN(INDIRECT("T"&amp;($A36-1)*65+2)),1)</f>
        <v>non</v>
      </c>
      <c r="G36" s="59" t="str" cm="1">
        <f t="array" aca="1" ref="G36" ca="1">BoxVal($A36,4,COLUMN(INDIRECT("T"&amp;($A36-1)*65+2)),1)</f>
        <v>ZTS6055_low power</v>
      </c>
      <c r="H36" s="59" t="str" cm="1">
        <f t="array" aca="1" ref="H36" ca="1">BoxVal($A36,5,COLUMN(INDIRECT("T"&amp;($A36-1)*65+2)),1)</f>
        <v>4804WF</v>
      </c>
      <c r="I36" s="59" t="str" cm="1">
        <f t="array" aca="1" ref="I36" ca="1">BoxVal($A36,6,COLUMN(INDIRECT("T"&amp;($A36-1)*65+2)),1)</f>
        <v>3006HW-A</v>
      </c>
      <c r="J36" s="59" t="str" cm="1">
        <f t="array" aca="1" ref="J36" ca="1">BoxVal($A36,21,COLUMN(INDIRECT("T"&amp;($A36-1)*65+2)),1)</f>
        <v>default_NormalMode</v>
      </c>
      <c r="K36" s="59" t="str" cm="1">
        <f t="array" aca="1" ref="K36" ca="1">BoxVal($A36,25,COLUMN(INDIRECT("T"&amp;($A36-1)*65+2)),1)</f>
        <v>Default</v>
      </c>
      <c r="L36" s="60" t="str" cm="1">
        <f t="array" aca="1" ref="L36" ca="1">BoxVal($A36,32,COLUMN(INDIRECT("T"&amp;($A36-1)*65+2)),1)</f>
        <v>3.3V : 100~200 (uA)
Vdc&amp;Remark: -</v>
      </c>
      <c r="M36" s="59" t="str" cm="1">
        <f t="array" aca="1" ref="M36" ca="1">BoxVal($A36,31,COLUMN(INDIRECT("T"&amp;($A36-1)*65+2)),1)</f>
        <v>-38+/-0.8 dBV</v>
      </c>
      <c r="N36" s="59" t="str" cm="1">
        <f t="array" aca="1" ref="N36" ca="1">BoxVal($A36,12,COLUMN(INDIRECT("T"&amp;($A36-1)*65+2)),1)</f>
        <v>Normal</v>
      </c>
      <c r="O36" s="64" t="str" cm="1">
        <f t="array" ref="O36">BoxVal($A36,2,COLUMN(V37),1)</f>
        <v>bit13</v>
      </c>
      <c r="P36" s="64" t="str" cm="1">
        <f t="array" aca="1" ref="P36" ca="1">BoxVal($A36,2,COLUMN(INDIRECT("AB"&amp;($A36-1)*65+2)),1)</f>
        <v>default_NormalMode_38dB_M804WF_2282A_411_477_ZTS6055_low power_MP35.3</v>
      </c>
      <c r="Q36" s="64" t="str" cm="1">
        <f t="array" aca="1" ref="Q36" ca="1">BoxVal($A36,2,COLUMN(INDIRECT("AJ"&amp;($A36-1)*65+2)),1)</f>
        <v/>
      </c>
      <c r="R36" s="34"/>
      <c r="S36" s="4" t="str">
        <f>$BB$3</f>
        <v>14V</v>
      </c>
      <c r="T36" s="3" t="s">
        <v>562</v>
      </c>
      <c r="U36" s="71"/>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10V</v>
      </c>
      <c r="D37" s="59" t="str" cm="1">
        <f t="array" aca="1" ref="D37" ca="1">BoxVal($A37,2,COLUMN(INDIRECT("T"&amp;($A37-1)*65+2)),1)</f>
        <v>CPC</v>
      </c>
      <c r="E37" s="59" t="str" cm="1">
        <f t="array" aca="1" ref="E37" ca="1">BoxVal($A37,3,COLUMN(INDIRECT("T"&amp;($A37-1)*65+2)),1)</f>
        <v>MP</v>
      </c>
      <c r="F37" s="59" t="str" cm="1">
        <f t="array" aca="1" ref="F37" ca="1">BoxVal($A37,16,COLUMN(INDIRECT("T"&amp;($A37-1)*65+2)),1)</f>
        <v>non</v>
      </c>
      <c r="G37" s="59" t="str" cm="1">
        <f t="array" aca="1" ref="G37" ca="1">BoxVal($A37,4,COLUMN(INDIRECT("T"&amp;($A37-1)*65+2)),1)</f>
        <v>ZTS6211E</v>
      </c>
      <c r="H37" s="59" t="str" cm="1">
        <f t="array" aca="1" ref="H37" ca="1">BoxVal($A37,5,COLUMN(INDIRECT("T"&amp;($A37-1)*65+2)),1)</f>
        <v>4804WF</v>
      </c>
      <c r="I37" s="59" t="str" cm="1">
        <f t="array" aca="1" ref="I37" ca="1">BoxVal($A37,6,COLUMN(INDIRECT("T"&amp;($A37-1)*65+2)),1)</f>
        <v>3018AH</v>
      </c>
      <c r="J37" s="59" t="str" cm="1">
        <f t="array" aca="1" ref="J37" ca="1">BoxVal($A37,21,COLUMN(INDIRECT("T"&amp;($A37-1)*65+2)),1)</f>
        <v>10V_NormalMode</v>
      </c>
      <c r="K37" s="59" t="str" cm="1">
        <f t="array" aca="1" ref="K37" ca="1">BoxVal($A37,25,COLUMN(INDIRECT("T"&amp;($A37-1)*65+2)),1)</f>
        <v>Default</v>
      </c>
      <c r="L37" s="60" t="str" cm="1">
        <f t="array" aca="1" ref="L37" ca="1">BoxVal($A37,32,COLUMN(INDIRECT("T"&amp;($A37-1)*65+2)),1)</f>
        <v>3.3V : 100~200 (uA)
Vdc&amp;Remark: -</v>
      </c>
      <c r="M37" s="59" t="str" cm="1">
        <f t="array" aca="1" ref="M37" ca="1">BoxVal($A37,31,COLUMN(INDIRECT("T"&amp;($A37-1)*65+2)),1)</f>
        <v>-38+/-1 dBV</v>
      </c>
      <c r="N37" s="59" t="str" cm="1">
        <f t="array" aca="1" ref="N37" ca="1">BoxVal($A37,12,COLUMN(INDIRECT("T"&amp;($A37-1)*65+2)),1)</f>
        <v>Normal</v>
      </c>
      <c r="O37" s="64" t="str" cm="1">
        <f t="array" ref="O37">BoxVal($A37,2,COLUMN(V38),1)</f>
        <v>-</v>
      </c>
      <c r="P37" s="64" t="str" cm="1">
        <f t="array" aca="1" ref="P37" ca="1">BoxVal($A37,2,COLUMN(INDIRECT("AB"&amp;($A37-1)*65+2)),1)</f>
        <v>10V_NormalMode_38dB_M804WF_2391A_355_440_ZTS6211E_MP36.0</v>
      </c>
      <c r="Q37" s="64" t="str" cm="1">
        <f t="array" aca="1" ref="Q37" ca="1">BoxVal($A37,2,COLUMN(INDIRECT("AJ"&amp;($A37-1)*65+2)),1)</f>
        <v>6211E FB Mic，固定10V生產</v>
      </c>
      <c r="R37" s="34"/>
      <c r="S37" s="4" t="str">
        <f>$BB$4</f>
        <v>13V</v>
      </c>
      <c r="T37" s="3">
        <v>2.1</v>
      </c>
      <c r="U37" s="71"/>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12V</v>
      </c>
      <c r="D38" s="59" t="str" cm="1">
        <f t="array" aca="1" ref="D38" ca="1">BoxVal($A38,2,COLUMN(INDIRECT("T"&amp;($A38-1)*65+2)),1)</f>
        <v>CPC</v>
      </c>
      <c r="E38" s="59" t="str" cm="1">
        <f t="array" aca="1" ref="E38" ca="1">BoxVal($A38,3,COLUMN(INDIRECT("T"&amp;($A38-1)*65+2)),1)</f>
        <v>MP</v>
      </c>
      <c r="F38" s="59" t="str" cm="1">
        <f t="array" aca="1" ref="F38" ca="1">BoxVal($A38,16,COLUMN(INDIRECT("T"&amp;($A38-1)*65+2)),1)</f>
        <v>non</v>
      </c>
      <c r="G38" s="59" t="str" cm="1">
        <f t="array" aca="1" ref="G38" ca="1">BoxVal($A38,4,COLUMN(INDIRECT("T"&amp;($A38-1)*65+2)),1)</f>
        <v>ZTS6411</v>
      </c>
      <c r="H38" s="59" t="str" cm="1">
        <f t="array" aca="1" ref="H38" ca="1">BoxVal($A38,5,COLUMN(INDIRECT("T"&amp;($A38-1)*65+2)),1)</f>
        <v>4804WF</v>
      </c>
      <c r="I38" s="59" t="str" cm="1">
        <f t="array" aca="1" ref="I38" ca="1">BoxVal($A38,6,COLUMN(INDIRECT("T"&amp;($A38-1)*65+2)),1)</f>
        <v>3004_V11</v>
      </c>
      <c r="J38" s="59" t="str" cm="1">
        <f t="array" aca="1" ref="J38" ca="1">BoxVal($A38,21,COLUMN(INDIRECT("T"&amp;($A38-1)*65+2)),1)</f>
        <v>default_NormalMode</v>
      </c>
      <c r="K38" s="59" t="str" cm="1">
        <f t="array" aca="1" ref="K38" ca="1">BoxVal($A38,25,COLUMN(INDIRECT("T"&amp;($A38-1)*65+2)),1)</f>
        <v>Default</v>
      </c>
      <c r="L38" s="60" t="str" cm="1">
        <f t="array" aca="1" ref="L38" ca="1">BoxVal($A38,32,COLUMN(INDIRECT("T"&amp;($A38-1)*65+2)),1)</f>
        <v>3.3V : 100~200 (uA)
Vdc&amp;Remark: -</v>
      </c>
      <c r="M38" s="59" t="str" cm="1">
        <f t="array" aca="1" ref="M38" ca="1">BoxVal($A38,31,COLUMN(INDIRECT("T"&amp;($A38-1)*65+2)),1)</f>
        <v>-42+/-0.8 dBV</v>
      </c>
      <c r="N38" s="59" t="str" cm="1">
        <f t="array" aca="1" ref="N38" ca="1">BoxVal($A38,12,COLUMN(INDIRECT("T"&amp;($A38-1)*65+2)),1)</f>
        <v>Normal</v>
      </c>
      <c r="O38" s="64" t="str" cm="1">
        <f t="array" ref="O38">BoxVal($A38,2,COLUMN(V39),1)</f>
        <v>-</v>
      </c>
      <c r="P38" s="64" t="str" cm="1">
        <f t="array" aca="1" ref="P38" ca="1">BoxVal($A38,2,COLUMN(INDIRECT("AB"&amp;($A38-1)*65+2)),1)</f>
        <v>default_NormalMode_42dB_M804WF_2227F_395_465_ZTS6411_MP37.0</v>
      </c>
      <c r="Q38" s="64" t="str" cm="1">
        <f t="array" aca="1" ref="Q38" ca="1">BoxVal($A38,2,COLUMN(INDIRECT("AJ"&amp;($A38-1)*65+2)),1)</f>
        <v/>
      </c>
      <c r="R38" s="34"/>
      <c r="S38" s="4" t="str">
        <f>$BB$5</f>
        <v>12V</v>
      </c>
      <c r="T38" s="3">
        <v>0</v>
      </c>
      <c r="U38" s="71"/>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-2.5</v>
      </c>
      <c r="U39" s="71"/>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71"/>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71"/>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71"/>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c r="U43" s="71"/>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71"/>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 t="shared" ref="Y66" si="15">VLOOKUP(U66,$DX$1:$DZ$21,3,FALSE)</f>
        <v>-</v>
      </c>
      <c r="AD66" s="8"/>
    </row>
    <row r="67" spans="19:45" ht="30" customHeight="1" x14ac:dyDescent="0.25">
      <c r="S67" s="7" t="s">
        <v>24</v>
      </c>
      <c r="T67" s="15" t="s">
        <v>1154</v>
      </c>
      <c r="U67" s="5" t="s">
        <v>23</v>
      </c>
      <c r="V67" s="7" t="str">
        <f t="shared" ref="V67" si="16">VLOOKUP(U66,$DX$1:$DZ$21,2,FALSE)</f>
        <v>-</v>
      </c>
      <c r="W67" s="19"/>
      <c r="X67" s="19"/>
      <c r="Y67" s="19"/>
      <c r="Z67" s="19"/>
      <c r="AA67" s="5" t="s">
        <v>592</v>
      </c>
      <c r="AB67" s="26" t="str">
        <f t="shared" ref="AB67" si="17">T86&amp;"_"&amp;ABS(T84)&amp;"dB_"&amp;T88&amp;"_"&amp;T89&amp;"_"&amp;GetAbsMaxMinText(AF70:AG129)&amp;"_"&amp;T69&amp;"_"&amp;T68&amp;S66&amp;"."&amp;T92</f>
        <v>12V_NormalMode_38dB_M804WF_2227F_360_420_ZTS6053_MP2.2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 t="shared" ref="U68" si="18">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 t="shared" ref="AN69" si="19">VLOOKUP($T77,$DE$1:$DJ$31,2,FALSE)</f>
        <v>Full</v>
      </c>
      <c r="AO69" s="56" t="str">
        <f t="shared" ref="AO69" si="20">VLOOKUP($T77,$DE$1:$DJ$31,3,FALSE)</f>
        <v>Full</v>
      </c>
      <c r="AP69" s="56" t="str">
        <f t="shared" ref="AP69" si="21">VLOOKUP($T77,$DE$1:$DJ$31,4,FALSE)</f>
        <v>non</v>
      </c>
      <c r="AQ69" s="56" t="str">
        <f t="shared" ref="AQ69" si="22">VLOOKUP($T77,$DE$1:$DJ$31,5,FALSE)</f>
        <v>non</v>
      </c>
      <c r="AR69" s="56" t="str">
        <f t="shared" ref="AR69" si="23">VLOOKUP($T77,$DE$1:$DJ$31,6,FALSE)</f>
        <v>Full</v>
      </c>
      <c r="AS69" s="35" t="s">
        <v>726</v>
      </c>
    </row>
    <row r="70" spans="19:45" ht="30" customHeight="1" x14ac:dyDescent="0.25">
      <c r="S70" s="7" t="s">
        <v>18</v>
      </c>
      <c r="T70" s="15" t="s">
        <v>1149</v>
      </c>
      <c r="U70" s="36" t="str">
        <f t="shared" ref="U70:U80" ca="1" si="24">ConfigCode($AA70,$AN70,$AO70,$AP70,$AQ70,$AR70,$AF70,$AG70,2)</f>
        <v>0x23=-36.60,-36.00;</v>
      </c>
      <c r="V70" s="37"/>
      <c r="W70" s="37"/>
      <c r="X70" s="68"/>
      <c r="Y70" s="68"/>
      <c r="Z70" s="55">
        <f t="shared" ref="Z70:Z80" ca="1" si="25" xml:space="preserve">
N("vbias,vlookup vbias range")+
VLOOKUP($AA70,INDIRECT(BoxVal(ROW($AA70),34,COLUMN(T66))),2,FALSE)+
N("gain")+
$AB70+
N("vcm")+
VLOOKUP($AC70,$CT$1:$DC$31,7,FALSE)+
N("(vbias*vcp*vbg-vbias)*sensor ratio")+
VbiasCal($AA70,$AD70,$AE70,BoxVal(ROW($AC70),18,COLUMN($T$22)))+
N("vbias ref+gain ref")+
$V70+$W70</f>
        <v>-1.7000000000000002</v>
      </c>
      <c r="AA70" s="39" t="s">
        <v>799</v>
      </c>
      <c r="AB70" s="40">
        <v>0.5</v>
      </c>
      <c r="AC70" s="40" t="s">
        <v>996</v>
      </c>
      <c r="AD70" s="40">
        <v>1</v>
      </c>
      <c r="AE70" s="41">
        <v>0</v>
      </c>
      <c r="AF70" s="42">
        <v>-36.6</v>
      </c>
      <c r="AG70" s="42">
        <v>-36</v>
      </c>
      <c r="AH70" s="43">
        <f t="shared" ref="AH70:AH80" ca="1" si="26">$AF70+$Z70</f>
        <v>-38.300000000000004</v>
      </c>
      <c r="AI70" s="43">
        <f t="shared" ref="AI70:AI80" ca="1" si="27">$AG70+$Z70</f>
        <v>-37.700000000000003</v>
      </c>
      <c r="AJ70" s="44">
        <f t="shared" ref="AJ70:AJ80" ca="1" si="28" xml:space="preserve">
N("initial sens-loopgain")+
$AF70-BoxVal(ROW($AA70),26,COLUMN(INDIRECT("T"&amp;(INT(ROW($AA87)/65))*65+2)))</f>
        <v>-36.6</v>
      </c>
      <c r="AK70" s="44">
        <f t="shared" ref="AK70:AK80" ca="1" si="29">AJ70+(AG70-AF70)</f>
        <v>-36</v>
      </c>
      <c r="AL70" s="44">
        <f t="shared" ref="AL70:AL80" ca="1" si="30" xml:space="preserve">
N("initial sens-loopgain-gain-gain ref-vcm")+
$AH70-
BoxVal(ROW($AA70),26,COLUMN(INDIRECT("T"&amp;(INT(ROW($AA87)/65))*65+2)))-
$AB70-
$W70-
IFERROR(VLOOKUP($AC70,$CT$1:$DC$31,7,FALSE),0)</f>
        <v>-38.800000000000004</v>
      </c>
      <c r="AM70" s="44">
        <f t="shared" ref="AM70:AM80" ca="1" si="31">AL70+(AG70-AF70)</f>
        <v>-38.200000000000003</v>
      </c>
      <c r="AN70" s="36" t="str">
        <f t="shared" ref="AN70:AN80" ca="1" si="32">IF(BoxVal(ROW(AA70),9,COLUMN(T68))="FIX","00",ManualLookup(AA70,BoxVal(ROW(AA70),4,COLUMN(AN68)),INDIRECT(DN$3)))</f>
        <v>20</v>
      </c>
      <c r="AO70" s="36" t="str">
        <f t="shared" ref="AO70:AO80" ca="1" si="33">ManualLookup(AB70,BoxVal(ROW(AB70),4,COLUMN(AO68)),INDIRECT(DO$3))</f>
        <v>03</v>
      </c>
      <c r="AP70" s="36" t="str">
        <f t="shared" ref="AP70:AP80" ca="1" si="34">ManualLookup(AC70,BoxVal(ROW(AC70),4,COLUMN(AP68)),INDIRECT(DP$3))</f>
        <v>00</v>
      </c>
      <c r="AQ70" s="36" t="str">
        <f t="shared" ref="AQ70:AQ80" ca="1" si="35">ManualLookup(AD70,BoxVal(ROW(AD70),4,COLUMN(AQ68)),INDIRECT(DQ$3))</f>
        <v>00</v>
      </c>
      <c r="AR70" s="36" t="str">
        <f t="shared" ref="AR70:AR80" ca="1" si="36">ManualLookup(AE70,BoxVal(ROW(AE70),4,COLUMN(AR68)),INDIRECT(DR$3))</f>
        <v>00</v>
      </c>
      <c r="AS70" s="33"/>
    </row>
    <row r="71" spans="19:45" ht="30" customHeight="1" x14ac:dyDescent="0.25">
      <c r="S71" s="7" t="s">
        <v>13</v>
      </c>
      <c r="T71" s="15" t="s">
        <v>1155</v>
      </c>
      <c r="U71" s="71" t="str">
        <f t="shared" ca="1" si="24"/>
        <v>0x24=-37.10,-36.60;</v>
      </c>
      <c r="V71" s="37"/>
      <c r="W71" s="37"/>
      <c r="X71" s="68"/>
      <c r="Y71" s="68"/>
      <c r="Z71" s="55">
        <f t="shared" ca="1" si="25"/>
        <v>-1.2000000000000002</v>
      </c>
      <c r="AA71" s="39" t="s">
        <v>799</v>
      </c>
      <c r="AB71" s="40">
        <v>1</v>
      </c>
      <c r="AC71" s="40" t="s">
        <v>996</v>
      </c>
      <c r="AD71" s="40">
        <v>1</v>
      </c>
      <c r="AE71" s="41">
        <v>0</v>
      </c>
      <c r="AF71" s="42">
        <v>-37.1</v>
      </c>
      <c r="AG71" s="47">
        <f t="shared" ref="AG71" si="37">AF70</f>
        <v>-36.6</v>
      </c>
      <c r="AH71" s="43">
        <f t="shared" ca="1" si="26"/>
        <v>-38.300000000000004</v>
      </c>
      <c r="AI71" s="43">
        <f t="shared" ca="1" si="27"/>
        <v>-37.800000000000004</v>
      </c>
      <c r="AJ71" s="44">
        <f t="shared" ca="1" si="28"/>
        <v>-37.1</v>
      </c>
      <c r="AK71" s="44">
        <f t="shared" ca="1" si="29"/>
        <v>-36.6</v>
      </c>
      <c r="AL71" s="44">
        <f t="shared" ca="1" si="30"/>
        <v>-39.300000000000004</v>
      </c>
      <c r="AM71" s="44">
        <f t="shared" ca="1" si="31"/>
        <v>-38.800000000000004</v>
      </c>
      <c r="AN71" s="36" t="str">
        <f t="shared" ca="1" si="32"/>
        <v>20</v>
      </c>
      <c r="AO71" s="36" t="str">
        <f t="shared" ca="1" si="33"/>
        <v>04</v>
      </c>
      <c r="AP71" s="36" t="str">
        <f t="shared" ca="1" si="34"/>
        <v>00</v>
      </c>
      <c r="AQ71" s="36" t="str">
        <f t="shared" ca="1" si="35"/>
        <v>00</v>
      </c>
      <c r="AR71" s="36" t="str">
        <f t="shared" ca="1" si="36"/>
        <v>00</v>
      </c>
      <c r="AS71" s="36"/>
    </row>
    <row r="72" spans="19:45" ht="30" customHeight="1" x14ac:dyDescent="0.25">
      <c r="S72" s="26"/>
      <c r="T72" s="17"/>
      <c r="U72" s="71" t="str">
        <f t="shared" ca="1" si="24"/>
        <v>0x30=-37.20,-37.10;</v>
      </c>
      <c r="V72" s="37"/>
      <c r="W72" s="37"/>
      <c r="X72" s="68"/>
      <c r="Y72" s="68"/>
      <c r="Z72" s="55">
        <f t="shared" ca="1" si="25"/>
        <v>-1.1000000000000001</v>
      </c>
      <c r="AA72" s="39" t="s">
        <v>586</v>
      </c>
      <c r="AB72" s="40">
        <v>0</v>
      </c>
      <c r="AC72" s="40" t="s">
        <v>995</v>
      </c>
      <c r="AD72" s="40">
        <v>1</v>
      </c>
      <c r="AE72" s="41">
        <v>0</v>
      </c>
      <c r="AF72" s="42">
        <v>-37.200000000000003</v>
      </c>
      <c r="AG72" s="47">
        <f t="shared" ref="AG72:AG80" si="38">AF71</f>
        <v>-37.1</v>
      </c>
      <c r="AH72" s="43">
        <f t="shared" ca="1" si="26"/>
        <v>-38.300000000000004</v>
      </c>
      <c r="AI72" s="43">
        <f t="shared" ca="1" si="27"/>
        <v>-38.200000000000003</v>
      </c>
      <c r="AJ72" s="44">
        <f t="shared" ca="1" si="28"/>
        <v>-37.200000000000003</v>
      </c>
      <c r="AK72" s="44">
        <f t="shared" ca="1" si="29"/>
        <v>-37.1</v>
      </c>
      <c r="AL72" s="44">
        <f t="shared" ca="1" si="30"/>
        <v>-38.300000000000004</v>
      </c>
      <c r="AM72" s="44">
        <f t="shared" ca="1" si="31"/>
        <v>-38.200000000000003</v>
      </c>
      <c r="AN72" s="36" t="str">
        <f t="shared" ca="1" si="32"/>
        <v>30</v>
      </c>
      <c r="AO72" s="36" t="str">
        <f t="shared" ca="1" si="33"/>
        <v>00</v>
      </c>
      <c r="AP72" s="36" t="str">
        <f t="shared" ca="1" si="34"/>
        <v>00</v>
      </c>
      <c r="AQ72" s="36" t="str">
        <f t="shared" ca="1" si="35"/>
        <v>00</v>
      </c>
      <c r="AR72" s="36" t="str">
        <f t="shared" ca="1" si="36"/>
        <v>00</v>
      </c>
      <c r="AS72" s="36"/>
    </row>
    <row r="73" spans="19:45" ht="30" customHeight="1" x14ac:dyDescent="0.25">
      <c r="S73" s="7" t="s">
        <v>19</v>
      </c>
      <c r="T73" s="15" t="s">
        <v>1150</v>
      </c>
      <c r="U73" s="71" t="str">
        <f t="shared" ca="1" si="24"/>
        <v>0x33=-37.70,-37.20;</v>
      </c>
      <c r="V73" s="37"/>
      <c r="W73" s="37"/>
      <c r="X73" s="68"/>
      <c r="Y73" s="68"/>
      <c r="Z73" s="55">
        <f t="shared" ca="1" si="25"/>
        <v>-0.60000000000000009</v>
      </c>
      <c r="AA73" s="39" t="s">
        <v>586</v>
      </c>
      <c r="AB73" s="40">
        <v>0.5</v>
      </c>
      <c r="AC73" s="40" t="s">
        <v>995</v>
      </c>
      <c r="AD73" s="40">
        <v>1</v>
      </c>
      <c r="AE73" s="41">
        <v>0</v>
      </c>
      <c r="AF73" s="42">
        <v>-37.700000000000003</v>
      </c>
      <c r="AG73" s="47">
        <f t="shared" si="38"/>
        <v>-37.200000000000003</v>
      </c>
      <c r="AH73" s="43">
        <f t="shared" ca="1" si="26"/>
        <v>-38.300000000000004</v>
      </c>
      <c r="AI73" s="43">
        <f t="shared" ca="1" si="27"/>
        <v>-37.800000000000004</v>
      </c>
      <c r="AJ73" s="44">
        <f t="shared" ca="1" si="28"/>
        <v>-37.700000000000003</v>
      </c>
      <c r="AK73" s="44">
        <f t="shared" ca="1" si="29"/>
        <v>-37.200000000000003</v>
      </c>
      <c r="AL73" s="44">
        <f t="shared" ca="1" si="30"/>
        <v>-38.800000000000004</v>
      </c>
      <c r="AM73" s="44">
        <f t="shared" ca="1" si="31"/>
        <v>-38.300000000000004</v>
      </c>
      <c r="AN73" s="36" t="str">
        <f t="shared" ca="1" si="32"/>
        <v>30</v>
      </c>
      <c r="AO73" s="36" t="str">
        <f t="shared" ca="1" si="33"/>
        <v>03</v>
      </c>
      <c r="AP73" s="36" t="str">
        <f t="shared" ca="1" si="34"/>
        <v>00</v>
      </c>
      <c r="AQ73" s="36" t="str">
        <f t="shared" ca="1" si="35"/>
        <v>00</v>
      </c>
      <c r="AR73" s="36" t="str">
        <f t="shared" ca="1" si="36"/>
        <v>00</v>
      </c>
      <c r="AS73" s="36"/>
    </row>
    <row r="74" spans="19:45" ht="30" customHeight="1" x14ac:dyDescent="0.25">
      <c r="S74" s="7" t="s">
        <v>15</v>
      </c>
      <c r="T74" s="15" t="s">
        <v>1151</v>
      </c>
      <c r="U74" s="71" t="str">
        <f t="shared" ca="1" si="24"/>
        <v>0x03=-38.80,-37.70;</v>
      </c>
      <c r="V74" s="37"/>
      <c r="W74" s="37"/>
      <c r="X74" s="68"/>
      <c r="Y74" s="68"/>
      <c r="Z74" s="55">
        <f t="shared" ca="1" si="25"/>
        <v>0.5</v>
      </c>
      <c r="AA74" s="39" t="s">
        <v>587</v>
      </c>
      <c r="AB74" s="40">
        <v>0.5</v>
      </c>
      <c r="AC74" s="40" t="s">
        <v>995</v>
      </c>
      <c r="AD74" s="40">
        <v>1</v>
      </c>
      <c r="AE74" s="41">
        <v>0</v>
      </c>
      <c r="AF74" s="42">
        <v>-38.799999999999997</v>
      </c>
      <c r="AG74" s="47">
        <f t="shared" si="38"/>
        <v>-37.700000000000003</v>
      </c>
      <c r="AH74" s="43">
        <f t="shared" ca="1" si="26"/>
        <v>-38.299999999999997</v>
      </c>
      <c r="AI74" s="43">
        <f t="shared" ca="1" si="27"/>
        <v>-37.200000000000003</v>
      </c>
      <c r="AJ74" s="44">
        <f t="shared" ca="1" si="28"/>
        <v>-38.799999999999997</v>
      </c>
      <c r="AK74" s="44">
        <f t="shared" ca="1" si="29"/>
        <v>-37.700000000000003</v>
      </c>
      <c r="AL74" s="44">
        <f t="shared" ca="1" si="30"/>
        <v>-38.799999999999997</v>
      </c>
      <c r="AM74" s="44">
        <f t="shared" ca="1" si="31"/>
        <v>-37.700000000000003</v>
      </c>
      <c r="AN74" s="36" t="str">
        <f t="shared" ca="1" si="32"/>
        <v>00</v>
      </c>
      <c r="AO74" s="36" t="str">
        <f t="shared" ca="1" si="33"/>
        <v>03</v>
      </c>
      <c r="AP74" s="36" t="str">
        <f t="shared" ca="1" si="34"/>
        <v>00</v>
      </c>
      <c r="AQ74" s="36" t="str">
        <f t="shared" ca="1" si="35"/>
        <v>00</v>
      </c>
      <c r="AR74" s="36" t="str">
        <f t="shared" ca="1" si="36"/>
        <v>00</v>
      </c>
      <c r="AS74" s="36"/>
    </row>
    <row r="75" spans="19:45" ht="30" customHeight="1" x14ac:dyDescent="0.25">
      <c r="S75" s="7" t="s">
        <v>705</v>
      </c>
      <c r="T75" s="15" t="s">
        <v>1152</v>
      </c>
      <c r="U75" s="71" t="str">
        <f t="shared" ca="1" si="24"/>
        <v>0x04=-39.40,-38.80;</v>
      </c>
      <c r="V75" s="37"/>
      <c r="W75" s="37"/>
      <c r="X75" s="68"/>
      <c r="Y75" s="68"/>
      <c r="Z75" s="55">
        <f t="shared" ca="1" si="25"/>
        <v>1</v>
      </c>
      <c r="AA75" s="39" t="s">
        <v>587</v>
      </c>
      <c r="AB75" s="40">
        <v>1</v>
      </c>
      <c r="AC75" s="40" t="s">
        <v>995</v>
      </c>
      <c r="AD75" s="40">
        <v>1</v>
      </c>
      <c r="AE75" s="41">
        <v>0</v>
      </c>
      <c r="AF75" s="42">
        <v>-39.4</v>
      </c>
      <c r="AG75" s="47">
        <f t="shared" si="38"/>
        <v>-38.799999999999997</v>
      </c>
      <c r="AH75" s="43">
        <f t="shared" ca="1" si="26"/>
        <v>-38.4</v>
      </c>
      <c r="AI75" s="43">
        <f t="shared" ca="1" si="27"/>
        <v>-37.799999999999997</v>
      </c>
      <c r="AJ75" s="44">
        <f t="shared" ca="1" si="28"/>
        <v>-39.4</v>
      </c>
      <c r="AK75" s="44">
        <f t="shared" ca="1" si="29"/>
        <v>-38.799999999999997</v>
      </c>
      <c r="AL75" s="44">
        <f t="shared" ca="1" si="30"/>
        <v>-39.4</v>
      </c>
      <c r="AM75" s="44">
        <f t="shared" ca="1" si="31"/>
        <v>-38.799999999999997</v>
      </c>
      <c r="AN75" s="36" t="str">
        <f t="shared" ca="1" si="32"/>
        <v>00</v>
      </c>
      <c r="AO75" s="36" t="str">
        <f t="shared" ca="1" si="33"/>
        <v>04</v>
      </c>
      <c r="AP75" s="36" t="str">
        <f t="shared" ca="1" si="34"/>
        <v>00</v>
      </c>
      <c r="AQ75" s="36" t="str">
        <f t="shared" ca="1" si="35"/>
        <v>00</v>
      </c>
      <c r="AR75" s="36" t="str">
        <f t="shared" ca="1" si="36"/>
        <v>00</v>
      </c>
      <c r="AS75" s="36"/>
    </row>
    <row r="76" spans="19:45" ht="30" customHeight="1" x14ac:dyDescent="0.25">
      <c r="S76" s="7" t="s">
        <v>605</v>
      </c>
      <c r="T76" s="15" t="s">
        <v>991</v>
      </c>
      <c r="U76" s="71" t="str">
        <f t="shared" ca="1" si="24"/>
        <v>0x53=-39.90,-39.40;</v>
      </c>
      <c r="V76" s="37"/>
      <c r="W76" s="37"/>
      <c r="X76" s="68"/>
      <c r="Y76" s="68"/>
      <c r="Z76" s="55">
        <f t="shared" ca="1" si="25"/>
        <v>1.6</v>
      </c>
      <c r="AA76" s="39" t="s">
        <v>580</v>
      </c>
      <c r="AB76" s="40">
        <v>0.5</v>
      </c>
      <c r="AC76" s="40" t="s">
        <v>995</v>
      </c>
      <c r="AD76" s="40">
        <v>1</v>
      </c>
      <c r="AE76" s="41">
        <v>0</v>
      </c>
      <c r="AF76" s="42">
        <v>-39.9</v>
      </c>
      <c r="AG76" s="47">
        <f t="shared" si="38"/>
        <v>-39.4</v>
      </c>
      <c r="AH76" s="43">
        <f t="shared" ca="1" si="26"/>
        <v>-38.299999999999997</v>
      </c>
      <c r="AI76" s="43">
        <f t="shared" ca="1" si="27"/>
        <v>-37.799999999999997</v>
      </c>
      <c r="AJ76" s="44">
        <f t="shared" ca="1" si="28"/>
        <v>-39.9</v>
      </c>
      <c r="AK76" s="44">
        <f t="shared" ca="1" si="29"/>
        <v>-39.4</v>
      </c>
      <c r="AL76" s="44">
        <f t="shared" ca="1" si="30"/>
        <v>-38.799999999999997</v>
      </c>
      <c r="AM76" s="44">
        <f t="shared" ca="1" si="31"/>
        <v>-38.299999999999997</v>
      </c>
      <c r="AN76" s="36" t="str">
        <f t="shared" ca="1" si="32"/>
        <v>50</v>
      </c>
      <c r="AO76" s="36" t="str">
        <f t="shared" ca="1" si="33"/>
        <v>03</v>
      </c>
      <c r="AP76" s="36" t="str">
        <f t="shared" ca="1" si="34"/>
        <v>00</v>
      </c>
      <c r="AQ76" s="36" t="str">
        <f t="shared" ca="1" si="35"/>
        <v>00</v>
      </c>
      <c r="AR76" s="36" t="str">
        <f t="shared" ca="1" si="36"/>
        <v>00</v>
      </c>
      <c r="AS76" s="36"/>
    </row>
    <row r="77" spans="19:45" ht="30" customHeight="1" x14ac:dyDescent="0.25">
      <c r="S77" s="7" t="s">
        <v>721</v>
      </c>
      <c r="T77" s="15" t="s">
        <v>26</v>
      </c>
      <c r="U77" s="71" t="str">
        <f t="shared" ca="1" si="24"/>
        <v>0x54=-40.50,-39.90;</v>
      </c>
      <c r="V77" s="37"/>
      <c r="W77" s="37"/>
      <c r="X77" s="68"/>
      <c r="Y77" s="68"/>
      <c r="Z77" s="55">
        <f t="shared" ca="1" si="25"/>
        <v>2.1</v>
      </c>
      <c r="AA77" s="39" t="s">
        <v>580</v>
      </c>
      <c r="AB77" s="40">
        <v>1</v>
      </c>
      <c r="AC77" s="40" t="s">
        <v>995</v>
      </c>
      <c r="AD77" s="40">
        <v>1</v>
      </c>
      <c r="AE77" s="41">
        <v>0</v>
      </c>
      <c r="AF77" s="42">
        <v>-40.5</v>
      </c>
      <c r="AG77" s="47">
        <f t="shared" si="38"/>
        <v>-39.9</v>
      </c>
      <c r="AH77" s="43">
        <f t="shared" ca="1" si="26"/>
        <v>-38.4</v>
      </c>
      <c r="AI77" s="43">
        <f t="shared" ca="1" si="27"/>
        <v>-37.799999999999997</v>
      </c>
      <c r="AJ77" s="44">
        <f t="shared" ca="1" si="28"/>
        <v>-40.5</v>
      </c>
      <c r="AK77" s="44">
        <f t="shared" ca="1" si="29"/>
        <v>-39.9</v>
      </c>
      <c r="AL77" s="44">
        <f t="shared" ca="1" si="30"/>
        <v>-39.4</v>
      </c>
      <c r="AM77" s="44">
        <f t="shared" ca="1" si="31"/>
        <v>-38.799999999999997</v>
      </c>
      <c r="AN77" s="36" t="str">
        <f t="shared" ca="1" si="32"/>
        <v>50</v>
      </c>
      <c r="AO77" s="36" t="str">
        <f t="shared" ca="1" si="33"/>
        <v>04</v>
      </c>
      <c r="AP77" s="36" t="str">
        <f t="shared" ca="1" si="34"/>
        <v>00</v>
      </c>
      <c r="AQ77" s="36" t="str">
        <f t="shared" ca="1" si="35"/>
        <v>00</v>
      </c>
      <c r="AR77" s="36" t="str">
        <f t="shared" ca="1" si="36"/>
        <v>00</v>
      </c>
      <c r="AS77" s="36"/>
    </row>
    <row r="78" spans="19:45" ht="30" customHeight="1" x14ac:dyDescent="0.25">
      <c r="S78" s="7" t="s">
        <v>20</v>
      </c>
      <c r="T78" s="15">
        <v>-38</v>
      </c>
      <c r="U78" s="71" t="str">
        <f t="shared" ca="1" si="24"/>
        <v>0x63=-40.90,-40.50;</v>
      </c>
      <c r="V78" s="37"/>
      <c r="W78" s="37"/>
      <c r="X78" s="38"/>
      <c r="Y78" s="38"/>
      <c r="Z78" s="55">
        <f t="shared" ca="1" si="25"/>
        <v>2.7</v>
      </c>
      <c r="AA78" s="39" t="s">
        <v>581</v>
      </c>
      <c r="AB78" s="40">
        <v>0.5</v>
      </c>
      <c r="AC78" s="40" t="s">
        <v>995</v>
      </c>
      <c r="AD78" s="40">
        <v>1</v>
      </c>
      <c r="AE78" s="41">
        <v>0</v>
      </c>
      <c r="AF78" s="42">
        <v>-40.9</v>
      </c>
      <c r="AG78" s="47">
        <f t="shared" si="38"/>
        <v>-40.5</v>
      </c>
      <c r="AH78" s="43">
        <f t="shared" ca="1" si="26"/>
        <v>-38.199999999999996</v>
      </c>
      <c r="AI78" s="43">
        <f t="shared" ca="1" si="27"/>
        <v>-37.799999999999997</v>
      </c>
      <c r="AJ78" s="44">
        <f t="shared" ca="1" si="28"/>
        <v>-40.9</v>
      </c>
      <c r="AK78" s="44">
        <f t="shared" ca="1" si="29"/>
        <v>-40.5</v>
      </c>
      <c r="AL78" s="44">
        <f t="shared" ca="1" si="30"/>
        <v>-38.699999999999996</v>
      </c>
      <c r="AM78" s="44">
        <f t="shared" ca="1" si="31"/>
        <v>-38.299999999999997</v>
      </c>
      <c r="AN78" s="36" t="str">
        <f t="shared" ca="1" si="32"/>
        <v>60</v>
      </c>
      <c r="AO78" s="36" t="str">
        <f t="shared" ca="1" si="33"/>
        <v>03</v>
      </c>
      <c r="AP78" s="36" t="str">
        <f t="shared" ca="1" si="34"/>
        <v>00</v>
      </c>
      <c r="AQ78" s="36" t="str">
        <f t="shared" ca="1" si="35"/>
        <v>00</v>
      </c>
      <c r="AR78" s="36" t="str">
        <f t="shared" ca="1" si="36"/>
        <v>00</v>
      </c>
      <c r="AS78" s="36"/>
    </row>
    <row r="79" spans="19:45" ht="30" customHeight="1" x14ac:dyDescent="0.25">
      <c r="S79" s="7" t="s">
        <v>691</v>
      </c>
      <c r="T79" s="15" t="s">
        <v>1098</v>
      </c>
      <c r="U79" s="71" t="str">
        <f t="shared" ca="1" si="24"/>
        <v>0x64=-41.50,-40.90;</v>
      </c>
      <c r="V79" s="37"/>
      <c r="W79" s="37"/>
      <c r="X79" s="38"/>
      <c r="Y79" s="38"/>
      <c r="Z79" s="55">
        <f t="shared" ca="1" si="25"/>
        <v>3.2</v>
      </c>
      <c r="AA79" s="39" t="s">
        <v>581</v>
      </c>
      <c r="AB79" s="40">
        <v>1</v>
      </c>
      <c r="AC79" s="40" t="s">
        <v>995</v>
      </c>
      <c r="AD79" s="40">
        <v>1</v>
      </c>
      <c r="AE79" s="41">
        <v>0</v>
      </c>
      <c r="AF79" s="42">
        <v>-41.5</v>
      </c>
      <c r="AG79" s="47">
        <f t="shared" si="38"/>
        <v>-40.9</v>
      </c>
      <c r="AH79" s="43">
        <f t="shared" ca="1" si="26"/>
        <v>-38.299999999999997</v>
      </c>
      <c r="AI79" s="43">
        <f t="shared" ca="1" si="27"/>
        <v>-37.699999999999996</v>
      </c>
      <c r="AJ79" s="44">
        <f t="shared" ca="1" si="28"/>
        <v>-41.5</v>
      </c>
      <c r="AK79" s="44">
        <f t="shared" ca="1" si="29"/>
        <v>-40.9</v>
      </c>
      <c r="AL79" s="44">
        <f t="shared" ca="1" si="30"/>
        <v>-39.299999999999997</v>
      </c>
      <c r="AM79" s="44">
        <f t="shared" ca="1" si="31"/>
        <v>-38.699999999999996</v>
      </c>
      <c r="AN79" s="36" t="str">
        <f t="shared" ca="1" si="32"/>
        <v>60</v>
      </c>
      <c r="AO79" s="36" t="str">
        <f t="shared" ca="1" si="33"/>
        <v>04</v>
      </c>
      <c r="AP79" s="36" t="str">
        <f t="shared" ca="1" si="34"/>
        <v>00</v>
      </c>
      <c r="AQ79" s="36" t="str">
        <f t="shared" ca="1" si="35"/>
        <v>00</v>
      </c>
      <c r="AR79" s="36" t="str">
        <f t="shared" ca="1" si="36"/>
        <v>00</v>
      </c>
      <c r="AS79" s="36"/>
    </row>
    <row r="80" spans="19:45" ht="30" customHeight="1" x14ac:dyDescent="0.25">
      <c r="S80" s="7" t="s">
        <v>544</v>
      </c>
      <c r="T80" s="15" t="s">
        <v>993</v>
      </c>
      <c r="U80" s="71" t="str">
        <f t="shared" ca="1" si="24"/>
        <v>0x65=-42.00,-41.50;</v>
      </c>
      <c r="V80" s="37"/>
      <c r="W80" s="37"/>
      <c r="X80" s="38"/>
      <c r="Y80" s="38"/>
      <c r="Z80" s="71">
        <f t="shared" ca="1" si="25"/>
        <v>3.7</v>
      </c>
      <c r="AA80" s="39" t="s">
        <v>581</v>
      </c>
      <c r="AB80" s="40">
        <v>1.5</v>
      </c>
      <c r="AC80" s="40" t="s">
        <v>995</v>
      </c>
      <c r="AD80" s="40">
        <v>1</v>
      </c>
      <c r="AE80" s="41">
        <v>0</v>
      </c>
      <c r="AF80" s="42">
        <v>-42</v>
      </c>
      <c r="AG80" s="49">
        <f t="shared" si="38"/>
        <v>-41.5</v>
      </c>
      <c r="AH80" s="43">
        <f t="shared" ca="1" si="26"/>
        <v>-38.299999999999997</v>
      </c>
      <c r="AI80" s="43">
        <f t="shared" ca="1" si="27"/>
        <v>-37.799999999999997</v>
      </c>
      <c r="AJ80" s="44">
        <f t="shared" ca="1" si="28"/>
        <v>-42</v>
      </c>
      <c r="AK80" s="44">
        <f t="shared" ca="1" si="29"/>
        <v>-41.5</v>
      </c>
      <c r="AL80" s="44">
        <f t="shared" ca="1" si="30"/>
        <v>-39.799999999999997</v>
      </c>
      <c r="AM80" s="44">
        <f t="shared" ca="1" si="31"/>
        <v>-39.299999999999997</v>
      </c>
      <c r="AN80" s="36" t="str">
        <f t="shared" ca="1" si="32"/>
        <v>60</v>
      </c>
      <c r="AO80" s="36" t="str">
        <f t="shared" ca="1" si="33"/>
        <v>05</v>
      </c>
      <c r="AP80" s="36" t="str">
        <f t="shared" ca="1" si="34"/>
        <v>00</v>
      </c>
      <c r="AQ80" s="36" t="str">
        <f t="shared" ca="1" si="35"/>
        <v>00</v>
      </c>
      <c r="AR80" s="36" t="str">
        <f t="shared" ca="1" si="36"/>
        <v>00</v>
      </c>
      <c r="AS80" s="36"/>
    </row>
    <row r="81" spans="2:45" ht="30" customHeight="1" x14ac:dyDescent="0.25">
      <c r="S81" s="7" t="s">
        <v>12</v>
      </c>
      <c r="T81" s="15" t="s">
        <v>1262</v>
      </c>
      <c r="U81" s="71"/>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2:45" ht="30" customHeight="1" x14ac:dyDescent="0.25">
      <c r="S82" s="26" t="s">
        <v>773</v>
      </c>
      <c r="T82" s="15" t="s">
        <v>562</v>
      </c>
      <c r="U82" s="71"/>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2:45" ht="30" customHeight="1" x14ac:dyDescent="0.25">
      <c r="S83" s="7" t="s">
        <v>573</v>
      </c>
      <c r="T83" s="15">
        <v>1.1000000000000001</v>
      </c>
      <c r="U83" s="71"/>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2:45" ht="30" customHeight="1" x14ac:dyDescent="0.25">
      <c r="S84" s="7" t="s">
        <v>590</v>
      </c>
      <c r="T84" s="15">
        <f>VLOOKUP(T69,MPN!$A$1:$E$997,4,FALSE)</f>
        <v>-38</v>
      </c>
      <c r="U84" s="71"/>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2:45" ht="30" customHeight="1" x14ac:dyDescent="0.25">
      <c r="S85" s="7" t="s">
        <v>693</v>
      </c>
      <c r="T85" s="15">
        <v>0.8</v>
      </c>
      <c r="U85" s="71"/>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2:45" ht="30" customHeight="1" x14ac:dyDescent="0.25">
      <c r="S86" s="7" t="s">
        <v>604</v>
      </c>
      <c r="T86" s="7" t="str">
        <f t="shared" ref="T86" si="39">VLOOKUP($T73,$AU$1:$AZ$31,MATCH($T67,$AU$1:$AZ$1,0),FALSE)&amp;"_"&amp;T75</f>
        <v>12V_NormalMode</v>
      </c>
      <c r="U86" s="71"/>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2:45" ht="30" customHeight="1" x14ac:dyDescent="0.25">
      <c r="S87" s="7" t="s">
        <v>424</v>
      </c>
      <c r="T87" s="7" t="str">
        <f>VLOOKUP($T69,MPN!$A$1:$E$497,2,FALSE)</f>
        <v>AMIC</v>
      </c>
      <c r="U87" s="71"/>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2:45" ht="30" customHeight="1" x14ac:dyDescent="0.25">
      <c r="S88" s="7" t="s">
        <v>16</v>
      </c>
      <c r="T88" s="7" t="str">
        <f>VLOOKUP($T70,ASIC!$A$1:$B$200,2,FALSE)</f>
        <v>M804WF</v>
      </c>
      <c r="U88" s="71"/>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2:45" ht="30" customHeight="1" x14ac:dyDescent="0.25">
      <c r="S89" s="7" t="s">
        <v>17</v>
      </c>
      <c r="T89" s="7" t="str">
        <f>VLOOKUP($T71,Sensor!$A$1:$B$100,2,FALSE)</f>
        <v>2227F</v>
      </c>
      <c r="U89" s="71"/>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2:45" ht="30" customHeight="1" x14ac:dyDescent="0.25">
      <c r="S90" s="7" t="s">
        <v>21</v>
      </c>
      <c r="T90" s="7" t="str">
        <f>VLOOKUP($T69,MPN!$A$1:$E$497,5,FALSE)</f>
        <v>Default</v>
      </c>
      <c r="U90" s="71"/>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2:45" ht="30" customHeight="1" x14ac:dyDescent="0.25">
      <c r="S91" s="7" t="s">
        <v>545</v>
      </c>
      <c r="T91" s="7">
        <f t="shared" ref="T91" si="40">VLOOKUP(T80,$DT$1:$DV$31,3,FALSE)</f>
        <v>0</v>
      </c>
      <c r="U91" s="71"/>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2:45" ht="30" customHeight="1" x14ac:dyDescent="0.25">
      <c r="S92" s="7" t="s">
        <v>22</v>
      </c>
      <c r="T92" s="15">
        <v>2</v>
      </c>
      <c r="U92" s="71"/>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2:45" ht="30" customHeight="1" x14ac:dyDescent="0.25">
      <c r="B93" s="70"/>
      <c r="S93" s="7" t="s">
        <v>696</v>
      </c>
      <c r="T93" s="28">
        <v>44914</v>
      </c>
      <c r="U93" s="71"/>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2:45" ht="30" customHeight="1" x14ac:dyDescent="0.25">
      <c r="S94" s="7" t="s">
        <v>694</v>
      </c>
      <c r="T94" s="15" t="s">
        <v>994</v>
      </c>
      <c r="U94" s="71"/>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2:45" ht="30" customHeight="1" x14ac:dyDescent="0.25">
      <c r="S95" s="7" t="s">
        <v>697</v>
      </c>
      <c r="T95" s="7">
        <f t="shared" ref="T95" ca="1" si="41">COUNTA(U70:U129)</f>
        <v>11</v>
      </c>
      <c r="U95" s="71"/>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2:45" ht="30" customHeight="1" x14ac:dyDescent="0.25">
      <c r="S96" s="7" t="s">
        <v>715</v>
      </c>
      <c r="T96" s="7" t="str">
        <f t="shared" ref="T96" si="42">T84&amp;"+/-"&amp;T85&amp;" "&amp;T94</f>
        <v>-38+/-0.8 dBV</v>
      </c>
      <c r="U96" s="71"/>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 t="shared" ref="T97" si="43">T76&amp;" : "&amp;T79&amp;" "&amp;"(uA)"&amp;CHAR(10)&amp;"Vdc&amp;Remark: "&amp;T82</f>
        <v>3.3V : 100~200 (uA)
Vdc&amp;Remark: -</v>
      </c>
      <c r="U97" s="71"/>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71"/>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 t="shared" ref="T99" si="44">ADDRESS(ROW(S99),COLUMN($S$1))&amp;":"&amp;ADDRESS(ROW(S129),COLUMN($T$1))</f>
        <v>$S$99:$T$129</v>
      </c>
      <c r="U99" s="71"/>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 t="shared" ref="S100" si="45">$BB$2</f>
        <v>15V</v>
      </c>
      <c r="T100" s="3">
        <v>3.2</v>
      </c>
      <c r="U100" s="71"/>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 t="shared" ref="S101" si="46">$BB$3</f>
        <v>14V</v>
      </c>
      <c r="T101" s="3">
        <v>2.2000000000000002</v>
      </c>
      <c r="U101" s="71"/>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 t="shared" ref="S102" si="47">$BB$4</f>
        <v>13V</v>
      </c>
      <c r="T102" s="3">
        <v>1.1000000000000001</v>
      </c>
      <c r="U102" s="71"/>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 t="shared" ref="S103" si="48">$BB$5</f>
        <v>12V</v>
      </c>
      <c r="T103" s="3">
        <v>0</v>
      </c>
      <c r="U103" s="71"/>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 t="shared" ref="S104" si="49">$BB$6</f>
        <v>11V</v>
      </c>
      <c r="T104" s="3">
        <v>-1.1000000000000001</v>
      </c>
      <c r="U104" s="71"/>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 t="shared" ref="S105" si="50">$BB$7</f>
        <v>10V</v>
      </c>
      <c r="T105" s="3">
        <v>-2.2000000000000002</v>
      </c>
      <c r="U105" s="71"/>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 t="shared" ref="S106" si="51">$BB$8</f>
        <v>9V</v>
      </c>
      <c r="T106" s="3" t="s">
        <v>562</v>
      </c>
      <c r="U106" s="71"/>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 t="shared" ref="S107" si="52">$BB$9</f>
        <v>FIX</v>
      </c>
      <c r="T107" s="3" t="s">
        <v>562</v>
      </c>
      <c r="U107" s="71"/>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 t="shared" ref="S108" si="53">$BB$10</f>
        <v>Space</v>
      </c>
      <c r="T108" s="3"/>
      <c r="U108" s="71"/>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 t="shared" ref="S109" si="54">$BB$11</f>
        <v>Config2</v>
      </c>
      <c r="T109" s="3"/>
      <c r="U109" s="71"/>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 t="shared" ref="S110" si="55">$BB$12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 t="shared" ref="S111" si="56">$BB$13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 t="shared" ref="S112" si="57">$BB$14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 t="shared" ref="S113" si="58">$BB$15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 t="shared" ref="S114" si="59">$BB$16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 t="shared" ref="S115" si="60">$BB$17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 t="shared" ref="S116" si="61">$BB$18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 t="shared" ref="S117" si="62">$BB$19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 t="shared" ref="S118" si="63">$BB$20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 t="shared" ref="S119" si="64">$BB$21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 t="shared" ref="S120" si="65">$BB$22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 t="shared" ref="S121" si="66">$BB$23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 t="shared" ref="S122" si="67">$BB$24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 t="shared" ref="S123" si="68">$BB$25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 t="shared" ref="S124" si="69">$BB$26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 t="shared" ref="S125" si="70">$BB$27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 t="shared" ref="S126" si="71">$BB$28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 t="shared" ref="S127" si="72">$BB$29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 t="shared" ref="S128" si="73">$BB$30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 t="shared" ref="S129" si="74">$BB$31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75">VLOOKUP(U131,$DX$1:$DZ$21,3,FALSE)</f>
        <v>-</v>
      </c>
      <c r="AD131" s="8"/>
    </row>
    <row r="132" spans="19:45" ht="30" customHeight="1" x14ac:dyDescent="0.25">
      <c r="S132" s="7" t="s">
        <v>24</v>
      </c>
      <c r="T132" s="15" t="s">
        <v>1154</v>
      </c>
      <c r="U132" s="5" t="s">
        <v>23</v>
      </c>
      <c r="V132" s="7" t="str">
        <f t="shared" ref="V132" si="76">VLOOKUP(U131,$DX$1:$DZ$21,2,FALSE)</f>
        <v>-</v>
      </c>
      <c r="W132" s="19"/>
      <c r="X132" s="19"/>
      <c r="Y132" s="19"/>
      <c r="Z132" s="19"/>
      <c r="AA132" s="5" t="s">
        <v>592</v>
      </c>
      <c r="AB132" s="26" t="str">
        <f t="shared" ref="AB132" si="77">T151&amp;"_"&amp;ABS(T149)&amp;"dB_"&amp;T153&amp;"_"&amp;T154&amp;"_"&amp;GetAbsMaxMinText(AF135:AG194)&amp;"_"&amp;T134&amp;"_"&amp;T133&amp;S131&amp;"."&amp;T157</f>
        <v>10V_NormalMode_38dB_M804WF_2227F_365_430_ZTS6411E_MP3.0</v>
      </c>
      <c r="AC132" s="18"/>
      <c r="AD132" s="18"/>
      <c r="AE132" s="18"/>
      <c r="AF132" s="18"/>
      <c r="AG132" s="18"/>
      <c r="AH132" s="19"/>
      <c r="AI132" s="19" t="s">
        <v>2</v>
      </c>
      <c r="AJ132" s="16" t="s">
        <v>1143</v>
      </c>
      <c r="AK132" s="16"/>
      <c r="AL132" s="16"/>
      <c r="AM132" s="16"/>
      <c r="AN132" s="16"/>
      <c r="AO132" s="16"/>
      <c r="AP132" s="16"/>
      <c r="AQ132" s="16"/>
      <c r="AR132" s="16"/>
      <c r="AS132" s="16"/>
    </row>
    <row r="133" spans="19:45" ht="30" customHeight="1" x14ac:dyDescent="0.25">
      <c r="S133" s="7" t="s">
        <v>5</v>
      </c>
      <c r="T133" s="15" t="s">
        <v>1148</v>
      </c>
      <c r="U133" s="32" t="str">
        <f t="shared" ref="U133" si="7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1171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79">VLOOKUP($T142,$DE$1:$DJ$31,2,FALSE)</f>
        <v>Full</v>
      </c>
      <c r="AO134" s="56" t="str">
        <f t="shared" ref="AO134" si="80">VLOOKUP($T142,$DE$1:$DJ$31,3,FALSE)</f>
        <v>Full</v>
      </c>
      <c r="AP134" s="56" t="str">
        <f t="shared" ref="AP134" si="81">VLOOKUP($T142,$DE$1:$DJ$31,4,FALSE)</f>
        <v>non</v>
      </c>
      <c r="AQ134" s="56" t="str">
        <f t="shared" ref="AQ134" si="82">VLOOKUP($T142,$DE$1:$DJ$31,5,FALSE)</f>
        <v>non</v>
      </c>
      <c r="AR134" s="56" t="str">
        <f t="shared" ref="AR134" si="83">VLOOKUP($T142,$DE$1:$DJ$31,6,FALSE)</f>
        <v>Full</v>
      </c>
      <c r="AS134" s="35" t="s">
        <v>726</v>
      </c>
    </row>
    <row r="135" spans="19:45" ht="30" customHeight="1" x14ac:dyDescent="0.25">
      <c r="S135" s="7" t="s">
        <v>18</v>
      </c>
      <c r="T135" s="15" t="s">
        <v>1149</v>
      </c>
      <c r="U135" s="36" t="str">
        <f t="shared" ref="U135:U141" ca="1" si="84">ConfigCode($AA135,$AN135,$AO135,$AP135,$AQ135,$AR135,$AF135,$AG135,2)</f>
        <v>0x0C=-39.00,-36.50;</v>
      </c>
      <c r="V135" s="37"/>
      <c r="W135" s="37"/>
      <c r="X135" s="68"/>
      <c r="Y135" s="68"/>
      <c r="Z135" s="55" t="e">
        <f t="shared" ref="Z135:Z141" ca="1" si="85" xml:space="preserve">
N("vbias,vlookup vbias range")+
VLOOKUP($AA135,INDIRECT(BoxVal(ROW($AA135),34,COLUMN(T131))),2,FALSE)+
N("gain")+
$AB135+
N("vcm")+
VLOOKUP($AC135,$CT$1:$DC$31,7,FALSE)+
N("(vbias*vcp*vbg-vbias)*sensor ratio")+
VbiasCal($AA135,$AD135,$AE135,BoxVal(ROW($AC135),18,COLUMN($T$22)))+
N("vbias ref+gain ref")+
$V135+$W135</f>
        <v>#VALUE!</v>
      </c>
      <c r="AA135" s="39" t="s">
        <v>1157</v>
      </c>
      <c r="AB135" s="40">
        <v>7.5</v>
      </c>
      <c r="AC135" s="40" t="s">
        <v>996</v>
      </c>
      <c r="AD135" s="40">
        <v>1</v>
      </c>
      <c r="AE135" s="41">
        <v>0</v>
      </c>
      <c r="AF135" s="42">
        <v>-39</v>
      </c>
      <c r="AG135" s="42">
        <v>-36.5</v>
      </c>
      <c r="AH135" s="43" t="e">
        <f t="shared" ref="AH135:AH141" ca="1" si="86">$AF135+$Z135</f>
        <v>#VALUE!</v>
      </c>
      <c r="AI135" s="43" t="e">
        <f t="shared" ref="AI135:AI141" ca="1" si="87">$AG135+$Z135</f>
        <v>#VALUE!</v>
      </c>
      <c r="AJ135" s="44">
        <f t="shared" ref="AJ135:AJ141" ca="1" si="88" xml:space="preserve">
N("initial sens-loopgain")+
$AF135-BoxVal(ROW($AA135),26,COLUMN(INDIRECT("T"&amp;(INT(ROW($AA152)/65))*65+2)))</f>
        <v>-39</v>
      </c>
      <c r="AK135" s="44">
        <f t="shared" ref="AK135:AK141" ca="1" si="89">AJ135+(AG135-AF135)</f>
        <v>-36.5</v>
      </c>
      <c r="AL135" s="44" t="e">
        <f t="shared" ref="AL135:AL141" ca="1" si="90" xml:space="preserve">
N("initial sens-loopgain-gain-gain ref-vcm")+
$AH135-
BoxVal(ROW($AA135),26,COLUMN(INDIRECT("T"&amp;(INT(ROW($AA152)/65))*65+2)))-
$AB135-
$W135-
IFERROR(VLOOKUP($AC135,$CT$1:$DC$31,7,FALSE),0)</f>
        <v>#VALUE!</v>
      </c>
      <c r="AM135" s="44" t="e">
        <f t="shared" ref="AM135:AM141" ca="1" si="91">AL135+(AG135-AF135)</f>
        <v>#VALUE!</v>
      </c>
      <c r="AN135" s="36" t="str">
        <f t="shared" ref="AN135:AN141" ca="1" si="92">IF(BoxVal(ROW(AA135),9,COLUMN(T133))="FIX","00",ManualLookup(AA135,BoxVal(ROW(AA135),4,COLUMN(AN133)),INDIRECT(DN$3)))</f>
        <v>00</v>
      </c>
      <c r="AO135" s="36" t="str">
        <f t="shared" ref="AO135:AR141" ca="1" si="93">ManualLookup(AB135,BoxVal(ROW(AB135),4,COLUMN(AO133)),INDIRECT(DO$3))</f>
        <v>0C</v>
      </c>
      <c r="AP135" s="36" t="str">
        <f t="shared" ca="1" si="93"/>
        <v>00</v>
      </c>
      <c r="AQ135" s="36" t="str">
        <f t="shared" ca="1" si="93"/>
        <v>00</v>
      </c>
      <c r="AR135" s="36" t="str">
        <f t="shared" ca="1" si="93"/>
        <v>00</v>
      </c>
      <c r="AS135" s="33"/>
    </row>
    <row r="136" spans="19:45" ht="30" customHeight="1" x14ac:dyDescent="0.25">
      <c r="S136" s="7" t="s">
        <v>13</v>
      </c>
      <c r="T136" s="15" t="s">
        <v>1155</v>
      </c>
      <c r="U136" s="71" t="str">
        <f t="shared" ca="1" si="84"/>
        <v>0x04=-39.30,-39.00;</v>
      </c>
      <c r="V136" s="37"/>
      <c r="W136" s="37"/>
      <c r="X136" s="68"/>
      <c r="Y136" s="68"/>
      <c r="Z136" s="55" t="e">
        <f t="shared" ca="1" si="85"/>
        <v>#VALUE!</v>
      </c>
      <c r="AA136" s="39" t="s">
        <v>1157</v>
      </c>
      <c r="AB136" s="40">
        <v>1</v>
      </c>
      <c r="AC136" s="40" t="s">
        <v>996</v>
      </c>
      <c r="AD136" s="40">
        <v>1</v>
      </c>
      <c r="AE136" s="41">
        <v>0</v>
      </c>
      <c r="AF136" s="42">
        <v>-39.299999999999997</v>
      </c>
      <c r="AG136" s="47">
        <f t="shared" ref="AG136" si="94">AF135</f>
        <v>-39</v>
      </c>
      <c r="AH136" s="43" t="e">
        <f t="shared" ca="1" si="86"/>
        <v>#VALUE!</v>
      </c>
      <c r="AI136" s="43" t="e">
        <f t="shared" ca="1" si="87"/>
        <v>#VALUE!</v>
      </c>
      <c r="AJ136" s="44">
        <f t="shared" ca="1" si="88"/>
        <v>-39.299999999999997</v>
      </c>
      <c r="AK136" s="44">
        <f t="shared" ca="1" si="89"/>
        <v>-39</v>
      </c>
      <c r="AL136" s="44" t="e">
        <f t="shared" ca="1" si="90"/>
        <v>#VALUE!</v>
      </c>
      <c r="AM136" s="44" t="e">
        <f t="shared" ca="1" si="91"/>
        <v>#VALUE!</v>
      </c>
      <c r="AN136" s="36" t="str">
        <f t="shared" ca="1" si="92"/>
        <v>00</v>
      </c>
      <c r="AO136" s="36" t="str">
        <f t="shared" ca="1" si="93"/>
        <v>04</v>
      </c>
      <c r="AP136" s="36" t="str">
        <f t="shared" ca="1" si="93"/>
        <v>00</v>
      </c>
      <c r="AQ136" s="36" t="str">
        <f t="shared" ca="1" si="93"/>
        <v>00</v>
      </c>
      <c r="AR136" s="36" t="str">
        <f t="shared" ca="1" si="93"/>
        <v>00</v>
      </c>
      <c r="AS136" s="36"/>
    </row>
    <row r="137" spans="19:45" ht="30" customHeight="1" x14ac:dyDescent="0.25">
      <c r="S137" s="26"/>
      <c r="T137" s="17"/>
      <c r="U137" s="71" t="str">
        <f t="shared" ca="1" si="84"/>
        <v>0x05=-39.80,-39.30;</v>
      </c>
      <c r="V137" s="37"/>
      <c r="W137" s="37"/>
      <c r="X137" s="68"/>
      <c r="Y137" s="68"/>
      <c r="Z137" s="55" t="e">
        <f t="shared" ca="1" si="85"/>
        <v>#VALUE!</v>
      </c>
      <c r="AA137" s="39" t="s">
        <v>436</v>
      </c>
      <c r="AB137" s="40">
        <v>1.5</v>
      </c>
      <c r="AC137" s="40" t="s">
        <v>995</v>
      </c>
      <c r="AD137" s="40">
        <v>1</v>
      </c>
      <c r="AE137" s="41">
        <v>0</v>
      </c>
      <c r="AF137" s="42">
        <v>-39.799999999999997</v>
      </c>
      <c r="AG137" s="47">
        <f>AF136</f>
        <v>-39.299999999999997</v>
      </c>
      <c r="AH137" s="43" t="e">
        <f t="shared" ca="1" si="86"/>
        <v>#VALUE!</v>
      </c>
      <c r="AI137" s="43" t="e">
        <f t="shared" ca="1" si="87"/>
        <v>#VALUE!</v>
      </c>
      <c r="AJ137" s="44">
        <f t="shared" ca="1" si="88"/>
        <v>-39.799999999999997</v>
      </c>
      <c r="AK137" s="44">
        <f t="shared" ca="1" si="89"/>
        <v>-39.299999999999997</v>
      </c>
      <c r="AL137" s="44" t="e">
        <f t="shared" ca="1" si="90"/>
        <v>#VALUE!</v>
      </c>
      <c r="AM137" s="44" t="e">
        <f t="shared" ca="1" si="91"/>
        <v>#VALUE!</v>
      </c>
      <c r="AN137" s="36" t="str">
        <f t="shared" ca="1" si="92"/>
        <v>00</v>
      </c>
      <c r="AO137" s="36" t="str">
        <f t="shared" ca="1" si="93"/>
        <v>05</v>
      </c>
      <c r="AP137" s="36" t="str">
        <f t="shared" ca="1" si="93"/>
        <v>00</v>
      </c>
      <c r="AQ137" s="36" t="str">
        <f t="shared" ca="1" si="93"/>
        <v>00</v>
      </c>
      <c r="AR137" s="36" t="str">
        <f t="shared" ca="1" si="93"/>
        <v>00</v>
      </c>
      <c r="AS137" s="36"/>
    </row>
    <row r="138" spans="19:45" ht="30" customHeight="1" x14ac:dyDescent="0.25">
      <c r="S138" s="7" t="s">
        <v>19</v>
      </c>
      <c r="T138" s="15" t="s">
        <v>799</v>
      </c>
      <c r="U138" s="71" t="str">
        <f t="shared" ca="1" si="84"/>
        <v>0x06=-40.30,-39.80;</v>
      </c>
      <c r="V138" s="37"/>
      <c r="W138" s="37"/>
      <c r="X138" s="68"/>
      <c r="Y138" s="68"/>
      <c r="Z138" s="55" t="e">
        <f t="shared" ca="1" si="85"/>
        <v>#VALUE!</v>
      </c>
      <c r="AA138" s="39" t="s">
        <v>436</v>
      </c>
      <c r="AB138" s="40">
        <v>2</v>
      </c>
      <c r="AC138" s="40" t="s">
        <v>995</v>
      </c>
      <c r="AD138" s="40">
        <v>1</v>
      </c>
      <c r="AE138" s="41">
        <v>0</v>
      </c>
      <c r="AF138" s="42">
        <v>-40.299999999999997</v>
      </c>
      <c r="AG138" s="47">
        <f>AF137</f>
        <v>-39.799999999999997</v>
      </c>
      <c r="AH138" s="43" t="e">
        <f t="shared" ca="1" si="86"/>
        <v>#VALUE!</v>
      </c>
      <c r="AI138" s="43" t="e">
        <f t="shared" ca="1" si="87"/>
        <v>#VALUE!</v>
      </c>
      <c r="AJ138" s="44">
        <f t="shared" ca="1" si="88"/>
        <v>-40.299999999999997</v>
      </c>
      <c r="AK138" s="44">
        <f t="shared" ca="1" si="89"/>
        <v>-39.799999999999997</v>
      </c>
      <c r="AL138" s="44" t="e">
        <f t="shared" ca="1" si="90"/>
        <v>#VALUE!</v>
      </c>
      <c r="AM138" s="44" t="e">
        <f t="shared" ca="1" si="91"/>
        <v>#VALUE!</v>
      </c>
      <c r="AN138" s="36" t="str">
        <f t="shared" ca="1" si="92"/>
        <v>00</v>
      </c>
      <c r="AO138" s="36" t="str">
        <f t="shared" ca="1" si="93"/>
        <v>06</v>
      </c>
      <c r="AP138" s="36" t="str">
        <f t="shared" ca="1" si="93"/>
        <v>00</v>
      </c>
      <c r="AQ138" s="36" t="str">
        <f t="shared" ca="1" si="93"/>
        <v>00</v>
      </c>
      <c r="AR138" s="36" t="str">
        <f t="shared" ca="1" si="93"/>
        <v>00</v>
      </c>
      <c r="AS138" s="36"/>
    </row>
    <row r="139" spans="19:45" ht="30" customHeight="1" x14ac:dyDescent="0.25">
      <c r="S139" s="7" t="s">
        <v>15</v>
      </c>
      <c r="T139" s="15" t="s">
        <v>1157</v>
      </c>
      <c r="U139" s="71" t="str">
        <f t="shared" ca="1" si="84"/>
        <v>0x07=-41.00,-40.30;</v>
      </c>
      <c r="V139" s="37"/>
      <c r="W139" s="37"/>
      <c r="X139" s="68"/>
      <c r="Y139" s="68"/>
      <c r="Z139" s="55" t="e">
        <f t="shared" ca="1" si="85"/>
        <v>#VALUE!</v>
      </c>
      <c r="AA139" s="39" t="s">
        <v>436</v>
      </c>
      <c r="AB139" s="40">
        <v>2.5</v>
      </c>
      <c r="AC139" s="40" t="s">
        <v>995</v>
      </c>
      <c r="AD139" s="40">
        <v>1</v>
      </c>
      <c r="AE139" s="41">
        <v>0</v>
      </c>
      <c r="AF139" s="42">
        <v>-41</v>
      </c>
      <c r="AG139" s="47">
        <f>AF138</f>
        <v>-40.299999999999997</v>
      </c>
      <c r="AH139" s="43" t="e">
        <f t="shared" ca="1" si="86"/>
        <v>#VALUE!</v>
      </c>
      <c r="AI139" s="43" t="e">
        <f t="shared" ca="1" si="87"/>
        <v>#VALUE!</v>
      </c>
      <c r="AJ139" s="44">
        <f t="shared" ca="1" si="88"/>
        <v>-41</v>
      </c>
      <c r="AK139" s="44">
        <f t="shared" ca="1" si="89"/>
        <v>-40.299999999999997</v>
      </c>
      <c r="AL139" s="44" t="e">
        <f t="shared" ca="1" si="90"/>
        <v>#VALUE!</v>
      </c>
      <c r="AM139" s="44" t="e">
        <f t="shared" ca="1" si="91"/>
        <v>#VALUE!</v>
      </c>
      <c r="AN139" s="36" t="str">
        <f t="shared" ca="1" si="92"/>
        <v>00</v>
      </c>
      <c r="AO139" s="36" t="str">
        <f t="shared" ca="1" si="93"/>
        <v>07</v>
      </c>
      <c r="AP139" s="36" t="str">
        <f t="shared" ca="1" si="93"/>
        <v>00</v>
      </c>
      <c r="AQ139" s="36" t="str">
        <f t="shared" ca="1" si="93"/>
        <v>00</v>
      </c>
      <c r="AR139" s="36" t="str">
        <f t="shared" ca="1" si="93"/>
        <v>00</v>
      </c>
      <c r="AS139" s="36"/>
    </row>
    <row r="140" spans="19:45" ht="30" customHeight="1" x14ac:dyDescent="0.25">
      <c r="S140" s="7" t="s">
        <v>705</v>
      </c>
      <c r="T140" s="15" t="s">
        <v>1152</v>
      </c>
      <c r="U140" s="71" t="str">
        <f t="shared" ca="1" si="84"/>
        <v>0x08=-42.00,-41.00;</v>
      </c>
      <c r="V140" s="37"/>
      <c r="W140" s="37"/>
      <c r="X140" s="68"/>
      <c r="Y140" s="68"/>
      <c r="Z140" s="55" t="e">
        <f t="shared" ca="1" si="85"/>
        <v>#VALUE!</v>
      </c>
      <c r="AA140" s="39" t="s">
        <v>436</v>
      </c>
      <c r="AB140" s="40">
        <v>3.5</v>
      </c>
      <c r="AC140" s="40" t="s">
        <v>995</v>
      </c>
      <c r="AD140" s="40">
        <v>1</v>
      </c>
      <c r="AE140" s="41">
        <v>0</v>
      </c>
      <c r="AF140" s="42">
        <v>-42</v>
      </c>
      <c r="AG140" s="47">
        <f>AF139</f>
        <v>-41</v>
      </c>
      <c r="AH140" s="43" t="e">
        <f t="shared" ca="1" si="86"/>
        <v>#VALUE!</v>
      </c>
      <c r="AI140" s="43" t="e">
        <f t="shared" ca="1" si="87"/>
        <v>#VALUE!</v>
      </c>
      <c r="AJ140" s="44">
        <f t="shared" ca="1" si="88"/>
        <v>-42</v>
      </c>
      <c r="AK140" s="44">
        <f t="shared" ca="1" si="89"/>
        <v>-41</v>
      </c>
      <c r="AL140" s="44" t="e">
        <f t="shared" ca="1" si="90"/>
        <v>#VALUE!</v>
      </c>
      <c r="AM140" s="44" t="e">
        <f t="shared" ca="1" si="91"/>
        <v>#VALUE!</v>
      </c>
      <c r="AN140" s="36" t="str">
        <f t="shared" ca="1" si="92"/>
        <v>00</v>
      </c>
      <c r="AO140" s="36" t="str">
        <f t="shared" ca="1" si="93"/>
        <v>08</v>
      </c>
      <c r="AP140" s="36" t="str">
        <f t="shared" ca="1" si="93"/>
        <v>00</v>
      </c>
      <c r="AQ140" s="36" t="str">
        <f t="shared" ca="1" si="93"/>
        <v>00</v>
      </c>
      <c r="AR140" s="36" t="str">
        <f t="shared" ca="1" si="93"/>
        <v>00</v>
      </c>
      <c r="AS140" s="36"/>
    </row>
    <row r="141" spans="19:45" ht="30" customHeight="1" x14ac:dyDescent="0.25">
      <c r="S141" s="7" t="s">
        <v>605</v>
      </c>
      <c r="T141" s="15" t="s">
        <v>991</v>
      </c>
      <c r="U141" s="71" t="str">
        <f t="shared" ca="1" si="84"/>
        <v>0x09=-43.00,-42.00;</v>
      </c>
      <c r="V141" s="37"/>
      <c r="W141" s="37"/>
      <c r="X141" s="68"/>
      <c r="Y141" s="68"/>
      <c r="Z141" s="55" t="e">
        <f t="shared" ca="1" si="85"/>
        <v>#VALUE!</v>
      </c>
      <c r="AA141" s="39" t="s">
        <v>436</v>
      </c>
      <c r="AB141" s="40">
        <v>4.5</v>
      </c>
      <c r="AC141" s="40" t="s">
        <v>995</v>
      </c>
      <c r="AD141" s="40">
        <v>1</v>
      </c>
      <c r="AE141" s="41">
        <v>0</v>
      </c>
      <c r="AF141" s="42">
        <v>-43</v>
      </c>
      <c r="AG141" s="47">
        <f>AF140</f>
        <v>-42</v>
      </c>
      <c r="AH141" s="43" t="e">
        <f t="shared" ca="1" si="86"/>
        <v>#VALUE!</v>
      </c>
      <c r="AI141" s="43" t="e">
        <f t="shared" ca="1" si="87"/>
        <v>#VALUE!</v>
      </c>
      <c r="AJ141" s="44">
        <f t="shared" ca="1" si="88"/>
        <v>-43</v>
      </c>
      <c r="AK141" s="44">
        <f t="shared" ca="1" si="89"/>
        <v>-42</v>
      </c>
      <c r="AL141" s="44" t="e">
        <f t="shared" ca="1" si="90"/>
        <v>#VALUE!</v>
      </c>
      <c r="AM141" s="44" t="e">
        <f t="shared" ca="1" si="91"/>
        <v>#VALUE!</v>
      </c>
      <c r="AN141" s="36" t="str">
        <f t="shared" ca="1" si="92"/>
        <v>00</v>
      </c>
      <c r="AO141" s="36" t="str">
        <f t="shared" ca="1" si="93"/>
        <v>09</v>
      </c>
      <c r="AP141" s="36" t="str">
        <f t="shared" ca="1" si="93"/>
        <v>00</v>
      </c>
      <c r="AQ141" s="36" t="str">
        <f t="shared" ca="1" si="93"/>
        <v>00</v>
      </c>
      <c r="AR141" s="36" t="str">
        <f t="shared" ca="1" si="93"/>
        <v>00</v>
      </c>
      <c r="AS141" s="36"/>
    </row>
    <row r="142" spans="19:45" ht="30" customHeight="1" x14ac:dyDescent="0.25">
      <c r="S142" s="7" t="s">
        <v>721</v>
      </c>
      <c r="T142" s="15" t="s">
        <v>26</v>
      </c>
      <c r="U142" s="71"/>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71"/>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1098</v>
      </c>
      <c r="U144" s="71"/>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2:45" ht="30" customHeight="1" x14ac:dyDescent="0.25">
      <c r="S145" s="7" t="s">
        <v>544</v>
      </c>
      <c r="T145" s="15" t="s">
        <v>993</v>
      </c>
      <c r="U145" s="71"/>
      <c r="V145" s="37"/>
      <c r="W145" s="37"/>
      <c r="X145" s="38"/>
      <c r="Y145" s="38"/>
      <c r="Z145" s="71"/>
      <c r="AA145" s="39"/>
      <c r="AB145" s="40"/>
      <c r="AC145" s="40"/>
      <c r="AD145" s="40"/>
      <c r="AE145" s="41"/>
      <c r="AF145" s="42"/>
      <c r="AG145" s="49"/>
      <c r="AH145" s="43"/>
      <c r="AI145" s="43"/>
      <c r="AJ145" s="44"/>
      <c r="AK145" s="44"/>
      <c r="AL145" s="44"/>
      <c r="AM145" s="44"/>
      <c r="AN145" s="36"/>
      <c r="AO145" s="36"/>
      <c r="AP145" s="36"/>
      <c r="AQ145" s="36"/>
      <c r="AR145" s="36"/>
      <c r="AS145" s="36"/>
    </row>
    <row r="146" spans="2:45" ht="30" customHeight="1" x14ac:dyDescent="0.25">
      <c r="S146" s="7" t="s">
        <v>12</v>
      </c>
      <c r="T146" s="15" t="s">
        <v>548</v>
      </c>
      <c r="U146" s="71"/>
      <c r="V146" s="37"/>
      <c r="W146" s="37"/>
      <c r="X146" s="38"/>
      <c r="Y146" s="38"/>
      <c r="Z146" s="71"/>
      <c r="AA146" s="39"/>
      <c r="AB146" s="40"/>
      <c r="AC146" s="40"/>
      <c r="AD146" s="40"/>
      <c r="AE146" s="41"/>
      <c r="AF146" s="42"/>
      <c r="AG146" s="49"/>
      <c r="AH146" s="43"/>
      <c r="AI146" s="43"/>
      <c r="AJ146" s="44"/>
      <c r="AK146" s="44"/>
      <c r="AL146" s="44"/>
      <c r="AM146" s="44"/>
      <c r="AN146" s="36"/>
      <c r="AO146" s="36"/>
      <c r="AP146" s="36"/>
      <c r="AQ146" s="36"/>
      <c r="AR146" s="36"/>
      <c r="AS146" s="36"/>
    </row>
    <row r="147" spans="2:45" ht="30" customHeight="1" x14ac:dyDescent="0.25">
      <c r="S147" s="26" t="s">
        <v>773</v>
      </c>
      <c r="T147" s="15" t="s">
        <v>562</v>
      </c>
      <c r="U147" s="71"/>
      <c r="V147" s="37"/>
      <c r="W147" s="37"/>
      <c r="X147" s="38"/>
      <c r="Y147" s="38"/>
      <c r="Z147" s="71"/>
      <c r="AA147" s="39"/>
      <c r="AB147" s="40"/>
      <c r="AC147" s="40"/>
      <c r="AD147" s="40"/>
      <c r="AE147" s="41"/>
      <c r="AF147" s="42"/>
      <c r="AG147" s="49"/>
      <c r="AH147" s="43"/>
      <c r="AI147" s="43"/>
      <c r="AJ147" s="44"/>
      <c r="AK147" s="44"/>
      <c r="AL147" s="44"/>
      <c r="AM147" s="44"/>
      <c r="AN147" s="36"/>
      <c r="AO147" s="36"/>
      <c r="AP147" s="36"/>
      <c r="AQ147" s="36"/>
      <c r="AR147" s="36"/>
      <c r="AS147" s="36"/>
    </row>
    <row r="148" spans="2:45" ht="30" customHeight="1" x14ac:dyDescent="0.25">
      <c r="S148" s="7" t="s">
        <v>573</v>
      </c>
      <c r="T148" s="15">
        <v>1.1000000000000001</v>
      </c>
      <c r="U148" s="71"/>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2:45" ht="30" customHeight="1" x14ac:dyDescent="0.25">
      <c r="S149" s="7" t="s">
        <v>590</v>
      </c>
      <c r="T149" s="15">
        <f>VLOOKUP(T134,MPN!$A$1:$E$997,4,FALSE)</f>
        <v>-38</v>
      </c>
      <c r="U149" s="71"/>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2:45" ht="30" customHeight="1" x14ac:dyDescent="0.25">
      <c r="S150" s="7" t="s">
        <v>693</v>
      </c>
      <c r="T150" s="15">
        <v>0.8</v>
      </c>
      <c r="U150" s="71"/>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2:45" ht="30" customHeight="1" x14ac:dyDescent="0.25">
      <c r="S151" s="7" t="s">
        <v>604</v>
      </c>
      <c r="T151" s="7" t="str">
        <f t="shared" ref="T151" si="95">VLOOKUP($T138,$AU$1:$AZ$31,MATCH($T132,$AU$1:$AZ$1,0),FALSE)&amp;"_"&amp;T140</f>
        <v>10V_NormalMode</v>
      </c>
      <c r="U151" s="71"/>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2:45" ht="30" customHeight="1" x14ac:dyDescent="0.25">
      <c r="S152" s="7" t="s">
        <v>424</v>
      </c>
      <c r="T152" s="7" t="str">
        <f>VLOOKUP($T134,MPN!$A$1:$E$497,2,FALSE)</f>
        <v>AMIC</v>
      </c>
      <c r="U152" s="71"/>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2:45" ht="30" customHeight="1" x14ac:dyDescent="0.25">
      <c r="S153" s="7" t="s">
        <v>16</v>
      </c>
      <c r="T153" s="7" t="str">
        <f>VLOOKUP($T135,ASIC!$A$1:$B$200,2,FALSE)</f>
        <v>M804WF</v>
      </c>
      <c r="U153" s="71"/>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2:45" ht="30" customHeight="1" x14ac:dyDescent="0.25">
      <c r="S154" s="7" t="s">
        <v>17</v>
      </c>
      <c r="T154" s="7" t="str">
        <f>VLOOKUP($T136,Sensor!$A$1:$B$100,2,FALSE)</f>
        <v>2227F</v>
      </c>
      <c r="U154" s="71"/>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2:45" ht="30" customHeight="1" x14ac:dyDescent="0.25">
      <c r="S155" s="7" t="s">
        <v>21</v>
      </c>
      <c r="T155" s="7" t="str">
        <f>VLOOKUP($T134,MPN!$A$1:$E$497,5,FALSE)</f>
        <v>Default</v>
      </c>
      <c r="U155" s="71"/>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2:45" ht="30" customHeight="1" x14ac:dyDescent="0.25">
      <c r="S156" s="7" t="s">
        <v>545</v>
      </c>
      <c r="T156" s="7">
        <f t="shared" ref="T156" si="96">VLOOKUP(T145,$DT$1:$DV$31,3,FALSE)</f>
        <v>0</v>
      </c>
      <c r="U156" s="71"/>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2:45" ht="30" customHeight="1" x14ac:dyDescent="0.25">
      <c r="S157" s="7" t="s">
        <v>22</v>
      </c>
      <c r="T157" s="15">
        <v>0</v>
      </c>
      <c r="U157" s="71"/>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2:45" ht="30" customHeight="1" x14ac:dyDescent="0.25">
      <c r="B158" s="70"/>
      <c r="S158" s="7" t="s">
        <v>696</v>
      </c>
      <c r="T158" s="28">
        <v>45106</v>
      </c>
      <c r="U158" s="71"/>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2:45" ht="30" customHeight="1" x14ac:dyDescent="0.25">
      <c r="S159" s="7" t="s">
        <v>694</v>
      </c>
      <c r="T159" s="15" t="s">
        <v>994</v>
      </c>
      <c r="U159" s="71"/>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2:45" ht="30" customHeight="1" x14ac:dyDescent="0.25">
      <c r="S160" s="7" t="s">
        <v>697</v>
      </c>
      <c r="T160" s="7">
        <f t="shared" ref="T160" ca="1" si="97">COUNTA(U135:U194)</f>
        <v>7</v>
      </c>
      <c r="U160" s="71"/>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98">T149&amp;"+/-"&amp;T150&amp;" "&amp;T159</f>
        <v>-38+/-0.8 dBV</v>
      </c>
      <c r="U161" s="71"/>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99">T141&amp;" : "&amp;T144&amp;" "&amp;"(uA)"&amp;CHAR(10)&amp;"Vdc&amp;Remark: "&amp;T147</f>
        <v>3.3V : 100~200 (uA)
Vdc&amp;Remark: -</v>
      </c>
      <c r="U162" s="71"/>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71"/>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100">ADDRESS(ROW(S164),COLUMN($S$1))&amp;":"&amp;ADDRESS(ROW(S194),COLUMN($T$1))</f>
        <v>$S$164:$T$194</v>
      </c>
      <c r="U164" s="71"/>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101">$BB$2</f>
        <v>15V</v>
      </c>
      <c r="T165" s="3" t="s">
        <v>562</v>
      </c>
      <c r="U165" s="71"/>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102">$BB$3</f>
        <v>14V</v>
      </c>
      <c r="T166" s="3" t="s">
        <v>562</v>
      </c>
      <c r="U166" s="71"/>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103">$BB$4</f>
        <v>13V</v>
      </c>
      <c r="T167" s="3" t="s">
        <v>255</v>
      </c>
      <c r="U167" s="71"/>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104">$BB$5</f>
        <v>12V</v>
      </c>
      <c r="T168" s="3" t="s">
        <v>255</v>
      </c>
      <c r="U168" s="71"/>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105">$BB$6</f>
        <v>11V</v>
      </c>
      <c r="T169" s="3" t="s">
        <v>255</v>
      </c>
      <c r="U169" s="71"/>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106">$BB$7</f>
        <v>10V</v>
      </c>
      <c r="T170" s="3">
        <v>0</v>
      </c>
      <c r="U170" s="71"/>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107">$BB$8</f>
        <v>9V</v>
      </c>
      <c r="T171" s="3" t="s">
        <v>562</v>
      </c>
      <c r="U171" s="71"/>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108">$BB$9</f>
        <v>FIX</v>
      </c>
      <c r="T172" s="3" t="s">
        <v>562</v>
      </c>
      <c r="U172" s="71"/>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109">$BB$10</f>
        <v>Space</v>
      </c>
      <c r="T173" s="3"/>
      <c r="U173" s="71"/>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110">$BB$11</f>
        <v>Config2</v>
      </c>
      <c r="T174" s="3"/>
      <c r="U174" s="71"/>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111">$BB$12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112">$BB$13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113">$BB$14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114">$BB$15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115">$BB$16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116">$BB$17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117">$BB$18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118">$BB$19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119">$BB$20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120">$BB$21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121">$BB$22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122">$BB$23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123">$BB$24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124">$BB$25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125">$BB$26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126">$BB$27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127">$BB$28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128">$BB$29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129">$BB$30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130">$BB$31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131">VLOOKUP(U196,$DX$1:$DZ$21,3,FALSE)</f>
        <v>-</v>
      </c>
      <c r="AD196" s="8"/>
    </row>
    <row r="197" spans="19:45" ht="30" customHeight="1" x14ac:dyDescent="0.25">
      <c r="S197" s="7" t="s">
        <v>24</v>
      </c>
      <c r="T197" s="15" t="s">
        <v>606</v>
      </c>
      <c r="U197" s="5" t="s">
        <v>23</v>
      </c>
      <c r="V197" s="7" t="str">
        <f t="shared" ref="V197" si="132">VLOOKUP(U196,$DX$1:$DZ$21,2,FALSE)</f>
        <v>-</v>
      </c>
      <c r="W197" s="19"/>
      <c r="X197" s="19"/>
      <c r="Y197" s="19"/>
      <c r="Z197" s="19"/>
      <c r="AA197" s="5" t="s">
        <v>592</v>
      </c>
      <c r="AB197" s="26" t="str">
        <f t="shared" ref="AB197" si="133">T216&amp;"_"&amp;ABS(T214)&amp;"dB_"&amp;T218&amp;"_"&amp;T219&amp;"_"&amp;GetAbsMaxMinText(AF200:AG259)&amp;"_"&amp;T199&amp;"_"&amp;T198&amp;S196&amp;"."&amp;T222</f>
        <v>default_NormalMode_38dB_M804WF_2227F_363_425_ZTS6856S_MP4.8</v>
      </c>
      <c r="AC197" s="18"/>
      <c r="AD197" s="18"/>
      <c r="AE197" s="18"/>
      <c r="AF197" s="18"/>
      <c r="AG197" s="18"/>
      <c r="AH197" s="19"/>
      <c r="AI197" s="19" t="s">
        <v>2</v>
      </c>
      <c r="AJ197" s="16" t="s">
        <v>1144</v>
      </c>
      <c r="AK197" s="16"/>
      <c r="AL197" s="16"/>
      <c r="AM197" s="16"/>
      <c r="AN197" s="16"/>
      <c r="AO197" s="16"/>
      <c r="AP197" s="16"/>
      <c r="AQ197" s="16"/>
      <c r="AR197" s="16"/>
      <c r="AS197" s="16"/>
    </row>
    <row r="198" spans="19:45" ht="30" customHeight="1" x14ac:dyDescent="0.25">
      <c r="S198" s="7" t="s">
        <v>5</v>
      </c>
      <c r="T198" s="15" t="s">
        <v>1148</v>
      </c>
      <c r="U198" s="32" t="str">
        <f t="shared" ref="U198" si="13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135">VLOOKUP($T207,$DE$1:$DJ$31,2,FALSE)</f>
        <v>Full</v>
      </c>
      <c r="AO199" s="56" t="str">
        <f t="shared" ref="AO199" si="136">VLOOKUP($T207,$DE$1:$DJ$31,3,FALSE)</f>
        <v>Full</v>
      </c>
      <c r="AP199" s="56" t="str">
        <f t="shared" ref="AP199" si="137">VLOOKUP($T207,$DE$1:$DJ$31,4,FALSE)</f>
        <v>non</v>
      </c>
      <c r="AQ199" s="56" t="str">
        <f t="shared" ref="AQ199" si="138">VLOOKUP($T207,$DE$1:$DJ$31,5,FALSE)</f>
        <v>non</v>
      </c>
      <c r="AR199" s="56" t="str">
        <f t="shared" ref="AR199" si="139">VLOOKUP($T207,$DE$1:$DJ$31,6,FALSE)</f>
        <v>Full</v>
      </c>
      <c r="AS199" s="35" t="s">
        <v>726</v>
      </c>
    </row>
    <row r="200" spans="19:45" ht="30" customHeight="1" x14ac:dyDescent="0.25">
      <c r="S200" s="7" t="s">
        <v>18</v>
      </c>
      <c r="T200" s="15" t="s">
        <v>1149</v>
      </c>
      <c r="U200" s="36" t="str">
        <f t="shared" ref="U200:U212" ca="1" si="140">ConfigCode($AA200,$AN200,$AO200,$AP200,$AQ200,$AR200,$AF200,$AG200,2)</f>
        <v>0xA6=-37.10,-36.40;</v>
      </c>
      <c r="V200" s="37">
        <v>0.1</v>
      </c>
      <c r="W200" s="37"/>
      <c r="X200" s="68"/>
      <c r="Y200" s="68"/>
      <c r="Z200" s="55">
        <f t="shared" ref="Z200:Z212" ca="1" si="141" xml:space="preserve">
N("vbias,vlookup vbias range")+
VLOOKUP($AA200,INDIRECT(BoxVal(ROW($AA200),34,COLUMN(T196))),2,FALSE)+
N("gain")+
$AB200+
N("vcm")+
VLOOKUP($AC200,$CT$1:$DC$31,7,FALSE)+
N("(vbias*vcp*vbg-vbias)*sensor ratio")+
VbiasCal($AA200,$AD200,$AE200,BoxVal(ROW($AC200),18,COLUMN($T$22)))+
N("vbias ref+gain ref")+
$V200+$W200</f>
        <v>-1.226</v>
      </c>
      <c r="AA200" s="39" t="s">
        <v>799</v>
      </c>
      <c r="AB200" s="40">
        <v>2</v>
      </c>
      <c r="AC200" s="40" t="s">
        <v>996</v>
      </c>
      <c r="AD200" s="40">
        <v>1</v>
      </c>
      <c r="AE200" s="41">
        <v>-6.6000000000000003E-2</v>
      </c>
      <c r="AF200" s="42">
        <v>-37.1</v>
      </c>
      <c r="AG200" s="42">
        <v>-36.4</v>
      </c>
      <c r="AH200" s="43">
        <f t="shared" ref="AH200:AH212" ca="1" si="142">$AF200+$Z200</f>
        <v>-38.326000000000001</v>
      </c>
      <c r="AI200" s="43">
        <f t="shared" ref="AI200:AI212" ca="1" si="143">$AG200+$Z200</f>
        <v>-37.625999999999998</v>
      </c>
      <c r="AJ200" s="44">
        <f t="shared" ref="AJ200:AJ212" ca="1" si="144" xml:space="preserve">
N("initial sens-loopgain")+
$AF200-BoxVal(ROW($AA200),26,COLUMN(INDIRECT("T"&amp;(INT(ROW($AA217)/65))*65+2)))</f>
        <v>-37.1</v>
      </c>
      <c r="AK200" s="44">
        <f t="shared" ref="AK200:AK212" ca="1" si="145">AJ200+(AG200-AF200)</f>
        <v>-36.4</v>
      </c>
      <c r="AL200" s="44">
        <f t="shared" ref="AL200:AL212" ca="1" si="146" xml:space="preserve">
N("initial sens-loopgain-gain-gain ref-vcm")+
$AH200-
BoxVal(ROW($AA200),26,COLUMN(INDIRECT("T"&amp;(INT(ROW($AA217)/65))*65+2)))-
$AB200-
$W200-
IFERROR(VLOOKUP($AC200,$CT$1:$DC$31,7,FALSE),0)</f>
        <v>-40.326000000000001</v>
      </c>
      <c r="AM200" s="44">
        <f t="shared" ref="AM200:AM212" ca="1" si="147">AL200+(AG200-AF200)</f>
        <v>-39.625999999999998</v>
      </c>
      <c r="AN200" s="36" t="str">
        <f t="shared" ref="AN200:AN212" ca="1" si="148">IF(BoxVal(ROW(AA200),9,COLUMN(T198))="FIX","00",ManualLookup(AA200,BoxVal(ROW(AA200),4,COLUMN(AN198)),INDIRECT(DN$3)))</f>
        <v>20</v>
      </c>
      <c r="AO200" s="36" t="str">
        <f t="shared" ref="AO200:AO212" ca="1" si="149">ManualLookup(AB200,BoxVal(ROW(AB200),4,COLUMN(AO198)),INDIRECT(DO$3))</f>
        <v>06</v>
      </c>
      <c r="AP200" s="36" t="str">
        <f t="shared" ref="AP200:AP212" ca="1" si="150">ManualLookup(AC200,BoxVal(ROW(AC200),4,COLUMN(AP198)),INDIRECT(DP$3))</f>
        <v>00</v>
      </c>
      <c r="AQ200" s="36" t="str">
        <f t="shared" ref="AQ200:AQ212" ca="1" si="151">ManualLookup(AD200,BoxVal(ROW(AD200),4,COLUMN(AQ198)),INDIRECT(DQ$3))</f>
        <v>00</v>
      </c>
      <c r="AR200" s="36" t="str">
        <f t="shared" ref="AR200:AR212" ca="1" si="152">ManualLookup(AE200,BoxVal(ROW(AE200),4,COLUMN(AR198)),INDIRECT(DR$3))</f>
        <v>80</v>
      </c>
      <c r="AS200" s="33"/>
    </row>
    <row r="201" spans="19:45" ht="30" customHeight="1" x14ac:dyDescent="0.25">
      <c r="S201" s="7" t="s">
        <v>13</v>
      </c>
      <c r="T201" s="15" t="s">
        <v>1155</v>
      </c>
      <c r="U201" s="71" t="str">
        <f t="shared" ca="1" si="140"/>
        <v>0xA7=-37.30,-37.10;</v>
      </c>
      <c r="V201" s="37">
        <v>0.1</v>
      </c>
      <c r="W201" s="37"/>
      <c r="X201" s="68"/>
      <c r="Y201" s="68"/>
      <c r="Z201" s="55">
        <f t="shared" ca="1" si="141"/>
        <v>-0.7260000000000002</v>
      </c>
      <c r="AA201" s="39" t="s">
        <v>799</v>
      </c>
      <c r="AB201" s="40">
        <v>2.5</v>
      </c>
      <c r="AC201" s="40" t="s">
        <v>996</v>
      </c>
      <c r="AD201" s="40">
        <v>1</v>
      </c>
      <c r="AE201" s="41">
        <v>-6.6000000000000003E-2</v>
      </c>
      <c r="AF201" s="42">
        <v>-37.299999999999997</v>
      </c>
      <c r="AG201" s="47">
        <f t="shared" ref="AG201" si="153">AF200</f>
        <v>-37.1</v>
      </c>
      <c r="AH201" s="43">
        <f t="shared" ca="1" si="142"/>
        <v>-38.025999999999996</v>
      </c>
      <c r="AI201" s="43">
        <f t="shared" ca="1" si="143"/>
        <v>-37.826000000000001</v>
      </c>
      <c r="AJ201" s="44">
        <f t="shared" ca="1" si="144"/>
        <v>-37.299999999999997</v>
      </c>
      <c r="AK201" s="44">
        <f t="shared" ca="1" si="145"/>
        <v>-37.1</v>
      </c>
      <c r="AL201" s="44">
        <f t="shared" ca="1" si="146"/>
        <v>-40.525999999999996</v>
      </c>
      <c r="AM201" s="44">
        <f t="shared" ca="1" si="147"/>
        <v>-40.326000000000001</v>
      </c>
      <c r="AN201" s="36" t="str">
        <f t="shared" ca="1" si="148"/>
        <v>20</v>
      </c>
      <c r="AO201" s="36" t="str">
        <f t="shared" ca="1" si="149"/>
        <v>07</v>
      </c>
      <c r="AP201" s="36" t="str">
        <f t="shared" ca="1" si="150"/>
        <v>00</v>
      </c>
      <c r="AQ201" s="36" t="str">
        <f t="shared" ca="1" si="151"/>
        <v>00</v>
      </c>
      <c r="AR201" s="36" t="str">
        <f t="shared" ca="1" si="152"/>
        <v>80</v>
      </c>
      <c r="AS201" s="36"/>
    </row>
    <row r="202" spans="19:45" ht="30" customHeight="1" x14ac:dyDescent="0.25">
      <c r="S202" s="26"/>
      <c r="T202" s="17"/>
      <c r="U202" s="71" t="str">
        <f t="shared" ca="1" si="140"/>
        <v>0x26=-37.70,-37.30;</v>
      </c>
      <c r="V202" s="37"/>
      <c r="W202" s="37"/>
      <c r="X202" s="68"/>
      <c r="Y202" s="68"/>
      <c r="Z202" s="55">
        <f t="shared" ca="1" si="141"/>
        <v>-0.60000000000000009</v>
      </c>
      <c r="AA202" s="39" t="s">
        <v>584</v>
      </c>
      <c r="AB202" s="40">
        <v>2</v>
      </c>
      <c r="AC202" s="40" t="s">
        <v>995</v>
      </c>
      <c r="AD202" s="40">
        <v>1</v>
      </c>
      <c r="AE202" s="41">
        <v>0</v>
      </c>
      <c r="AF202" s="42">
        <v>-37.700000000000003</v>
      </c>
      <c r="AG202" s="47">
        <f t="shared" ref="AG202:AG212" si="154">AF201</f>
        <v>-37.299999999999997</v>
      </c>
      <c r="AH202" s="43">
        <f t="shared" ca="1" si="142"/>
        <v>-38.300000000000004</v>
      </c>
      <c r="AI202" s="43">
        <f t="shared" ca="1" si="143"/>
        <v>-37.9</v>
      </c>
      <c r="AJ202" s="44">
        <f t="shared" ca="1" si="144"/>
        <v>-37.700000000000003</v>
      </c>
      <c r="AK202" s="44">
        <f t="shared" ca="1" si="145"/>
        <v>-37.299999999999997</v>
      </c>
      <c r="AL202" s="44">
        <f t="shared" ca="1" si="146"/>
        <v>-40.300000000000004</v>
      </c>
      <c r="AM202" s="44">
        <f t="shared" ca="1" si="147"/>
        <v>-39.9</v>
      </c>
      <c r="AN202" s="36" t="str">
        <f t="shared" ca="1" si="148"/>
        <v>20</v>
      </c>
      <c r="AO202" s="36" t="str">
        <f t="shared" ca="1" si="149"/>
        <v>06</v>
      </c>
      <c r="AP202" s="36" t="str">
        <f t="shared" ca="1" si="150"/>
        <v>00</v>
      </c>
      <c r="AQ202" s="36" t="str">
        <f t="shared" ca="1" si="151"/>
        <v>00</v>
      </c>
      <c r="AR202" s="36" t="str">
        <f t="shared" ca="1" si="152"/>
        <v>00</v>
      </c>
      <c r="AS202" s="36"/>
    </row>
    <row r="203" spans="19:45" ht="30" customHeight="1" x14ac:dyDescent="0.25">
      <c r="S203" s="7" t="s">
        <v>19</v>
      </c>
      <c r="T203" s="15" t="s">
        <v>1150</v>
      </c>
      <c r="U203" s="71" t="str">
        <f t="shared" ca="1" si="140"/>
        <v>0x27=-38.20,-37.70;</v>
      </c>
      <c r="V203" s="37"/>
      <c r="W203" s="37"/>
      <c r="X203" s="68"/>
      <c r="Y203" s="68"/>
      <c r="Z203" s="55">
        <f t="shared" ca="1" si="141"/>
        <v>-0.10000000000000009</v>
      </c>
      <c r="AA203" s="39" t="s">
        <v>584</v>
      </c>
      <c r="AB203" s="40">
        <v>2.5</v>
      </c>
      <c r="AC203" s="40" t="s">
        <v>995</v>
      </c>
      <c r="AD203" s="40">
        <v>1</v>
      </c>
      <c r="AE203" s="41">
        <v>0</v>
      </c>
      <c r="AF203" s="42">
        <v>-38.200000000000003</v>
      </c>
      <c r="AG203" s="47">
        <f t="shared" si="154"/>
        <v>-37.700000000000003</v>
      </c>
      <c r="AH203" s="43">
        <f t="shared" ca="1" si="142"/>
        <v>-38.300000000000004</v>
      </c>
      <c r="AI203" s="43">
        <f t="shared" ca="1" si="143"/>
        <v>-37.800000000000004</v>
      </c>
      <c r="AJ203" s="44">
        <f t="shared" ca="1" si="144"/>
        <v>-38.200000000000003</v>
      </c>
      <c r="AK203" s="44">
        <f t="shared" ca="1" si="145"/>
        <v>-37.700000000000003</v>
      </c>
      <c r="AL203" s="44">
        <f t="shared" ca="1" si="146"/>
        <v>-40.800000000000004</v>
      </c>
      <c r="AM203" s="44">
        <f t="shared" ca="1" si="147"/>
        <v>-40.300000000000004</v>
      </c>
      <c r="AN203" s="36" t="str">
        <f t="shared" ca="1" si="148"/>
        <v>20</v>
      </c>
      <c r="AO203" s="36" t="str">
        <f t="shared" ca="1" si="149"/>
        <v>07</v>
      </c>
      <c r="AP203" s="36" t="str">
        <f t="shared" ca="1" si="150"/>
        <v>00</v>
      </c>
      <c r="AQ203" s="36" t="str">
        <f t="shared" ca="1" si="151"/>
        <v>00</v>
      </c>
      <c r="AR203" s="36" t="str">
        <f t="shared" ca="1" si="152"/>
        <v>00</v>
      </c>
      <c r="AS203" s="36"/>
    </row>
    <row r="204" spans="19:45" ht="30" customHeight="1" x14ac:dyDescent="0.25">
      <c r="S204" s="7" t="s">
        <v>15</v>
      </c>
      <c r="T204" s="15" t="s">
        <v>1151</v>
      </c>
      <c r="U204" s="71" t="str">
        <f t="shared" ca="1" si="140"/>
        <v>0x35=-38.50,-38.20;</v>
      </c>
      <c r="V204" s="37"/>
      <c r="W204" s="37"/>
      <c r="X204" s="68"/>
      <c r="Y204" s="68"/>
      <c r="Z204" s="55">
        <f t="shared" ca="1" si="141"/>
        <v>0.19999999999999996</v>
      </c>
      <c r="AA204" s="39" t="s">
        <v>586</v>
      </c>
      <c r="AB204" s="40">
        <v>1.5</v>
      </c>
      <c r="AC204" s="40" t="s">
        <v>995</v>
      </c>
      <c r="AD204" s="40">
        <v>1</v>
      </c>
      <c r="AE204" s="41">
        <v>0</v>
      </c>
      <c r="AF204" s="42">
        <v>-38.5</v>
      </c>
      <c r="AG204" s="47">
        <f t="shared" si="154"/>
        <v>-38.200000000000003</v>
      </c>
      <c r="AH204" s="43">
        <f t="shared" ca="1" si="142"/>
        <v>-38.299999999999997</v>
      </c>
      <c r="AI204" s="43">
        <f t="shared" ca="1" si="143"/>
        <v>-38</v>
      </c>
      <c r="AJ204" s="44">
        <f t="shared" ca="1" si="144"/>
        <v>-38.5</v>
      </c>
      <c r="AK204" s="44">
        <f t="shared" ca="1" si="145"/>
        <v>-38.200000000000003</v>
      </c>
      <c r="AL204" s="44">
        <f t="shared" ca="1" si="146"/>
        <v>-39.799999999999997</v>
      </c>
      <c r="AM204" s="44">
        <f t="shared" ca="1" si="147"/>
        <v>-39.5</v>
      </c>
      <c r="AN204" s="36" t="str">
        <f t="shared" ca="1" si="148"/>
        <v>30</v>
      </c>
      <c r="AO204" s="36" t="str">
        <f t="shared" ca="1" si="149"/>
        <v>05</v>
      </c>
      <c r="AP204" s="36" t="str">
        <f t="shared" ca="1" si="150"/>
        <v>00</v>
      </c>
      <c r="AQ204" s="36" t="str">
        <f t="shared" ca="1" si="151"/>
        <v>00</v>
      </c>
      <c r="AR204" s="36" t="str">
        <f t="shared" ca="1" si="152"/>
        <v>00</v>
      </c>
      <c r="AS204" s="36"/>
    </row>
    <row r="205" spans="19:45" ht="30" customHeight="1" x14ac:dyDescent="0.25">
      <c r="S205" s="7" t="s">
        <v>705</v>
      </c>
      <c r="T205" s="15" t="s">
        <v>1152</v>
      </c>
      <c r="U205" s="71" t="str">
        <f t="shared" ca="1" si="140"/>
        <v>0x36=-39.10,-38.50;</v>
      </c>
      <c r="V205" s="37">
        <v>0.1</v>
      </c>
      <c r="W205" s="37"/>
      <c r="X205" s="68"/>
      <c r="Y205" s="68"/>
      <c r="Z205" s="55">
        <f t="shared" ca="1" si="141"/>
        <v>0.79999999999999993</v>
      </c>
      <c r="AA205" s="39" t="s">
        <v>586</v>
      </c>
      <c r="AB205" s="40">
        <v>2</v>
      </c>
      <c r="AC205" s="40" t="s">
        <v>995</v>
      </c>
      <c r="AD205" s="40">
        <v>1</v>
      </c>
      <c r="AE205" s="41">
        <v>0</v>
      </c>
      <c r="AF205" s="42">
        <v>-39.1</v>
      </c>
      <c r="AG205" s="47">
        <f t="shared" si="154"/>
        <v>-38.5</v>
      </c>
      <c r="AH205" s="43">
        <f t="shared" ca="1" si="142"/>
        <v>-38.300000000000004</v>
      </c>
      <c r="AI205" s="43">
        <f t="shared" ca="1" si="143"/>
        <v>-37.700000000000003</v>
      </c>
      <c r="AJ205" s="44">
        <f t="shared" ca="1" si="144"/>
        <v>-39.1</v>
      </c>
      <c r="AK205" s="44">
        <f t="shared" ca="1" si="145"/>
        <v>-38.5</v>
      </c>
      <c r="AL205" s="44">
        <f t="shared" ca="1" si="146"/>
        <v>-40.300000000000004</v>
      </c>
      <c r="AM205" s="44">
        <f t="shared" ca="1" si="147"/>
        <v>-39.700000000000003</v>
      </c>
      <c r="AN205" s="36" t="str">
        <f t="shared" ca="1" si="148"/>
        <v>30</v>
      </c>
      <c r="AO205" s="36" t="str">
        <f t="shared" ca="1" si="149"/>
        <v>06</v>
      </c>
      <c r="AP205" s="36" t="str">
        <f t="shared" ca="1" si="150"/>
        <v>00</v>
      </c>
      <c r="AQ205" s="36" t="str">
        <f t="shared" ca="1" si="151"/>
        <v>00</v>
      </c>
      <c r="AR205" s="36" t="str">
        <f t="shared" ca="1" si="152"/>
        <v>00</v>
      </c>
      <c r="AS205" s="36"/>
    </row>
    <row r="206" spans="19:45" ht="30" customHeight="1" x14ac:dyDescent="0.25">
      <c r="S206" s="7" t="s">
        <v>605</v>
      </c>
      <c r="T206" s="15" t="s">
        <v>991</v>
      </c>
      <c r="U206" s="71" t="str">
        <f t="shared" ca="1" si="140"/>
        <v>0x37=-39.60,-39.10;</v>
      </c>
      <c r="V206" s="37">
        <v>0.1</v>
      </c>
      <c r="W206" s="37"/>
      <c r="X206" s="68"/>
      <c r="Y206" s="68"/>
      <c r="Z206" s="55">
        <f t="shared" ca="1" si="141"/>
        <v>1.3</v>
      </c>
      <c r="AA206" s="39" t="s">
        <v>586</v>
      </c>
      <c r="AB206" s="40">
        <v>2.5</v>
      </c>
      <c r="AC206" s="40" t="s">
        <v>995</v>
      </c>
      <c r="AD206" s="40">
        <v>1</v>
      </c>
      <c r="AE206" s="41">
        <v>0</v>
      </c>
      <c r="AF206" s="42">
        <v>-39.6</v>
      </c>
      <c r="AG206" s="47">
        <f t="shared" si="154"/>
        <v>-39.1</v>
      </c>
      <c r="AH206" s="43">
        <f t="shared" ca="1" si="142"/>
        <v>-38.300000000000004</v>
      </c>
      <c r="AI206" s="43">
        <f t="shared" ca="1" si="143"/>
        <v>-37.800000000000004</v>
      </c>
      <c r="AJ206" s="44">
        <f t="shared" ca="1" si="144"/>
        <v>-39.6</v>
      </c>
      <c r="AK206" s="44">
        <f t="shared" ca="1" si="145"/>
        <v>-39.1</v>
      </c>
      <c r="AL206" s="44">
        <f t="shared" ca="1" si="146"/>
        <v>-40.800000000000004</v>
      </c>
      <c r="AM206" s="44">
        <f t="shared" ca="1" si="147"/>
        <v>-40.300000000000004</v>
      </c>
      <c r="AN206" s="36" t="str">
        <f t="shared" ca="1" si="148"/>
        <v>30</v>
      </c>
      <c r="AO206" s="36" t="str">
        <f t="shared" ca="1" si="149"/>
        <v>07</v>
      </c>
      <c r="AP206" s="36" t="str">
        <f t="shared" ca="1" si="150"/>
        <v>00</v>
      </c>
      <c r="AQ206" s="36" t="str">
        <f t="shared" ca="1" si="151"/>
        <v>00</v>
      </c>
      <c r="AR206" s="36" t="str">
        <f t="shared" ca="1" si="152"/>
        <v>00</v>
      </c>
      <c r="AS206" s="36"/>
    </row>
    <row r="207" spans="19:45" ht="30" customHeight="1" x14ac:dyDescent="0.25">
      <c r="S207" s="7" t="s">
        <v>721</v>
      </c>
      <c r="T207" s="15" t="s">
        <v>26</v>
      </c>
      <c r="U207" s="71" t="str">
        <f t="shared" ca="1" si="140"/>
        <v>0x05=-39.80,-39.60;</v>
      </c>
      <c r="V207" s="37"/>
      <c r="W207" s="37"/>
      <c r="X207" s="68"/>
      <c r="Y207" s="68"/>
      <c r="Z207" s="55">
        <f t="shared" ca="1" si="141"/>
        <v>1.5</v>
      </c>
      <c r="AA207" s="39" t="s">
        <v>587</v>
      </c>
      <c r="AB207" s="40">
        <v>1.5</v>
      </c>
      <c r="AC207" s="40" t="s">
        <v>995</v>
      </c>
      <c r="AD207" s="40">
        <v>1</v>
      </c>
      <c r="AE207" s="41">
        <v>0</v>
      </c>
      <c r="AF207" s="42">
        <v>-39.799999999999997</v>
      </c>
      <c r="AG207" s="47">
        <f t="shared" si="154"/>
        <v>-39.6</v>
      </c>
      <c r="AH207" s="43">
        <f t="shared" ca="1" si="142"/>
        <v>-38.299999999999997</v>
      </c>
      <c r="AI207" s="43">
        <f t="shared" ca="1" si="143"/>
        <v>-38.1</v>
      </c>
      <c r="AJ207" s="44">
        <f t="shared" ca="1" si="144"/>
        <v>-39.799999999999997</v>
      </c>
      <c r="AK207" s="44">
        <f t="shared" ca="1" si="145"/>
        <v>-39.6</v>
      </c>
      <c r="AL207" s="44">
        <f t="shared" ca="1" si="146"/>
        <v>-39.799999999999997</v>
      </c>
      <c r="AM207" s="44">
        <f t="shared" ca="1" si="147"/>
        <v>-39.6</v>
      </c>
      <c r="AN207" s="36" t="str">
        <f t="shared" ca="1" si="148"/>
        <v>00</v>
      </c>
      <c r="AO207" s="36" t="str">
        <f t="shared" ca="1" si="149"/>
        <v>05</v>
      </c>
      <c r="AP207" s="36" t="str">
        <f t="shared" ca="1" si="150"/>
        <v>00</v>
      </c>
      <c r="AQ207" s="36" t="str">
        <f t="shared" ca="1" si="151"/>
        <v>00</v>
      </c>
      <c r="AR207" s="36" t="str">
        <f t="shared" ca="1" si="152"/>
        <v>00</v>
      </c>
      <c r="AS207" s="36"/>
    </row>
    <row r="208" spans="19:45" ht="30" customHeight="1" x14ac:dyDescent="0.25">
      <c r="S208" s="7" t="s">
        <v>20</v>
      </c>
      <c r="T208" s="15">
        <v>-38</v>
      </c>
      <c r="U208" s="71" t="str">
        <f t="shared" ca="1" si="140"/>
        <v>0x06=-40.30,-39.80;</v>
      </c>
      <c r="V208" s="37"/>
      <c r="W208" s="37"/>
      <c r="X208" s="38"/>
      <c r="Y208" s="38"/>
      <c r="Z208" s="55">
        <f t="shared" ca="1" si="141"/>
        <v>2</v>
      </c>
      <c r="AA208" s="39" t="s">
        <v>587</v>
      </c>
      <c r="AB208" s="40">
        <v>2</v>
      </c>
      <c r="AC208" s="40" t="s">
        <v>995</v>
      </c>
      <c r="AD208" s="40">
        <v>1</v>
      </c>
      <c r="AE208" s="41">
        <v>0</v>
      </c>
      <c r="AF208" s="42">
        <v>-40.299999999999997</v>
      </c>
      <c r="AG208" s="47">
        <f t="shared" si="154"/>
        <v>-39.799999999999997</v>
      </c>
      <c r="AH208" s="43">
        <f t="shared" ca="1" si="142"/>
        <v>-38.299999999999997</v>
      </c>
      <c r="AI208" s="43">
        <f t="shared" ca="1" si="143"/>
        <v>-37.799999999999997</v>
      </c>
      <c r="AJ208" s="44">
        <f t="shared" ca="1" si="144"/>
        <v>-40.299999999999997</v>
      </c>
      <c r="AK208" s="44">
        <f t="shared" ca="1" si="145"/>
        <v>-39.799999999999997</v>
      </c>
      <c r="AL208" s="44">
        <f t="shared" ca="1" si="146"/>
        <v>-40.299999999999997</v>
      </c>
      <c r="AM208" s="44">
        <f t="shared" ca="1" si="147"/>
        <v>-39.799999999999997</v>
      </c>
      <c r="AN208" s="36" t="str">
        <f t="shared" ca="1" si="148"/>
        <v>00</v>
      </c>
      <c r="AO208" s="36" t="str">
        <f t="shared" ca="1" si="149"/>
        <v>06</v>
      </c>
      <c r="AP208" s="36" t="str">
        <f t="shared" ca="1" si="150"/>
        <v>00</v>
      </c>
      <c r="AQ208" s="36" t="str">
        <f t="shared" ca="1" si="151"/>
        <v>00</v>
      </c>
      <c r="AR208" s="36" t="str">
        <f t="shared" ca="1" si="152"/>
        <v>00</v>
      </c>
      <c r="AS208" s="36"/>
    </row>
    <row r="209" spans="2:45" ht="30" customHeight="1" x14ac:dyDescent="0.25">
      <c r="S209" s="7" t="s">
        <v>691</v>
      </c>
      <c r="T209" s="15" t="s">
        <v>1098</v>
      </c>
      <c r="U209" s="71" t="str">
        <f t="shared" ca="1" si="140"/>
        <v>0x07=-40.80,-40.30;</v>
      </c>
      <c r="V209" s="37"/>
      <c r="W209" s="37"/>
      <c r="X209" s="38"/>
      <c r="Y209" s="38"/>
      <c r="Z209" s="55">
        <f t="shared" ca="1" si="141"/>
        <v>2.5</v>
      </c>
      <c r="AA209" s="39" t="s">
        <v>587</v>
      </c>
      <c r="AB209" s="40">
        <v>2.5</v>
      </c>
      <c r="AC209" s="40" t="s">
        <v>995</v>
      </c>
      <c r="AD209" s="40">
        <v>1</v>
      </c>
      <c r="AE209" s="41">
        <v>0</v>
      </c>
      <c r="AF209" s="42">
        <v>-40.799999999999997</v>
      </c>
      <c r="AG209" s="47">
        <f t="shared" si="154"/>
        <v>-40.299999999999997</v>
      </c>
      <c r="AH209" s="43">
        <f t="shared" ca="1" si="142"/>
        <v>-38.299999999999997</v>
      </c>
      <c r="AI209" s="43">
        <f t="shared" ca="1" si="143"/>
        <v>-37.799999999999997</v>
      </c>
      <c r="AJ209" s="44">
        <f t="shared" ca="1" si="144"/>
        <v>-40.799999999999997</v>
      </c>
      <c r="AK209" s="44">
        <f t="shared" ca="1" si="145"/>
        <v>-40.299999999999997</v>
      </c>
      <c r="AL209" s="44">
        <f t="shared" ca="1" si="146"/>
        <v>-40.799999999999997</v>
      </c>
      <c r="AM209" s="44">
        <f t="shared" ca="1" si="147"/>
        <v>-40.299999999999997</v>
      </c>
      <c r="AN209" s="36" t="str">
        <f t="shared" ca="1" si="148"/>
        <v>00</v>
      </c>
      <c r="AO209" s="36" t="str">
        <f t="shared" ca="1" si="149"/>
        <v>07</v>
      </c>
      <c r="AP209" s="36" t="str">
        <f t="shared" ca="1" si="150"/>
        <v>00</v>
      </c>
      <c r="AQ209" s="36" t="str">
        <f t="shared" ca="1" si="151"/>
        <v>00</v>
      </c>
      <c r="AR209" s="36" t="str">
        <f t="shared" ca="1" si="152"/>
        <v>00</v>
      </c>
      <c r="AS209" s="36"/>
    </row>
    <row r="210" spans="2:45" ht="30" customHeight="1" x14ac:dyDescent="0.25">
      <c r="S210" s="7" t="s">
        <v>544</v>
      </c>
      <c r="T210" s="15" t="s">
        <v>993</v>
      </c>
      <c r="U210" s="71" t="str">
        <f t="shared" ca="1" si="140"/>
        <v>0x56=-41.30,-40.80;</v>
      </c>
      <c r="V210" s="37"/>
      <c r="W210" s="37"/>
      <c r="X210" s="38"/>
      <c r="Y210" s="38"/>
      <c r="Z210" s="71">
        <f t="shared" ca="1" si="141"/>
        <v>3</v>
      </c>
      <c r="AA210" s="39" t="s">
        <v>580</v>
      </c>
      <c r="AB210" s="40">
        <v>2</v>
      </c>
      <c r="AC210" s="40" t="s">
        <v>995</v>
      </c>
      <c r="AD210" s="40">
        <v>1</v>
      </c>
      <c r="AE210" s="41">
        <v>0</v>
      </c>
      <c r="AF210" s="42">
        <v>-41.3</v>
      </c>
      <c r="AG210" s="49">
        <f t="shared" si="154"/>
        <v>-40.799999999999997</v>
      </c>
      <c r="AH210" s="43">
        <f t="shared" ca="1" si="142"/>
        <v>-38.299999999999997</v>
      </c>
      <c r="AI210" s="43">
        <f t="shared" ca="1" si="143"/>
        <v>-37.799999999999997</v>
      </c>
      <c r="AJ210" s="44">
        <f t="shared" ca="1" si="144"/>
        <v>-41.3</v>
      </c>
      <c r="AK210" s="44">
        <f t="shared" ca="1" si="145"/>
        <v>-40.799999999999997</v>
      </c>
      <c r="AL210" s="44">
        <f t="shared" ca="1" si="146"/>
        <v>-40.299999999999997</v>
      </c>
      <c r="AM210" s="44">
        <f t="shared" ca="1" si="147"/>
        <v>-39.799999999999997</v>
      </c>
      <c r="AN210" s="36" t="str">
        <f t="shared" ca="1" si="148"/>
        <v>50</v>
      </c>
      <c r="AO210" s="36" t="str">
        <f t="shared" ca="1" si="149"/>
        <v>06</v>
      </c>
      <c r="AP210" s="36" t="str">
        <f t="shared" ca="1" si="150"/>
        <v>00</v>
      </c>
      <c r="AQ210" s="36" t="str">
        <f t="shared" ca="1" si="151"/>
        <v>00</v>
      </c>
      <c r="AR210" s="36" t="str">
        <f t="shared" ca="1" si="152"/>
        <v>00</v>
      </c>
      <c r="AS210" s="36"/>
    </row>
    <row r="211" spans="2:45" ht="30" customHeight="1" x14ac:dyDescent="0.25">
      <c r="S211" s="7" t="s">
        <v>12</v>
      </c>
      <c r="T211" s="15" t="s">
        <v>548</v>
      </c>
      <c r="U211" s="71" t="str">
        <f t="shared" ca="1" si="140"/>
        <v>0x57=-42.00,-41.30;</v>
      </c>
      <c r="V211" s="37"/>
      <c r="W211" s="37"/>
      <c r="X211" s="38"/>
      <c r="Y211" s="38"/>
      <c r="Z211" s="71">
        <f t="shared" ca="1" si="141"/>
        <v>3.5</v>
      </c>
      <c r="AA211" s="39" t="s">
        <v>580</v>
      </c>
      <c r="AB211" s="40">
        <v>2.5</v>
      </c>
      <c r="AC211" s="40" t="s">
        <v>995</v>
      </c>
      <c r="AD211" s="40">
        <v>1</v>
      </c>
      <c r="AE211" s="41">
        <v>0</v>
      </c>
      <c r="AF211" s="42">
        <v>-42</v>
      </c>
      <c r="AG211" s="49">
        <f t="shared" si="154"/>
        <v>-41.3</v>
      </c>
      <c r="AH211" s="43">
        <f t="shared" ca="1" si="142"/>
        <v>-38.5</v>
      </c>
      <c r="AI211" s="43">
        <f t="shared" ca="1" si="143"/>
        <v>-37.799999999999997</v>
      </c>
      <c r="AJ211" s="44">
        <f t="shared" ca="1" si="144"/>
        <v>-42</v>
      </c>
      <c r="AK211" s="44">
        <f t="shared" ca="1" si="145"/>
        <v>-41.3</v>
      </c>
      <c r="AL211" s="44">
        <f t="shared" ca="1" si="146"/>
        <v>-41</v>
      </c>
      <c r="AM211" s="44">
        <f t="shared" ca="1" si="147"/>
        <v>-40.299999999999997</v>
      </c>
      <c r="AN211" s="36" t="str">
        <f t="shared" ca="1" si="148"/>
        <v>50</v>
      </c>
      <c r="AO211" s="36" t="str">
        <f t="shared" ca="1" si="149"/>
        <v>07</v>
      </c>
      <c r="AP211" s="36" t="str">
        <f t="shared" ca="1" si="150"/>
        <v>00</v>
      </c>
      <c r="AQ211" s="36" t="str">
        <f t="shared" ca="1" si="151"/>
        <v>00</v>
      </c>
      <c r="AR211" s="36" t="str">
        <f t="shared" ca="1" si="152"/>
        <v>00</v>
      </c>
      <c r="AS211" s="36"/>
    </row>
    <row r="212" spans="2:45" ht="30" customHeight="1" x14ac:dyDescent="0.25">
      <c r="S212" s="26" t="s">
        <v>773</v>
      </c>
      <c r="T212" s="15" t="s">
        <v>562</v>
      </c>
      <c r="U212" s="71" t="str">
        <f t="shared" ca="1" si="140"/>
        <v>0x58=-42.50,-42.00;</v>
      </c>
      <c r="V212" s="37"/>
      <c r="W212" s="37"/>
      <c r="X212" s="38"/>
      <c r="Y212" s="38"/>
      <c r="Z212" s="71">
        <f t="shared" ca="1" si="141"/>
        <v>4.5</v>
      </c>
      <c r="AA212" s="39" t="s">
        <v>580</v>
      </c>
      <c r="AB212" s="40">
        <v>3.5</v>
      </c>
      <c r="AC212" s="40" t="s">
        <v>995</v>
      </c>
      <c r="AD212" s="40">
        <v>1</v>
      </c>
      <c r="AE212" s="41">
        <v>0</v>
      </c>
      <c r="AF212" s="42">
        <v>-42.5</v>
      </c>
      <c r="AG212" s="49">
        <f t="shared" si="154"/>
        <v>-42</v>
      </c>
      <c r="AH212" s="43">
        <f t="shared" ca="1" si="142"/>
        <v>-38</v>
      </c>
      <c r="AI212" s="43">
        <f t="shared" ca="1" si="143"/>
        <v>-37.5</v>
      </c>
      <c r="AJ212" s="44">
        <f t="shared" ca="1" si="144"/>
        <v>-42.5</v>
      </c>
      <c r="AK212" s="44">
        <f t="shared" ca="1" si="145"/>
        <v>-42</v>
      </c>
      <c r="AL212" s="44">
        <f t="shared" ca="1" si="146"/>
        <v>-41.5</v>
      </c>
      <c r="AM212" s="44">
        <f t="shared" ca="1" si="147"/>
        <v>-41</v>
      </c>
      <c r="AN212" s="36" t="str">
        <f t="shared" ca="1" si="148"/>
        <v>50</v>
      </c>
      <c r="AO212" s="36" t="str">
        <f t="shared" ca="1" si="149"/>
        <v>08</v>
      </c>
      <c r="AP212" s="36" t="str">
        <f t="shared" ca="1" si="150"/>
        <v>00</v>
      </c>
      <c r="AQ212" s="36" t="str">
        <f t="shared" ca="1" si="151"/>
        <v>00</v>
      </c>
      <c r="AR212" s="36" t="str">
        <f t="shared" ca="1" si="152"/>
        <v>00</v>
      </c>
      <c r="AS212" s="36"/>
    </row>
    <row r="213" spans="2:45" ht="30" customHeight="1" x14ac:dyDescent="0.25">
      <c r="S213" s="7" t="s">
        <v>573</v>
      </c>
      <c r="T213" s="15">
        <v>1.1000000000000001</v>
      </c>
      <c r="U213" s="71"/>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2:45" ht="30" customHeight="1" x14ac:dyDescent="0.25">
      <c r="S214" s="7" t="s">
        <v>590</v>
      </c>
      <c r="T214" s="15">
        <f>VLOOKUP(T199,MPN!$A$1:$E$997,4,FALSE)</f>
        <v>-38</v>
      </c>
      <c r="U214" s="71"/>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2:45" ht="30" customHeight="1" x14ac:dyDescent="0.25">
      <c r="S215" s="7" t="s">
        <v>693</v>
      </c>
      <c r="T215" s="15">
        <v>0.8</v>
      </c>
      <c r="U215" s="71"/>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2:45" ht="30" customHeight="1" x14ac:dyDescent="0.25">
      <c r="S216" s="7" t="s">
        <v>604</v>
      </c>
      <c r="T216" s="7" t="str">
        <f t="shared" ref="T216" si="155">VLOOKUP($T203,$AU$1:$AZ$31,MATCH($T197,$AU$1:$AZ$1,0),FALSE)&amp;"_"&amp;T205</f>
        <v>default_NormalMode</v>
      </c>
      <c r="U216" s="71"/>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2:45" ht="30" customHeight="1" x14ac:dyDescent="0.25">
      <c r="S217" s="7" t="s">
        <v>424</v>
      </c>
      <c r="T217" s="7" t="str">
        <f>VLOOKUP($T199,MPN!$A$1:$E$497,2,FALSE)</f>
        <v>AMIC</v>
      </c>
      <c r="U217" s="71"/>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2:45" ht="30" customHeight="1" x14ac:dyDescent="0.25">
      <c r="S218" s="7" t="s">
        <v>16</v>
      </c>
      <c r="T218" s="7" t="str">
        <f>VLOOKUP($T200,ASIC!$A$1:$B$200,2,FALSE)</f>
        <v>M804WF</v>
      </c>
      <c r="U218" s="71"/>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2:45" ht="30" customHeight="1" x14ac:dyDescent="0.25">
      <c r="S219" s="7" t="s">
        <v>17</v>
      </c>
      <c r="T219" s="7" t="str">
        <f>VLOOKUP($T201,Sensor!$A$1:$B$100,2,FALSE)</f>
        <v>2227F</v>
      </c>
      <c r="U219" s="71"/>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2:45" ht="30" customHeight="1" x14ac:dyDescent="0.25">
      <c r="S220" s="7" t="s">
        <v>21</v>
      </c>
      <c r="T220" s="7" t="str">
        <f>VLOOKUP($T199,MPN!$A$1:$E$497,5,FALSE)</f>
        <v>Default</v>
      </c>
      <c r="U220" s="71"/>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2:45" ht="30" customHeight="1" x14ac:dyDescent="0.25">
      <c r="S221" s="7" t="s">
        <v>545</v>
      </c>
      <c r="T221" s="7">
        <f t="shared" ref="T221" si="156">VLOOKUP(T210,$DT$1:$DV$31,3,FALSE)</f>
        <v>0</v>
      </c>
      <c r="U221" s="71"/>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2:45" ht="30" customHeight="1" x14ac:dyDescent="0.25">
      <c r="S222" s="7" t="s">
        <v>22</v>
      </c>
      <c r="T222" s="15">
        <v>8</v>
      </c>
      <c r="U222" s="71"/>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2:45" ht="30" customHeight="1" x14ac:dyDescent="0.25">
      <c r="B223" s="70"/>
      <c r="S223" s="7" t="s">
        <v>696</v>
      </c>
      <c r="T223" s="28">
        <v>45759</v>
      </c>
      <c r="U223" s="71"/>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2:45" ht="30" customHeight="1" x14ac:dyDescent="0.25">
      <c r="S224" s="7" t="s">
        <v>694</v>
      </c>
      <c r="T224" s="15" t="s">
        <v>994</v>
      </c>
      <c r="U224" s="71"/>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57">COUNTA(U200:U259)</f>
        <v>13</v>
      </c>
      <c r="U225" s="71"/>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58">T214&amp;"+/-"&amp;T215&amp;" "&amp;T224</f>
        <v>-38+/-0.8 dBV</v>
      </c>
      <c r="U226" s="71"/>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59">T206&amp;" : "&amp;T209&amp;" "&amp;"(uA)"&amp;CHAR(10)&amp;"Vdc&amp;Remark: "&amp;T212</f>
        <v>3.3V : 100~200 (uA)
Vdc&amp;Remark: -</v>
      </c>
      <c r="U227" s="71"/>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71"/>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60">ADDRESS(ROW(S229),COLUMN($S$1))&amp;":"&amp;ADDRESS(ROW(S259),COLUMN($T$1))</f>
        <v>$S$229:$T$259</v>
      </c>
      <c r="U229" s="71"/>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61">$BB$2</f>
        <v>15V</v>
      </c>
      <c r="T230" s="3" t="s">
        <v>562</v>
      </c>
      <c r="U230" s="71"/>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62">$BB$3</f>
        <v>14V</v>
      </c>
      <c r="T231" s="3" t="s">
        <v>562</v>
      </c>
      <c r="U231" s="71"/>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63">$BB$4</f>
        <v>13V</v>
      </c>
      <c r="T232" s="3">
        <v>1</v>
      </c>
      <c r="U232" s="71"/>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64">$BB$5</f>
        <v>12V</v>
      </c>
      <c r="T233" s="3">
        <v>0</v>
      </c>
      <c r="U233" s="71"/>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65">$BB$6</f>
        <v>11V</v>
      </c>
      <c r="T234" s="3">
        <v>-1.3</v>
      </c>
      <c r="U234" s="71"/>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66">$BB$7</f>
        <v>10V</v>
      </c>
      <c r="T235" s="3">
        <v>-2.6</v>
      </c>
      <c r="U235" s="71"/>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67">$BB$8</f>
        <v>9V</v>
      </c>
      <c r="T236" s="3" t="s">
        <v>562</v>
      </c>
      <c r="U236" s="71"/>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68">$BB$9</f>
        <v>FIX</v>
      </c>
      <c r="T237" s="3" t="s">
        <v>562</v>
      </c>
      <c r="U237" s="71"/>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69">$BB$10</f>
        <v>Space</v>
      </c>
      <c r="T238" s="3"/>
      <c r="U238" s="71"/>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70">$BB$11</f>
        <v>Config2</v>
      </c>
      <c r="T239" s="3"/>
      <c r="U239" s="71"/>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71">$BB$12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72">$BB$13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73">$BB$14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74">$BB$15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75">$BB$16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76">$BB$17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77">$BB$18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78">$BB$19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79">$BB$20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80">$BB$21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81">$BB$22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82">$BB$23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83">$BB$24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84">$BB$25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85">$BB$26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86">$BB$27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87">$BB$28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88">$BB$29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89">$BB$30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90">$BB$31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91">VLOOKUP(U261,$DX$1:$DZ$21,3,FALSE)</f>
        <v>-</v>
      </c>
      <c r="AD261" s="8"/>
    </row>
    <row r="262" spans="19:45" ht="30" customHeight="1" x14ac:dyDescent="0.25">
      <c r="S262" s="7" t="s">
        <v>24</v>
      </c>
      <c r="T262" s="15" t="s">
        <v>1154</v>
      </c>
      <c r="U262" s="5" t="s">
        <v>23</v>
      </c>
      <c r="V262" s="7" t="str">
        <f t="shared" ref="V262" si="192">VLOOKUP(U261,$DX$1:$DZ$21,2,FALSE)</f>
        <v>-</v>
      </c>
      <c r="W262" s="19"/>
      <c r="X262" s="19"/>
      <c r="Y262" s="19"/>
      <c r="Z262" s="19"/>
      <c r="AA262" s="5" t="s">
        <v>592</v>
      </c>
      <c r="AB262" s="26" t="str">
        <f t="shared" ref="AB262" si="193">T281&amp;"_"&amp;ABS(T279)&amp;"dB_"&amp;T283&amp;"_"&amp;T284&amp;"_"&amp;GetAbsMaxMinText(AF265:AG324)&amp;"_"&amp;T264&amp;"_"&amp;T263&amp;S261&amp;"."&amp;T287</f>
        <v>12V_NormalMode_42dB_M804WF_1188A_400_460_ZTS6011M_MP5.1</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1148</v>
      </c>
      <c r="U263" s="32" t="str">
        <f t="shared" ref="U263" si="194">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95">VLOOKUP($T272,$DE$1:$DJ$31,2,FALSE)</f>
        <v>Full</v>
      </c>
      <c r="AO264" s="56" t="str">
        <f t="shared" ref="AO264" si="196">VLOOKUP($T272,$DE$1:$DJ$31,3,FALSE)</f>
        <v>Full</v>
      </c>
      <c r="AP264" s="56" t="str">
        <f t="shared" ref="AP264" si="197">VLOOKUP($T272,$DE$1:$DJ$31,4,FALSE)</f>
        <v>non</v>
      </c>
      <c r="AQ264" s="56" t="str">
        <f t="shared" ref="AQ264" si="198">VLOOKUP($T272,$DE$1:$DJ$31,5,FALSE)</f>
        <v>non</v>
      </c>
      <c r="AR264" s="56" t="str">
        <f t="shared" ref="AR264" si="199">VLOOKUP($T272,$DE$1:$DJ$31,6,FALSE)</f>
        <v>Full</v>
      </c>
      <c r="AS264" s="35" t="s">
        <v>726</v>
      </c>
    </row>
    <row r="265" spans="19:45" ht="30" customHeight="1" x14ac:dyDescent="0.25">
      <c r="S265" s="7" t="s">
        <v>18</v>
      </c>
      <c r="T265" s="15" t="s">
        <v>1149</v>
      </c>
      <c r="U265" s="36" t="str">
        <f t="shared" ref="U265:U274" ca="1" si="200">ConfigCode($AA265,$AN265,$AO265,$AP265,$AQ265,$AR265,$AF265,$AG265,2)</f>
        <v>0x23=-40.60,-40.00;</v>
      </c>
      <c r="V265" s="37"/>
      <c r="W265" s="37"/>
      <c r="X265" s="68"/>
      <c r="Y265" s="68"/>
      <c r="Z265" s="55">
        <f t="shared" ref="Z265:Z274" ca="1" si="201" xml:space="preserve">
N("vbias,vlookup vbias range")+
VLOOKUP($AA265,INDIRECT(BoxVal(ROW($AA265),34,COLUMN(T261))),2,FALSE)+
N("gain")+
$AB265+
N("vcm")+
VLOOKUP($AC265,$CT$1:$DC$31,7,FALSE)+
N("(vbias*vcp*vbg-vbias)*sensor ratio")+
VbiasCal($AA265,$AD265,$AE265,BoxVal(ROW($AC265),18,COLUMN($T$22)))+
N("vbias ref+gain ref")+
$V265+$W265</f>
        <v>-1.7000000000000002</v>
      </c>
      <c r="AA265" s="39" t="s">
        <v>799</v>
      </c>
      <c r="AB265" s="40">
        <v>0.5</v>
      </c>
      <c r="AC265" s="40" t="s">
        <v>996</v>
      </c>
      <c r="AD265" s="40">
        <v>1</v>
      </c>
      <c r="AE265" s="41">
        <v>0</v>
      </c>
      <c r="AF265" s="42">
        <v>-40.6</v>
      </c>
      <c r="AG265" s="42">
        <v>-40</v>
      </c>
      <c r="AH265" s="43">
        <f t="shared" ref="AH265:AH274" ca="1" si="202">$AF265+$Z265</f>
        <v>-42.300000000000004</v>
      </c>
      <c r="AI265" s="43">
        <f t="shared" ref="AI265:AI274" ca="1" si="203">$AG265+$Z265</f>
        <v>-41.7</v>
      </c>
      <c r="AJ265" s="44">
        <f t="shared" ref="AJ265:AJ274" ca="1" si="204" xml:space="preserve">
N("initial sens-loopgain")+
$AF265-BoxVal(ROW($AA265),26,COLUMN(INDIRECT("T"&amp;(INT(ROW($AA282)/65))*65+2)))</f>
        <v>-40.6</v>
      </c>
      <c r="AK265" s="44">
        <f t="shared" ref="AK265:AK274" ca="1" si="205">AJ265+(AG265-AF265)</f>
        <v>-40</v>
      </c>
      <c r="AL265" s="44">
        <f t="shared" ref="AL265:AL274" ca="1" si="206" xml:space="preserve">
N("initial sens-loopgain-gain-gain ref-vcm")+
$AH265-
BoxVal(ROW($AA265),26,COLUMN(INDIRECT("T"&amp;(INT(ROW($AA282)/65))*65+2)))-
$AB265-
$W265-
IFERROR(VLOOKUP($AC265,$CT$1:$DC$31,7,FALSE),0)</f>
        <v>-42.800000000000004</v>
      </c>
      <c r="AM265" s="44">
        <f t="shared" ref="AM265:AM274" ca="1" si="207">AL265+(AG265-AF265)</f>
        <v>-42.2</v>
      </c>
      <c r="AN265" s="36" t="str">
        <f t="shared" ref="AN265:AN274" ca="1" si="208">IF(BoxVal(ROW(AA265),9,COLUMN(T263))="FIX","00",ManualLookup(AA265,BoxVal(ROW(AA265),4,COLUMN(AN263)),INDIRECT(DN$3)))</f>
        <v>20</v>
      </c>
      <c r="AO265" s="36" t="str">
        <f t="shared" ref="AO265:AO274" ca="1" si="209">ManualLookup(AB265,BoxVal(ROW(AB265),4,COLUMN(AO263)),INDIRECT(DO$3))</f>
        <v>03</v>
      </c>
      <c r="AP265" s="36" t="str">
        <f t="shared" ref="AP265:AP274" ca="1" si="210">ManualLookup(AC265,BoxVal(ROW(AC265),4,COLUMN(AP263)),INDIRECT(DP$3))</f>
        <v>00</v>
      </c>
      <c r="AQ265" s="36" t="str">
        <f t="shared" ref="AQ265:AQ274" ca="1" si="211">ManualLookup(AD265,BoxVal(ROW(AD265),4,COLUMN(AQ263)),INDIRECT(DQ$3))</f>
        <v>00</v>
      </c>
      <c r="AR265" s="36" t="str">
        <f t="shared" ref="AR265:AR274" ca="1" si="212">ManualLookup(AE265,BoxVal(ROW(AE265),4,COLUMN(AR263)),INDIRECT(DR$3))</f>
        <v>00</v>
      </c>
      <c r="AS265" s="33"/>
    </row>
    <row r="266" spans="19:45" ht="30" customHeight="1" x14ac:dyDescent="0.25">
      <c r="S266" s="7" t="s">
        <v>13</v>
      </c>
      <c r="T266" s="15">
        <v>3002</v>
      </c>
      <c r="U266" s="71" t="str">
        <f t="shared" ca="1" si="200"/>
        <v>0x24=-41.10,-40.60;</v>
      </c>
      <c r="V266" s="37"/>
      <c r="W266" s="37"/>
      <c r="X266" s="68"/>
      <c r="Y266" s="68"/>
      <c r="Z266" s="55">
        <f t="shared" ca="1" si="201"/>
        <v>-1.2000000000000002</v>
      </c>
      <c r="AA266" s="39" t="s">
        <v>799</v>
      </c>
      <c r="AB266" s="40">
        <v>1</v>
      </c>
      <c r="AC266" s="40" t="s">
        <v>996</v>
      </c>
      <c r="AD266" s="40">
        <v>1</v>
      </c>
      <c r="AE266" s="41">
        <v>0</v>
      </c>
      <c r="AF266" s="42">
        <v>-41.1</v>
      </c>
      <c r="AG266" s="47">
        <f t="shared" ref="AG266" si="213">AF265</f>
        <v>-40.6</v>
      </c>
      <c r="AH266" s="43">
        <f t="shared" ca="1" si="202"/>
        <v>-42.300000000000004</v>
      </c>
      <c r="AI266" s="43">
        <f t="shared" ca="1" si="203"/>
        <v>-41.800000000000004</v>
      </c>
      <c r="AJ266" s="44">
        <f t="shared" ca="1" si="204"/>
        <v>-41.1</v>
      </c>
      <c r="AK266" s="44">
        <f t="shared" ca="1" si="205"/>
        <v>-40.6</v>
      </c>
      <c r="AL266" s="44">
        <f t="shared" ca="1" si="206"/>
        <v>-43.300000000000004</v>
      </c>
      <c r="AM266" s="44">
        <f t="shared" ca="1" si="207"/>
        <v>-42.800000000000004</v>
      </c>
      <c r="AN266" s="36" t="str">
        <f t="shared" ca="1" si="208"/>
        <v>20</v>
      </c>
      <c r="AO266" s="36" t="str">
        <f t="shared" ca="1" si="209"/>
        <v>04</v>
      </c>
      <c r="AP266" s="36" t="str">
        <f t="shared" ca="1" si="210"/>
        <v>00</v>
      </c>
      <c r="AQ266" s="36" t="str">
        <f t="shared" ca="1" si="211"/>
        <v>00</v>
      </c>
      <c r="AR266" s="36" t="str">
        <f t="shared" ca="1" si="212"/>
        <v>00</v>
      </c>
      <c r="AS266" s="36"/>
    </row>
    <row r="267" spans="19:45" ht="30" customHeight="1" x14ac:dyDescent="0.25">
      <c r="S267" s="26"/>
      <c r="T267" s="17"/>
      <c r="U267" s="71" t="str">
        <f t="shared" ca="1" si="200"/>
        <v>0x25=-41.60,-41.10;</v>
      </c>
      <c r="V267" s="37"/>
      <c r="W267" s="37"/>
      <c r="X267" s="68"/>
      <c r="Y267" s="68"/>
      <c r="Z267" s="55">
        <f t="shared" ca="1" si="201"/>
        <v>-0.70000000000000018</v>
      </c>
      <c r="AA267" s="39" t="s">
        <v>584</v>
      </c>
      <c r="AB267" s="40">
        <v>1.5</v>
      </c>
      <c r="AC267" s="40" t="s">
        <v>995</v>
      </c>
      <c r="AD267" s="40">
        <v>1</v>
      </c>
      <c r="AE267" s="41">
        <v>0</v>
      </c>
      <c r="AF267" s="42">
        <v>-41.6</v>
      </c>
      <c r="AG267" s="47">
        <f t="shared" ref="AG267:AG274" si="214">AF266</f>
        <v>-41.1</v>
      </c>
      <c r="AH267" s="43">
        <f t="shared" ca="1" si="202"/>
        <v>-42.300000000000004</v>
      </c>
      <c r="AI267" s="43">
        <f t="shared" ca="1" si="203"/>
        <v>-41.800000000000004</v>
      </c>
      <c r="AJ267" s="44">
        <f t="shared" ca="1" si="204"/>
        <v>-41.6</v>
      </c>
      <c r="AK267" s="44">
        <f t="shared" ca="1" si="205"/>
        <v>-41.1</v>
      </c>
      <c r="AL267" s="44">
        <f t="shared" ca="1" si="206"/>
        <v>-43.800000000000004</v>
      </c>
      <c r="AM267" s="44">
        <f t="shared" ca="1" si="207"/>
        <v>-43.300000000000004</v>
      </c>
      <c r="AN267" s="36" t="str">
        <f t="shared" ca="1" si="208"/>
        <v>20</v>
      </c>
      <c r="AO267" s="36" t="str">
        <f t="shared" ca="1" si="209"/>
        <v>05</v>
      </c>
      <c r="AP267" s="36" t="str">
        <f t="shared" ca="1" si="210"/>
        <v>00</v>
      </c>
      <c r="AQ267" s="36" t="str">
        <f t="shared" ca="1" si="211"/>
        <v>00</v>
      </c>
      <c r="AR267" s="36" t="str">
        <f t="shared" ca="1" si="212"/>
        <v>00</v>
      </c>
      <c r="AS267" s="36"/>
    </row>
    <row r="268" spans="19:45" ht="30" customHeight="1" x14ac:dyDescent="0.25">
      <c r="S268" s="7" t="s">
        <v>19</v>
      </c>
      <c r="T268" s="15" t="s">
        <v>1150</v>
      </c>
      <c r="U268" s="71" t="str">
        <f t="shared" ca="1" si="200"/>
        <v>0x34=-42.20,-41.60;</v>
      </c>
      <c r="V268" s="37"/>
      <c r="W268" s="37"/>
      <c r="X268" s="68"/>
      <c r="Y268" s="68"/>
      <c r="Z268" s="55">
        <f t="shared" ca="1" si="201"/>
        <v>-0.10000000000000009</v>
      </c>
      <c r="AA268" s="39" t="s">
        <v>586</v>
      </c>
      <c r="AB268" s="40">
        <v>1</v>
      </c>
      <c r="AC268" s="40" t="s">
        <v>995</v>
      </c>
      <c r="AD268" s="40">
        <v>1</v>
      </c>
      <c r="AE268" s="41">
        <v>0</v>
      </c>
      <c r="AF268" s="42">
        <v>-42.2</v>
      </c>
      <c r="AG268" s="47">
        <f t="shared" si="214"/>
        <v>-41.6</v>
      </c>
      <c r="AH268" s="43">
        <f t="shared" ca="1" si="202"/>
        <v>-42.300000000000004</v>
      </c>
      <c r="AI268" s="43">
        <f t="shared" ca="1" si="203"/>
        <v>-41.7</v>
      </c>
      <c r="AJ268" s="44">
        <f t="shared" ca="1" si="204"/>
        <v>-42.2</v>
      </c>
      <c r="AK268" s="44">
        <f t="shared" ca="1" si="205"/>
        <v>-41.6</v>
      </c>
      <c r="AL268" s="44">
        <f t="shared" ca="1" si="206"/>
        <v>-43.300000000000004</v>
      </c>
      <c r="AM268" s="44">
        <f t="shared" ca="1" si="207"/>
        <v>-42.7</v>
      </c>
      <c r="AN268" s="36" t="str">
        <f t="shared" ca="1" si="208"/>
        <v>30</v>
      </c>
      <c r="AO268" s="36" t="str">
        <f t="shared" ca="1" si="209"/>
        <v>04</v>
      </c>
      <c r="AP268" s="36" t="str">
        <f t="shared" ca="1" si="210"/>
        <v>00</v>
      </c>
      <c r="AQ268" s="36" t="str">
        <f t="shared" ca="1" si="211"/>
        <v>00</v>
      </c>
      <c r="AR268" s="36" t="str">
        <f t="shared" ca="1" si="212"/>
        <v>00</v>
      </c>
      <c r="AS268" s="36"/>
    </row>
    <row r="269" spans="19:45" ht="30" customHeight="1" x14ac:dyDescent="0.25">
      <c r="S269" s="7" t="s">
        <v>15</v>
      </c>
      <c r="T269" s="15" t="s">
        <v>1151</v>
      </c>
      <c r="U269" s="71" t="str">
        <f t="shared" ca="1" si="200"/>
        <v>0x35=-42.70,-42.20;</v>
      </c>
      <c r="V269" s="37"/>
      <c r="W269" s="37"/>
      <c r="X269" s="68"/>
      <c r="Y269" s="68"/>
      <c r="Z269" s="55">
        <f t="shared" ca="1" si="201"/>
        <v>0.39999999999999991</v>
      </c>
      <c r="AA269" s="39" t="s">
        <v>586</v>
      </c>
      <c r="AB269" s="40">
        <v>1.5</v>
      </c>
      <c r="AC269" s="40" t="s">
        <v>995</v>
      </c>
      <c r="AD269" s="40">
        <v>1</v>
      </c>
      <c r="AE269" s="41">
        <v>0</v>
      </c>
      <c r="AF269" s="42">
        <v>-42.7</v>
      </c>
      <c r="AG269" s="47">
        <f t="shared" si="214"/>
        <v>-42.2</v>
      </c>
      <c r="AH269" s="43">
        <f t="shared" ca="1" si="202"/>
        <v>-42.300000000000004</v>
      </c>
      <c r="AI269" s="43">
        <f t="shared" ca="1" si="203"/>
        <v>-41.800000000000004</v>
      </c>
      <c r="AJ269" s="44">
        <f t="shared" ca="1" si="204"/>
        <v>-42.7</v>
      </c>
      <c r="AK269" s="44">
        <f t="shared" ca="1" si="205"/>
        <v>-42.2</v>
      </c>
      <c r="AL269" s="44">
        <f t="shared" ca="1" si="206"/>
        <v>-43.800000000000004</v>
      </c>
      <c r="AM269" s="44">
        <f t="shared" ca="1" si="207"/>
        <v>-43.300000000000004</v>
      </c>
      <c r="AN269" s="36" t="str">
        <f t="shared" ca="1" si="208"/>
        <v>30</v>
      </c>
      <c r="AO269" s="36" t="str">
        <f t="shared" ca="1" si="209"/>
        <v>05</v>
      </c>
      <c r="AP269" s="36" t="str">
        <f t="shared" ca="1" si="210"/>
        <v>00</v>
      </c>
      <c r="AQ269" s="36" t="str">
        <f t="shared" ca="1" si="211"/>
        <v>00</v>
      </c>
      <c r="AR269" s="36" t="str">
        <f t="shared" ca="1" si="212"/>
        <v>00</v>
      </c>
      <c r="AS269" s="36"/>
    </row>
    <row r="270" spans="19:45" ht="30" customHeight="1" x14ac:dyDescent="0.25">
      <c r="S270" s="7" t="s">
        <v>705</v>
      </c>
      <c r="T270" s="15" t="s">
        <v>1152</v>
      </c>
      <c r="U270" s="71" t="str">
        <f t="shared" ca="1" si="200"/>
        <v>0x36=-43.20,-42.70;</v>
      </c>
      <c r="V270" s="37"/>
      <c r="W270" s="37"/>
      <c r="X270" s="68"/>
      <c r="Y270" s="68"/>
      <c r="Z270" s="55">
        <f t="shared" ca="1" si="201"/>
        <v>0.89999999999999991</v>
      </c>
      <c r="AA270" s="39" t="s">
        <v>586</v>
      </c>
      <c r="AB270" s="40">
        <v>2</v>
      </c>
      <c r="AC270" s="40" t="s">
        <v>995</v>
      </c>
      <c r="AD270" s="40">
        <v>1</v>
      </c>
      <c r="AE270" s="41">
        <v>0</v>
      </c>
      <c r="AF270" s="42">
        <v>-43.2</v>
      </c>
      <c r="AG270" s="47">
        <f t="shared" si="214"/>
        <v>-42.7</v>
      </c>
      <c r="AH270" s="43">
        <f t="shared" ca="1" si="202"/>
        <v>-42.300000000000004</v>
      </c>
      <c r="AI270" s="43">
        <f t="shared" ca="1" si="203"/>
        <v>-41.800000000000004</v>
      </c>
      <c r="AJ270" s="44">
        <f t="shared" ca="1" si="204"/>
        <v>-43.2</v>
      </c>
      <c r="AK270" s="44">
        <f t="shared" ca="1" si="205"/>
        <v>-42.7</v>
      </c>
      <c r="AL270" s="44">
        <f t="shared" ca="1" si="206"/>
        <v>-44.300000000000004</v>
      </c>
      <c r="AM270" s="44">
        <f t="shared" ca="1" si="207"/>
        <v>-43.800000000000004</v>
      </c>
      <c r="AN270" s="36" t="str">
        <f t="shared" ca="1" si="208"/>
        <v>30</v>
      </c>
      <c r="AO270" s="36" t="str">
        <f t="shared" ca="1" si="209"/>
        <v>06</v>
      </c>
      <c r="AP270" s="36" t="str">
        <f t="shared" ca="1" si="210"/>
        <v>00</v>
      </c>
      <c r="AQ270" s="36" t="str">
        <f t="shared" ca="1" si="211"/>
        <v>00</v>
      </c>
      <c r="AR270" s="36" t="str">
        <f t="shared" ca="1" si="212"/>
        <v>00</v>
      </c>
      <c r="AS270" s="36"/>
    </row>
    <row r="271" spans="19:45" ht="30" customHeight="1" x14ac:dyDescent="0.25">
      <c r="S271" s="7" t="s">
        <v>605</v>
      </c>
      <c r="T271" s="15" t="s">
        <v>991</v>
      </c>
      <c r="U271" s="71" t="str">
        <f t="shared" ca="1" si="200"/>
        <v>0x05=-43.80,-43.20;</v>
      </c>
      <c r="V271" s="37"/>
      <c r="W271" s="37"/>
      <c r="X271" s="68"/>
      <c r="Y271" s="68"/>
      <c r="Z271" s="55">
        <f t="shared" ca="1" si="201"/>
        <v>1.5</v>
      </c>
      <c r="AA271" s="39" t="s">
        <v>587</v>
      </c>
      <c r="AB271" s="40">
        <v>1.5</v>
      </c>
      <c r="AC271" s="40" t="s">
        <v>995</v>
      </c>
      <c r="AD271" s="40">
        <v>1</v>
      </c>
      <c r="AE271" s="41">
        <v>0</v>
      </c>
      <c r="AF271" s="42">
        <v>-43.8</v>
      </c>
      <c r="AG271" s="47">
        <f t="shared" si="214"/>
        <v>-43.2</v>
      </c>
      <c r="AH271" s="43">
        <f t="shared" ca="1" si="202"/>
        <v>-42.3</v>
      </c>
      <c r="AI271" s="43">
        <f t="shared" ca="1" si="203"/>
        <v>-41.7</v>
      </c>
      <c r="AJ271" s="44">
        <f t="shared" ca="1" si="204"/>
        <v>-43.8</v>
      </c>
      <c r="AK271" s="44">
        <f t="shared" ca="1" si="205"/>
        <v>-43.2</v>
      </c>
      <c r="AL271" s="44">
        <f t="shared" ca="1" si="206"/>
        <v>-43.8</v>
      </c>
      <c r="AM271" s="44">
        <f t="shared" ca="1" si="207"/>
        <v>-43.2</v>
      </c>
      <c r="AN271" s="36" t="str">
        <f t="shared" ca="1" si="208"/>
        <v>00</v>
      </c>
      <c r="AO271" s="36" t="str">
        <f t="shared" ca="1" si="209"/>
        <v>05</v>
      </c>
      <c r="AP271" s="36" t="str">
        <f t="shared" ca="1" si="210"/>
        <v>00</v>
      </c>
      <c r="AQ271" s="36" t="str">
        <f t="shared" ca="1" si="211"/>
        <v>00</v>
      </c>
      <c r="AR271" s="36" t="str">
        <f t="shared" ca="1" si="212"/>
        <v>00</v>
      </c>
      <c r="AS271" s="36"/>
    </row>
    <row r="272" spans="19:45" ht="30" customHeight="1" x14ac:dyDescent="0.25">
      <c r="S272" s="7" t="s">
        <v>721</v>
      </c>
      <c r="T272" s="15" t="s">
        <v>26</v>
      </c>
      <c r="U272" s="71" t="str">
        <f t="shared" ca="1" si="200"/>
        <v>0x06=-44.30,-43.80;</v>
      </c>
      <c r="V272" s="37"/>
      <c r="W272" s="37"/>
      <c r="X272" s="68"/>
      <c r="Y272" s="68"/>
      <c r="Z272" s="55">
        <f t="shared" ca="1" si="201"/>
        <v>2</v>
      </c>
      <c r="AA272" s="39" t="s">
        <v>587</v>
      </c>
      <c r="AB272" s="40">
        <v>2</v>
      </c>
      <c r="AC272" s="40" t="s">
        <v>995</v>
      </c>
      <c r="AD272" s="40">
        <v>1</v>
      </c>
      <c r="AE272" s="41">
        <v>0</v>
      </c>
      <c r="AF272" s="42">
        <v>-44.3</v>
      </c>
      <c r="AG272" s="47">
        <f t="shared" si="214"/>
        <v>-43.8</v>
      </c>
      <c r="AH272" s="43">
        <f t="shared" ca="1" si="202"/>
        <v>-42.3</v>
      </c>
      <c r="AI272" s="43">
        <f t="shared" ca="1" si="203"/>
        <v>-41.8</v>
      </c>
      <c r="AJ272" s="44">
        <f t="shared" ca="1" si="204"/>
        <v>-44.3</v>
      </c>
      <c r="AK272" s="44">
        <f t="shared" ca="1" si="205"/>
        <v>-43.8</v>
      </c>
      <c r="AL272" s="44">
        <f t="shared" ca="1" si="206"/>
        <v>-44.3</v>
      </c>
      <c r="AM272" s="44">
        <f t="shared" ca="1" si="207"/>
        <v>-43.8</v>
      </c>
      <c r="AN272" s="36" t="str">
        <f t="shared" ca="1" si="208"/>
        <v>00</v>
      </c>
      <c r="AO272" s="36" t="str">
        <f t="shared" ca="1" si="209"/>
        <v>06</v>
      </c>
      <c r="AP272" s="36" t="str">
        <f t="shared" ca="1" si="210"/>
        <v>00</v>
      </c>
      <c r="AQ272" s="36" t="str">
        <f t="shared" ca="1" si="211"/>
        <v>00</v>
      </c>
      <c r="AR272" s="36" t="str">
        <f t="shared" ca="1" si="212"/>
        <v>00</v>
      </c>
      <c r="AS272" s="36"/>
    </row>
    <row r="273" spans="2:45" ht="30" customHeight="1" x14ac:dyDescent="0.25">
      <c r="S273" s="7" t="s">
        <v>20</v>
      </c>
      <c r="T273" s="15">
        <v>-38</v>
      </c>
      <c r="U273" s="71" t="str">
        <f t="shared" ca="1" si="200"/>
        <v>0x07=-45.00,-44.30;</v>
      </c>
      <c r="V273" s="37"/>
      <c r="W273" s="37"/>
      <c r="X273" s="38"/>
      <c r="Y273" s="38"/>
      <c r="Z273" s="55">
        <f t="shared" ca="1" si="201"/>
        <v>2.5</v>
      </c>
      <c r="AA273" s="39" t="s">
        <v>587</v>
      </c>
      <c r="AB273" s="40">
        <v>2.5</v>
      </c>
      <c r="AC273" s="40" t="s">
        <v>995</v>
      </c>
      <c r="AD273" s="40">
        <v>1</v>
      </c>
      <c r="AE273" s="41">
        <v>0</v>
      </c>
      <c r="AF273" s="42">
        <v>-45</v>
      </c>
      <c r="AG273" s="47">
        <f t="shared" si="214"/>
        <v>-44.3</v>
      </c>
      <c r="AH273" s="43">
        <f t="shared" ca="1" si="202"/>
        <v>-42.5</v>
      </c>
      <c r="AI273" s="43">
        <f t="shared" ca="1" si="203"/>
        <v>-41.8</v>
      </c>
      <c r="AJ273" s="44">
        <f t="shared" ca="1" si="204"/>
        <v>-45</v>
      </c>
      <c r="AK273" s="44">
        <f t="shared" ca="1" si="205"/>
        <v>-44.3</v>
      </c>
      <c r="AL273" s="44">
        <f t="shared" ca="1" si="206"/>
        <v>-45</v>
      </c>
      <c r="AM273" s="44">
        <f t="shared" ca="1" si="207"/>
        <v>-44.3</v>
      </c>
      <c r="AN273" s="36" t="str">
        <f t="shared" ca="1" si="208"/>
        <v>00</v>
      </c>
      <c r="AO273" s="36" t="str">
        <f t="shared" ca="1" si="209"/>
        <v>07</v>
      </c>
      <c r="AP273" s="36" t="str">
        <f t="shared" ca="1" si="210"/>
        <v>00</v>
      </c>
      <c r="AQ273" s="36" t="str">
        <f t="shared" ca="1" si="211"/>
        <v>00</v>
      </c>
      <c r="AR273" s="36" t="str">
        <f t="shared" ca="1" si="212"/>
        <v>00</v>
      </c>
      <c r="AS273" s="36"/>
    </row>
    <row r="274" spans="2:45" ht="30" customHeight="1" x14ac:dyDescent="0.25">
      <c r="S274" s="7" t="s">
        <v>691</v>
      </c>
      <c r="T274" s="15" t="s">
        <v>1098</v>
      </c>
      <c r="U274" s="71" t="str">
        <f t="shared" ca="1" si="200"/>
        <v>0x08=-46.00,-45.00;</v>
      </c>
      <c r="V274" s="37"/>
      <c r="W274" s="37"/>
      <c r="X274" s="38"/>
      <c r="Y274" s="38"/>
      <c r="Z274" s="55">
        <f t="shared" ca="1" si="201"/>
        <v>3.5</v>
      </c>
      <c r="AA274" s="39" t="s">
        <v>587</v>
      </c>
      <c r="AB274" s="40">
        <v>3.5</v>
      </c>
      <c r="AC274" s="40" t="s">
        <v>995</v>
      </c>
      <c r="AD274" s="40">
        <v>1</v>
      </c>
      <c r="AE274" s="41">
        <v>0</v>
      </c>
      <c r="AF274" s="42">
        <v>-46</v>
      </c>
      <c r="AG274" s="47">
        <f t="shared" si="214"/>
        <v>-45</v>
      </c>
      <c r="AH274" s="43">
        <f t="shared" ca="1" si="202"/>
        <v>-42.5</v>
      </c>
      <c r="AI274" s="43">
        <f t="shared" ca="1" si="203"/>
        <v>-41.5</v>
      </c>
      <c r="AJ274" s="44">
        <f t="shared" ca="1" si="204"/>
        <v>-46</v>
      </c>
      <c r="AK274" s="44">
        <f t="shared" ca="1" si="205"/>
        <v>-45</v>
      </c>
      <c r="AL274" s="44">
        <f t="shared" ca="1" si="206"/>
        <v>-46</v>
      </c>
      <c r="AM274" s="44">
        <f t="shared" ca="1" si="207"/>
        <v>-45</v>
      </c>
      <c r="AN274" s="36" t="str">
        <f t="shared" ca="1" si="208"/>
        <v>00</v>
      </c>
      <c r="AO274" s="36" t="str">
        <f t="shared" ca="1" si="209"/>
        <v>08</v>
      </c>
      <c r="AP274" s="36" t="str">
        <f t="shared" ca="1" si="210"/>
        <v>00</v>
      </c>
      <c r="AQ274" s="36" t="str">
        <f t="shared" ca="1" si="211"/>
        <v>00</v>
      </c>
      <c r="AR274" s="36" t="str">
        <f t="shared" ca="1" si="212"/>
        <v>00</v>
      </c>
      <c r="AS274" s="36"/>
    </row>
    <row r="275" spans="2:45" ht="30" customHeight="1" x14ac:dyDescent="0.25">
      <c r="S275" s="7" t="s">
        <v>544</v>
      </c>
      <c r="T275" s="15" t="s">
        <v>993</v>
      </c>
      <c r="U275" s="71"/>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2:45" ht="30" customHeight="1" x14ac:dyDescent="0.25">
      <c r="S276" s="7" t="s">
        <v>12</v>
      </c>
      <c r="T276" s="15" t="s">
        <v>1187</v>
      </c>
      <c r="U276" s="71"/>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2:45" ht="30" customHeight="1" x14ac:dyDescent="0.25">
      <c r="S277" s="26" t="s">
        <v>773</v>
      </c>
      <c r="T277" s="15" t="s">
        <v>562</v>
      </c>
      <c r="U277" s="71"/>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2:45" ht="30" customHeight="1" x14ac:dyDescent="0.25">
      <c r="S278" s="7" t="s">
        <v>573</v>
      </c>
      <c r="T278" s="15">
        <v>1.1000000000000001</v>
      </c>
      <c r="U278" s="71"/>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2:45" ht="30" customHeight="1" x14ac:dyDescent="0.25">
      <c r="S279" s="7" t="s">
        <v>590</v>
      </c>
      <c r="T279" s="15">
        <f>VLOOKUP(T264,MPN!$A$1:$E$997,4,FALSE)</f>
        <v>-42</v>
      </c>
      <c r="U279" s="71"/>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2:45" ht="30" customHeight="1" x14ac:dyDescent="0.25">
      <c r="S280" s="7" t="s">
        <v>693</v>
      </c>
      <c r="T280" s="15">
        <v>0.8</v>
      </c>
      <c r="U280" s="71"/>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2:45" ht="30" customHeight="1" x14ac:dyDescent="0.25">
      <c r="S281" s="7" t="s">
        <v>604</v>
      </c>
      <c r="T281" s="7" t="str">
        <f t="shared" ref="T281" si="215">VLOOKUP($T268,$AU$1:$AZ$31,MATCH($T262,$AU$1:$AZ$1,0),FALSE)&amp;"_"&amp;T270</f>
        <v>12V_NormalMode</v>
      </c>
      <c r="U281" s="71"/>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2:45" ht="30" customHeight="1" x14ac:dyDescent="0.25">
      <c r="S282" s="7" t="s">
        <v>424</v>
      </c>
      <c r="T282" s="7" t="str">
        <f>VLOOKUP($T264,MPN!$A$1:$E$497,2,FALSE)</f>
        <v>AMIC</v>
      </c>
      <c r="U282" s="71"/>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2:45" ht="30" customHeight="1" x14ac:dyDescent="0.25">
      <c r="S283" s="7" t="s">
        <v>16</v>
      </c>
      <c r="T283" s="7" t="str">
        <f>VLOOKUP($T265,ASIC!$A$1:$B$200,2,FALSE)</f>
        <v>M804WF</v>
      </c>
      <c r="U283" s="71"/>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2:45" ht="30" customHeight="1" x14ac:dyDescent="0.25">
      <c r="S284" s="7" t="s">
        <v>17</v>
      </c>
      <c r="T284" s="7" t="str">
        <f>VLOOKUP($T266,Sensor!$A$1:$B$100,2,FALSE)</f>
        <v>1188A</v>
      </c>
      <c r="U284" s="71"/>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2:45" ht="30" customHeight="1" x14ac:dyDescent="0.25">
      <c r="S285" s="7" t="s">
        <v>21</v>
      </c>
      <c r="T285" s="7" t="str">
        <f>VLOOKUP($T264,MPN!$A$1:$E$497,5,FALSE)</f>
        <v>Default</v>
      </c>
      <c r="U285" s="71"/>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2:45" ht="30" customHeight="1" x14ac:dyDescent="0.25">
      <c r="S286" s="7" t="s">
        <v>545</v>
      </c>
      <c r="T286" s="7">
        <f t="shared" ref="T286" si="216">VLOOKUP(T275,$DT$1:$DV$31,3,FALSE)</f>
        <v>0</v>
      </c>
      <c r="U286" s="71"/>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2:45" ht="30" customHeight="1" x14ac:dyDescent="0.25">
      <c r="S287" s="7" t="s">
        <v>22</v>
      </c>
      <c r="T287" s="15">
        <v>1</v>
      </c>
      <c r="U287" s="71"/>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2:45" ht="30" customHeight="1" x14ac:dyDescent="0.25">
      <c r="B288" s="70"/>
      <c r="S288" s="7" t="s">
        <v>696</v>
      </c>
      <c r="T288" s="28">
        <v>45191</v>
      </c>
      <c r="U288" s="71"/>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71"/>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217">COUNTA(U265:U324)</f>
        <v>10</v>
      </c>
      <c r="U290" s="71"/>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218">T279&amp;"+/-"&amp;T280&amp;" "&amp;T289</f>
        <v>-42+/-0.8 dBV</v>
      </c>
      <c r="U291" s="71"/>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219">T271&amp;" : "&amp;T274&amp;" "&amp;"(uA)"&amp;CHAR(10)&amp;"Vdc&amp;Remark: "&amp;T277</f>
        <v>3.3V : 100~200 (uA)
Vdc&amp;Remark: -</v>
      </c>
      <c r="U292" s="71"/>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71"/>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220">ADDRESS(ROW(S294),COLUMN($S$1))&amp;":"&amp;ADDRESS(ROW(S324),COLUMN($T$1))</f>
        <v>$S$294:$T$324</v>
      </c>
      <c r="U294" s="71"/>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221">$BB$2</f>
        <v>15V</v>
      </c>
      <c r="T295" s="3">
        <v>3.25</v>
      </c>
      <c r="U295" s="71"/>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222">$BB$3</f>
        <v>14V</v>
      </c>
      <c r="T296" s="3">
        <v>2</v>
      </c>
      <c r="U296" s="71"/>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223">$BB$4</f>
        <v>13V</v>
      </c>
      <c r="T297" s="3">
        <v>1.1000000000000001</v>
      </c>
      <c r="U297" s="71"/>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224">$BB$5</f>
        <v>12V</v>
      </c>
      <c r="T298" s="3">
        <v>0</v>
      </c>
      <c r="U298" s="71"/>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225">$BB$6</f>
        <v>11V</v>
      </c>
      <c r="T299" s="3">
        <v>-1.1000000000000001</v>
      </c>
      <c r="U299" s="71"/>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226">$BB$7</f>
        <v>10V</v>
      </c>
      <c r="T300" s="3">
        <v>-2.2000000000000002</v>
      </c>
      <c r="U300" s="71"/>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227">$BB$8</f>
        <v>9V</v>
      </c>
      <c r="T301" s="3" t="s">
        <v>562</v>
      </c>
      <c r="U301" s="71"/>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228">$BB$9</f>
        <v>FIX</v>
      </c>
      <c r="T302" s="3" t="s">
        <v>562</v>
      </c>
      <c r="U302" s="71"/>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229">$BB$10</f>
        <v>Space</v>
      </c>
      <c r="T303" s="3"/>
      <c r="U303" s="71"/>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230">$BB$11</f>
        <v>Config2</v>
      </c>
      <c r="T304" s="3"/>
      <c r="U304" s="71"/>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231">$BB$12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232">$BB$13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233">$BB$14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234">$BB$15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235">$BB$16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236">$BB$17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237">$BB$18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238">$BB$19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239">$BB$20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240">$BB$21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241">$BB$22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242">$BB$23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243">$BB$24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244">$BB$25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245">$BB$26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246">$BB$27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247">$BB$28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248">$BB$29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249">$BB$30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250">$BB$31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251">VLOOKUP(U326,$DX$1:$DZ$21,3,FALSE)</f>
        <v>-</v>
      </c>
      <c r="AD326" s="8"/>
    </row>
    <row r="327" spans="19:45" ht="30" customHeight="1" x14ac:dyDescent="0.25">
      <c r="S327" s="7" t="s">
        <v>24</v>
      </c>
      <c r="T327" s="15" t="s">
        <v>606</v>
      </c>
      <c r="U327" s="5" t="s">
        <v>23</v>
      </c>
      <c r="V327" s="7" t="str">
        <f t="shared" ref="V327" si="252">VLOOKUP(U326,$DX$1:$DZ$21,2,FALSE)</f>
        <v>-</v>
      </c>
      <c r="W327" s="19"/>
      <c r="X327" s="19"/>
      <c r="Y327" s="19"/>
      <c r="Z327" s="19"/>
      <c r="AA327" s="5" t="s">
        <v>592</v>
      </c>
      <c r="AB327" s="26" t="str">
        <f t="shared" ref="AB327" si="253">T346&amp;"_"&amp;ABS(T344)&amp;"dB_"&amp;T348&amp;"_"&amp;T349&amp;"_"&amp;GetAbsMaxMinText(AF330:AG389)&amp;"_"&amp;T329&amp;"_"&amp;T328&amp;S326&amp;"."&amp;T352</f>
        <v>default_NormalMode_38dB_M804WF_2227F_350_422_ZTS6051MH_MP6.3</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 t="shared" ref="U328" si="254">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1174</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255">VLOOKUP($T337,$DE$1:$DJ$31,2,FALSE)</f>
        <v>Full</v>
      </c>
      <c r="AO329" s="56" t="str">
        <f t="shared" ref="AO329" si="256">VLOOKUP($T337,$DE$1:$DJ$31,3,FALSE)</f>
        <v>Full</v>
      </c>
      <c r="AP329" s="56" t="str">
        <f t="shared" ref="AP329" si="257">VLOOKUP($T337,$DE$1:$DJ$31,4,FALSE)</f>
        <v>non</v>
      </c>
      <c r="AQ329" s="56" t="str">
        <f t="shared" ref="AQ329" si="258">VLOOKUP($T337,$DE$1:$DJ$31,5,FALSE)</f>
        <v>non</v>
      </c>
      <c r="AR329" s="56" t="str">
        <f t="shared" ref="AR329" si="259">VLOOKUP($T337,$DE$1:$DJ$31,6,FALSE)</f>
        <v>Full</v>
      </c>
      <c r="AS329" s="35" t="s">
        <v>726</v>
      </c>
    </row>
    <row r="330" spans="19:45" ht="30" customHeight="1" x14ac:dyDescent="0.25">
      <c r="S330" s="7" t="s">
        <v>18</v>
      </c>
      <c r="T330" s="15" t="s">
        <v>1149</v>
      </c>
      <c r="U330" s="36" t="str">
        <f t="shared" ref="U330:U344" ca="1" si="260">ConfigCode($AA330,$AN330,$AO330,$AP330,$AQ330,$AR330,$AF330,$AG330,2)</f>
        <v>0x20=-35.50,-35.00;</v>
      </c>
      <c r="V330" s="37"/>
      <c r="W330" s="37"/>
      <c r="X330" s="68"/>
      <c r="Y330" s="68"/>
      <c r="Z330" s="55">
        <f t="shared" ref="Z330:Z344" ca="1" si="261" xml:space="preserve">
N("vbias,vlookup vbias range")+
VLOOKUP($AA330,INDIRECT(BoxVal(ROW($AA330),34,COLUMN(T326))),2,FALSE)+
N("gain")+
$AB330+
N("vcm")+
VLOOKUP($AC330,$CT$1:$DC$31,7,FALSE)+
N("(vbias*vcp*vbg-vbias)*sensor ratio")+
VbiasCal($AA330,$AD330,$AE330,BoxVal(ROW($AC330),18,COLUMN($T$22)))+
N("vbias ref+gain ref")+
$V330+$W330</f>
        <v>-2.75</v>
      </c>
      <c r="AA330" s="39" t="s">
        <v>799</v>
      </c>
      <c r="AB330" s="40">
        <v>0</v>
      </c>
      <c r="AC330" s="40" t="s">
        <v>996</v>
      </c>
      <c r="AD330" s="40">
        <v>1</v>
      </c>
      <c r="AE330" s="41">
        <v>0</v>
      </c>
      <c r="AF330" s="42">
        <v>-35.5</v>
      </c>
      <c r="AG330" s="42">
        <v>-35</v>
      </c>
      <c r="AH330" s="43">
        <f t="shared" ref="AH330:AH344" ca="1" si="262">$AF330+$Z330</f>
        <v>-38.25</v>
      </c>
      <c r="AI330" s="43">
        <f t="shared" ref="AI330:AI344" ca="1" si="263">$AG330+$Z330</f>
        <v>-37.75</v>
      </c>
      <c r="AJ330" s="44">
        <f t="shared" ref="AJ330:AJ344" ca="1" si="264" xml:space="preserve">
N("initial sens-loopgain")+
$AF330-BoxVal(ROW($AA330),26,COLUMN(INDIRECT("T"&amp;(INT(ROW($AA347)/65))*65+2)))</f>
        <v>-35.5</v>
      </c>
      <c r="AK330" s="44">
        <f t="shared" ref="AK330:AK344" ca="1" si="265">AJ330+(AG330-AF330)</f>
        <v>-35</v>
      </c>
      <c r="AL330" s="44">
        <f t="shared" ref="AL330:AL344" ca="1" si="266" xml:space="preserve">
N("initial sens-loopgain-gain-gain ref-vcm")+
$AH330-
BoxVal(ROW($AA330),26,COLUMN(INDIRECT("T"&amp;(INT(ROW($AA347)/65))*65+2)))-
$AB330-
$W330-
IFERROR(VLOOKUP($AC330,$CT$1:$DC$31,7,FALSE),0)</f>
        <v>-38.25</v>
      </c>
      <c r="AM330" s="44">
        <f t="shared" ref="AM330:AM344" ca="1" si="267">AL330+(AG330-AF330)</f>
        <v>-37.75</v>
      </c>
      <c r="AN330" s="36" t="str">
        <f t="shared" ref="AN330:AN344" ca="1" si="268">IF(BoxVal(ROW(AA330),9,COLUMN(T328))="FIX","00",ManualLookup(AA330,BoxVal(ROW(AA330),4,COLUMN(AN328)),INDIRECT(DN$3)))</f>
        <v>20</v>
      </c>
      <c r="AO330" s="36" t="str">
        <f t="shared" ref="AO330:AO344" ca="1" si="269">ManualLookup(AB330,BoxVal(ROW(AB330),4,COLUMN(AO328)),INDIRECT(DO$3))</f>
        <v>00</v>
      </c>
      <c r="AP330" s="36" t="str">
        <f t="shared" ref="AP330:AP344" ca="1" si="270">ManualLookup(AC330,BoxVal(ROW(AC330),4,COLUMN(AP328)),INDIRECT(DP$3))</f>
        <v>00</v>
      </c>
      <c r="AQ330" s="36" t="str">
        <f t="shared" ref="AQ330:AQ344" ca="1" si="271">ManualLookup(AD330,BoxVal(ROW(AD330),4,COLUMN(AQ328)),INDIRECT(DQ$3))</f>
        <v>00</v>
      </c>
      <c r="AR330" s="36" t="str">
        <f t="shared" ref="AR330:AR344" ca="1" si="272">ManualLookup(AE330,BoxVal(ROW(AE330),4,COLUMN(AR328)),INDIRECT(DR$3))</f>
        <v>00</v>
      </c>
      <c r="AS330" s="33"/>
    </row>
    <row r="331" spans="19:45" ht="30" customHeight="1" x14ac:dyDescent="0.25">
      <c r="S331" s="7" t="s">
        <v>13</v>
      </c>
      <c r="T331" s="15" t="s">
        <v>1155</v>
      </c>
      <c r="U331" s="71" t="str">
        <f t="shared" ca="1" si="260"/>
        <v>0x23=-36.00,-35.50;</v>
      </c>
      <c r="V331" s="37"/>
      <c r="W331" s="37"/>
      <c r="X331" s="68"/>
      <c r="Y331" s="68"/>
      <c r="Z331" s="55">
        <f t="shared" ca="1" si="261"/>
        <v>-2.25</v>
      </c>
      <c r="AA331" s="39" t="s">
        <v>799</v>
      </c>
      <c r="AB331" s="40">
        <v>0.5</v>
      </c>
      <c r="AC331" s="40" t="s">
        <v>996</v>
      </c>
      <c r="AD331" s="40">
        <v>1</v>
      </c>
      <c r="AE331" s="41">
        <v>0</v>
      </c>
      <c r="AF331" s="42">
        <v>-36</v>
      </c>
      <c r="AG331" s="47">
        <f t="shared" ref="AG331" si="273">AF330</f>
        <v>-35.5</v>
      </c>
      <c r="AH331" s="43">
        <f t="shared" ca="1" si="262"/>
        <v>-38.25</v>
      </c>
      <c r="AI331" s="43">
        <f t="shared" ca="1" si="263"/>
        <v>-37.75</v>
      </c>
      <c r="AJ331" s="44">
        <f t="shared" ca="1" si="264"/>
        <v>-36</v>
      </c>
      <c r="AK331" s="44">
        <f t="shared" ca="1" si="265"/>
        <v>-35.5</v>
      </c>
      <c r="AL331" s="44">
        <f t="shared" ca="1" si="266"/>
        <v>-38.75</v>
      </c>
      <c r="AM331" s="44">
        <f t="shared" ca="1" si="267"/>
        <v>-38.25</v>
      </c>
      <c r="AN331" s="36" t="str">
        <f t="shared" ca="1" si="268"/>
        <v>20</v>
      </c>
      <c r="AO331" s="36" t="str">
        <f t="shared" ca="1" si="269"/>
        <v>03</v>
      </c>
      <c r="AP331" s="36" t="str">
        <f t="shared" ca="1" si="270"/>
        <v>00</v>
      </c>
      <c r="AQ331" s="36" t="str">
        <f t="shared" ca="1" si="271"/>
        <v>00</v>
      </c>
      <c r="AR331" s="36" t="str">
        <f t="shared" ca="1" si="272"/>
        <v>00</v>
      </c>
      <c r="AS331" s="36"/>
    </row>
    <row r="332" spans="19:45" ht="30" customHeight="1" x14ac:dyDescent="0.25">
      <c r="S332" s="26"/>
      <c r="T332" s="17"/>
      <c r="U332" s="71" t="str">
        <f t="shared" ca="1" si="260"/>
        <v>0x24=-36.50,-36.00;</v>
      </c>
      <c r="V332" s="37"/>
      <c r="W332" s="37"/>
      <c r="X332" s="68"/>
      <c r="Y332" s="68"/>
      <c r="Z332" s="55">
        <f t="shared" ca="1" si="261"/>
        <v>-1.75</v>
      </c>
      <c r="AA332" s="39" t="s">
        <v>584</v>
      </c>
      <c r="AB332" s="40">
        <v>1</v>
      </c>
      <c r="AC332" s="40" t="s">
        <v>995</v>
      </c>
      <c r="AD332" s="40">
        <v>1</v>
      </c>
      <c r="AE332" s="41">
        <v>0</v>
      </c>
      <c r="AF332" s="42">
        <v>-36.5</v>
      </c>
      <c r="AG332" s="47">
        <f t="shared" ref="AG332:AG344" si="274">AF331</f>
        <v>-36</v>
      </c>
      <c r="AH332" s="43">
        <f t="shared" ca="1" si="262"/>
        <v>-38.25</v>
      </c>
      <c r="AI332" s="43">
        <f t="shared" ca="1" si="263"/>
        <v>-37.75</v>
      </c>
      <c r="AJ332" s="44">
        <f t="shared" ca="1" si="264"/>
        <v>-36.5</v>
      </c>
      <c r="AK332" s="44">
        <f t="shared" ca="1" si="265"/>
        <v>-36</v>
      </c>
      <c r="AL332" s="44">
        <f t="shared" ca="1" si="266"/>
        <v>-39.25</v>
      </c>
      <c r="AM332" s="44">
        <f t="shared" ca="1" si="267"/>
        <v>-38.75</v>
      </c>
      <c r="AN332" s="36" t="str">
        <f t="shared" ca="1" si="268"/>
        <v>20</v>
      </c>
      <c r="AO332" s="36" t="str">
        <f t="shared" ca="1" si="269"/>
        <v>04</v>
      </c>
      <c r="AP332" s="36" t="str">
        <f t="shared" ca="1" si="270"/>
        <v>00</v>
      </c>
      <c r="AQ332" s="36" t="str">
        <f t="shared" ca="1" si="271"/>
        <v>00</v>
      </c>
      <c r="AR332" s="36" t="str">
        <f t="shared" ca="1" si="272"/>
        <v>00</v>
      </c>
      <c r="AS332" s="36"/>
    </row>
    <row r="333" spans="19:45" ht="30" customHeight="1" x14ac:dyDescent="0.25">
      <c r="S333" s="7" t="s">
        <v>19</v>
      </c>
      <c r="T333" s="15" t="s">
        <v>1150</v>
      </c>
      <c r="U333" s="71" t="str">
        <f t="shared" ca="1" si="260"/>
        <v>0x25=-37.00,-36.50;</v>
      </c>
      <c r="V333" s="37"/>
      <c r="W333" s="37"/>
      <c r="X333" s="68"/>
      <c r="Y333" s="68"/>
      <c r="Z333" s="55">
        <f t="shared" ca="1" si="261"/>
        <v>-1.25</v>
      </c>
      <c r="AA333" s="39" t="s">
        <v>584</v>
      </c>
      <c r="AB333" s="40">
        <v>1.5</v>
      </c>
      <c r="AC333" s="40" t="s">
        <v>995</v>
      </c>
      <c r="AD333" s="40">
        <v>1</v>
      </c>
      <c r="AE333" s="41">
        <v>0</v>
      </c>
      <c r="AF333" s="42">
        <v>-37</v>
      </c>
      <c r="AG333" s="47">
        <f t="shared" si="274"/>
        <v>-36.5</v>
      </c>
      <c r="AH333" s="43">
        <f t="shared" ca="1" si="262"/>
        <v>-38.25</v>
      </c>
      <c r="AI333" s="43">
        <f t="shared" ca="1" si="263"/>
        <v>-37.75</v>
      </c>
      <c r="AJ333" s="44">
        <f t="shared" ca="1" si="264"/>
        <v>-37</v>
      </c>
      <c r="AK333" s="44">
        <f t="shared" ca="1" si="265"/>
        <v>-36.5</v>
      </c>
      <c r="AL333" s="44">
        <f t="shared" ca="1" si="266"/>
        <v>-39.75</v>
      </c>
      <c r="AM333" s="44">
        <f t="shared" ca="1" si="267"/>
        <v>-39.25</v>
      </c>
      <c r="AN333" s="36" t="str">
        <f t="shared" ca="1" si="268"/>
        <v>20</v>
      </c>
      <c r="AO333" s="36" t="str">
        <f t="shared" ca="1" si="269"/>
        <v>05</v>
      </c>
      <c r="AP333" s="36" t="str">
        <f t="shared" ca="1" si="270"/>
        <v>00</v>
      </c>
      <c r="AQ333" s="36" t="str">
        <f t="shared" ca="1" si="271"/>
        <v>00</v>
      </c>
      <c r="AR333" s="36" t="str">
        <f t="shared" ca="1" si="272"/>
        <v>00</v>
      </c>
      <c r="AS333" s="36"/>
    </row>
    <row r="334" spans="19:45" ht="30" customHeight="1" x14ac:dyDescent="0.25">
      <c r="S334" s="7" t="s">
        <v>15</v>
      </c>
      <c r="T334" s="15" t="s">
        <v>1151</v>
      </c>
      <c r="U334" s="71" t="str">
        <f t="shared" ca="1" si="260"/>
        <v>0x33=-37.40,-37.00;</v>
      </c>
      <c r="V334" s="37"/>
      <c r="W334" s="37"/>
      <c r="X334" s="68"/>
      <c r="Y334" s="68"/>
      <c r="Z334" s="55">
        <f t="shared" ca="1" si="261"/>
        <v>-0.85000000000000009</v>
      </c>
      <c r="AA334" s="39" t="s">
        <v>586</v>
      </c>
      <c r="AB334" s="40">
        <v>0.5</v>
      </c>
      <c r="AC334" s="40" t="s">
        <v>995</v>
      </c>
      <c r="AD334" s="40">
        <v>1</v>
      </c>
      <c r="AE334" s="41">
        <v>0</v>
      </c>
      <c r="AF334" s="42">
        <v>-37.4</v>
      </c>
      <c r="AG334" s="47">
        <f t="shared" si="274"/>
        <v>-37</v>
      </c>
      <c r="AH334" s="43">
        <f t="shared" ca="1" si="262"/>
        <v>-38.25</v>
      </c>
      <c r="AI334" s="43">
        <f t="shared" ca="1" si="263"/>
        <v>-37.85</v>
      </c>
      <c r="AJ334" s="44">
        <f t="shared" ca="1" si="264"/>
        <v>-37.4</v>
      </c>
      <c r="AK334" s="44">
        <f t="shared" ca="1" si="265"/>
        <v>-37</v>
      </c>
      <c r="AL334" s="44">
        <f t="shared" ca="1" si="266"/>
        <v>-38.75</v>
      </c>
      <c r="AM334" s="44">
        <f t="shared" ca="1" si="267"/>
        <v>-38.35</v>
      </c>
      <c r="AN334" s="36" t="str">
        <f t="shared" ca="1" si="268"/>
        <v>30</v>
      </c>
      <c r="AO334" s="36" t="str">
        <f t="shared" ca="1" si="269"/>
        <v>03</v>
      </c>
      <c r="AP334" s="36" t="str">
        <f t="shared" ca="1" si="270"/>
        <v>00</v>
      </c>
      <c r="AQ334" s="36" t="str">
        <f t="shared" ca="1" si="271"/>
        <v>00</v>
      </c>
      <c r="AR334" s="36" t="str">
        <f t="shared" ca="1" si="272"/>
        <v>00</v>
      </c>
      <c r="AS334" s="36"/>
    </row>
    <row r="335" spans="19:45" ht="30" customHeight="1" x14ac:dyDescent="0.25">
      <c r="S335" s="7" t="s">
        <v>705</v>
      </c>
      <c r="T335" s="15" t="s">
        <v>1152</v>
      </c>
      <c r="U335" s="71" t="str">
        <f t="shared" ca="1" si="260"/>
        <v>0x34=-37.90,-37.40;</v>
      </c>
      <c r="V335" s="37"/>
      <c r="W335" s="37"/>
      <c r="X335" s="68"/>
      <c r="Y335" s="68"/>
      <c r="Z335" s="55">
        <f t="shared" ca="1" si="261"/>
        <v>-0.35000000000000009</v>
      </c>
      <c r="AA335" s="39" t="s">
        <v>586</v>
      </c>
      <c r="AB335" s="40">
        <v>1</v>
      </c>
      <c r="AC335" s="40" t="s">
        <v>995</v>
      </c>
      <c r="AD335" s="40">
        <v>1</v>
      </c>
      <c r="AE335" s="41">
        <v>0</v>
      </c>
      <c r="AF335" s="42">
        <v>-37.9</v>
      </c>
      <c r="AG335" s="47">
        <f t="shared" si="274"/>
        <v>-37.4</v>
      </c>
      <c r="AH335" s="43">
        <f t="shared" ca="1" si="262"/>
        <v>-38.25</v>
      </c>
      <c r="AI335" s="43">
        <f t="shared" ca="1" si="263"/>
        <v>-37.75</v>
      </c>
      <c r="AJ335" s="44">
        <f t="shared" ca="1" si="264"/>
        <v>-37.9</v>
      </c>
      <c r="AK335" s="44">
        <f t="shared" ca="1" si="265"/>
        <v>-37.4</v>
      </c>
      <c r="AL335" s="44">
        <f t="shared" ca="1" si="266"/>
        <v>-39.25</v>
      </c>
      <c r="AM335" s="44">
        <f t="shared" ca="1" si="267"/>
        <v>-38.75</v>
      </c>
      <c r="AN335" s="36" t="str">
        <f t="shared" ca="1" si="268"/>
        <v>30</v>
      </c>
      <c r="AO335" s="36" t="str">
        <f t="shared" ca="1" si="269"/>
        <v>04</v>
      </c>
      <c r="AP335" s="36" t="str">
        <f t="shared" ca="1" si="270"/>
        <v>00</v>
      </c>
      <c r="AQ335" s="36" t="str">
        <f t="shared" ca="1" si="271"/>
        <v>00</v>
      </c>
      <c r="AR335" s="36" t="str">
        <f t="shared" ca="1" si="272"/>
        <v>00</v>
      </c>
      <c r="AS335" s="36"/>
    </row>
    <row r="336" spans="19:45" ht="30" customHeight="1" x14ac:dyDescent="0.25">
      <c r="S336" s="7" t="s">
        <v>605</v>
      </c>
      <c r="T336" s="15" t="s">
        <v>991</v>
      </c>
      <c r="U336" s="71" t="str">
        <f t="shared" ca="1" si="260"/>
        <v>0x00=-38.30,-37.90;</v>
      </c>
      <c r="V336" s="37"/>
      <c r="W336" s="37"/>
      <c r="X336" s="68"/>
      <c r="Y336" s="68"/>
      <c r="Z336" s="55">
        <f t="shared" ca="1" si="261"/>
        <v>0</v>
      </c>
      <c r="AA336" s="39" t="s">
        <v>587</v>
      </c>
      <c r="AB336" s="40">
        <v>0</v>
      </c>
      <c r="AC336" s="40" t="s">
        <v>995</v>
      </c>
      <c r="AD336" s="40">
        <v>1</v>
      </c>
      <c r="AE336" s="41">
        <v>0</v>
      </c>
      <c r="AF336" s="42">
        <v>-38.299999999999997</v>
      </c>
      <c r="AG336" s="47">
        <f t="shared" si="274"/>
        <v>-37.9</v>
      </c>
      <c r="AH336" s="43">
        <f t="shared" ca="1" si="262"/>
        <v>-38.299999999999997</v>
      </c>
      <c r="AI336" s="43">
        <f t="shared" ca="1" si="263"/>
        <v>-37.9</v>
      </c>
      <c r="AJ336" s="44">
        <f t="shared" ca="1" si="264"/>
        <v>-38.299999999999997</v>
      </c>
      <c r="AK336" s="44">
        <f t="shared" ca="1" si="265"/>
        <v>-37.9</v>
      </c>
      <c r="AL336" s="44">
        <f t="shared" ca="1" si="266"/>
        <v>-38.299999999999997</v>
      </c>
      <c r="AM336" s="44">
        <f t="shared" ca="1" si="267"/>
        <v>-37.9</v>
      </c>
      <c r="AN336" s="36" t="str">
        <f t="shared" ca="1" si="268"/>
        <v>00</v>
      </c>
      <c r="AO336" s="36" t="str">
        <f t="shared" ca="1" si="269"/>
        <v>00</v>
      </c>
      <c r="AP336" s="36" t="str">
        <f t="shared" ca="1" si="270"/>
        <v>00</v>
      </c>
      <c r="AQ336" s="36" t="str">
        <f t="shared" ca="1" si="271"/>
        <v>00</v>
      </c>
      <c r="AR336" s="36" t="str">
        <f t="shared" ca="1" si="272"/>
        <v>00</v>
      </c>
      <c r="AS336" s="36"/>
    </row>
    <row r="337" spans="19:45" ht="30" customHeight="1" x14ac:dyDescent="0.25">
      <c r="S337" s="7" t="s">
        <v>721</v>
      </c>
      <c r="T337" s="15" t="s">
        <v>26</v>
      </c>
      <c r="U337" s="71" t="str">
        <f t="shared" ca="1" si="260"/>
        <v>0x03=-38.80,-38.30;</v>
      </c>
      <c r="V337" s="37"/>
      <c r="W337" s="37"/>
      <c r="X337" s="68"/>
      <c r="Y337" s="68"/>
      <c r="Z337" s="55">
        <f t="shared" ca="1" si="261"/>
        <v>0.5</v>
      </c>
      <c r="AA337" s="39" t="s">
        <v>587</v>
      </c>
      <c r="AB337" s="40">
        <v>0.5</v>
      </c>
      <c r="AC337" s="40" t="s">
        <v>995</v>
      </c>
      <c r="AD337" s="40">
        <v>1</v>
      </c>
      <c r="AE337" s="41">
        <v>0</v>
      </c>
      <c r="AF337" s="42">
        <v>-38.799999999999997</v>
      </c>
      <c r="AG337" s="47">
        <f t="shared" si="274"/>
        <v>-38.299999999999997</v>
      </c>
      <c r="AH337" s="43">
        <f t="shared" ca="1" si="262"/>
        <v>-38.299999999999997</v>
      </c>
      <c r="AI337" s="43">
        <f t="shared" ca="1" si="263"/>
        <v>-37.799999999999997</v>
      </c>
      <c r="AJ337" s="44">
        <f t="shared" ca="1" si="264"/>
        <v>-38.799999999999997</v>
      </c>
      <c r="AK337" s="44">
        <f t="shared" ca="1" si="265"/>
        <v>-38.299999999999997</v>
      </c>
      <c r="AL337" s="44">
        <f t="shared" ca="1" si="266"/>
        <v>-38.799999999999997</v>
      </c>
      <c r="AM337" s="44">
        <f t="shared" ca="1" si="267"/>
        <v>-38.299999999999997</v>
      </c>
      <c r="AN337" s="36" t="str">
        <f t="shared" ca="1" si="268"/>
        <v>00</v>
      </c>
      <c r="AO337" s="36" t="str">
        <f t="shared" ca="1" si="269"/>
        <v>03</v>
      </c>
      <c r="AP337" s="36" t="str">
        <f t="shared" ca="1" si="270"/>
        <v>00</v>
      </c>
      <c r="AQ337" s="36" t="str">
        <f t="shared" ca="1" si="271"/>
        <v>00</v>
      </c>
      <c r="AR337" s="36" t="str">
        <f t="shared" ca="1" si="272"/>
        <v>00</v>
      </c>
      <c r="AS337" s="36"/>
    </row>
    <row r="338" spans="19:45" ht="30" customHeight="1" x14ac:dyDescent="0.25">
      <c r="S338" s="7" t="s">
        <v>20</v>
      </c>
      <c r="T338" s="15">
        <v>-38</v>
      </c>
      <c r="U338" s="71" t="str">
        <f t="shared" ca="1" si="260"/>
        <v>0x04=-39.40,-38.80;</v>
      </c>
      <c r="V338" s="37"/>
      <c r="W338" s="37"/>
      <c r="X338" s="38"/>
      <c r="Y338" s="38"/>
      <c r="Z338" s="55">
        <f t="shared" ca="1" si="261"/>
        <v>1</v>
      </c>
      <c r="AA338" s="39" t="s">
        <v>587</v>
      </c>
      <c r="AB338" s="40">
        <v>1</v>
      </c>
      <c r="AC338" s="40" t="s">
        <v>995</v>
      </c>
      <c r="AD338" s="40">
        <v>1</v>
      </c>
      <c r="AE338" s="41">
        <v>0</v>
      </c>
      <c r="AF338" s="42">
        <v>-39.4</v>
      </c>
      <c r="AG338" s="47">
        <f t="shared" si="274"/>
        <v>-38.799999999999997</v>
      </c>
      <c r="AH338" s="43">
        <f t="shared" ca="1" si="262"/>
        <v>-38.4</v>
      </c>
      <c r="AI338" s="43">
        <f t="shared" ca="1" si="263"/>
        <v>-37.799999999999997</v>
      </c>
      <c r="AJ338" s="44">
        <f t="shared" ca="1" si="264"/>
        <v>-39.4</v>
      </c>
      <c r="AK338" s="44">
        <f t="shared" ca="1" si="265"/>
        <v>-38.799999999999997</v>
      </c>
      <c r="AL338" s="44">
        <f t="shared" ca="1" si="266"/>
        <v>-39.4</v>
      </c>
      <c r="AM338" s="44">
        <f t="shared" ca="1" si="267"/>
        <v>-38.799999999999997</v>
      </c>
      <c r="AN338" s="36" t="str">
        <f t="shared" ca="1" si="268"/>
        <v>00</v>
      </c>
      <c r="AO338" s="36" t="str">
        <f t="shared" ca="1" si="269"/>
        <v>04</v>
      </c>
      <c r="AP338" s="36" t="str">
        <f t="shared" ca="1" si="270"/>
        <v>00</v>
      </c>
      <c r="AQ338" s="36" t="str">
        <f t="shared" ca="1" si="271"/>
        <v>00</v>
      </c>
      <c r="AR338" s="36" t="str">
        <f t="shared" ca="1" si="272"/>
        <v>00</v>
      </c>
      <c r="AS338" s="36"/>
    </row>
    <row r="339" spans="19:45" ht="30" customHeight="1" x14ac:dyDescent="0.25">
      <c r="S339" s="7" t="s">
        <v>691</v>
      </c>
      <c r="T339" s="15" t="s">
        <v>1098</v>
      </c>
      <c r="U339" s="71" t="str">
        <f t="shared" ca="1" si="260"/>
        <v>0x53=-40.00,-39.40;</v>
      </c>
      <c r="V339" s="37"/>
      <c r="W339" s="37"/>
      <c r="X339" s="38"/>
      <c r="Y339" s="38"/>
      <c r="Z339" s="55">
        <f t="shared" ca="1" si="261"/>
        <v>1.7</v>
      </c>
      <c r="AA339" s="39" t="s">
        <v>580</v>
      </c>
      <c r="AB339" s="40">
        <v>0.5</v>
      </c>
      <c r="AC339" s="40" t="s">
        <v>995</v>
      </c>
      <c r="AD339" s="40">
        <v>1</v>
      </c>
      <c r="AE339" s="41">
        <v>0</v>
      </c>
      <c r="AF339" s="42">
        <v>-40</v>
      </c>
      <c r="AG339" s="47">
        <f t="shared" si="274"/>
        <v>-39.4</v>
      </c>
      <c r="AH339" s="43">
        <f t="shared" ca="1" si="262"/>
        <v>-38.299999999999997</v>
      </c>
      <c r="AI339" s="43">
        <f t="shared" ca="1" si="263"/>
        <v>-37.699999999999996</v>
      </c>
      <c r="AJ339" s="44">
        <f t="shared" ca="1" si="264"/>
        <v>-40</v>
      </c>
      <c r="AK339" s="44">
        <f t="shared" ca="1" si="265"/>
        <v>-39.4</v>
      </c>
      <c r="AL339" s="44">
        <f t="shared" ca="1" si="266"/>
        <v>-38.799999999999997</v>
      </c>
      <c r="AM339" s="44">
        <f t="shared" ca="1" si="267"/>
        <v>-38.199999999999996</v>
      </c>
      <c r="AN339" s="36" t="str">
        <f t="shared" ca="1" si="268"/>
        <v>50</v>
      </c>
      <c r="AO339" s="36" t="str">
        <f t="shared" ca="1" si="269"/>
        <v>03</v>
      </c>
      <c r="AP339" s="36" t="str">
        <f t="shared" ca="1" si="270"/>
        <v>00</v>
      </c>
      <c r="AQ339" s="36" t="str">
        <f t="shared" ca="1" si="271"/>
        <v>00</v>
      </c>
      <c r="AR339" s="36" t="str">
        <f t="shared" ca="1" si="272"/>
        <v>00</v>
      </c>
      <c r="AS339" s="36"/>
    </row>
    <row r="340" spans="19:45" ht="30" customHeight="1" x14ac:dyDescent="0.25">
      <c r="S340" s="7" t="s">
        <v>544</v>
      </c>
      <c r="T340" s="15" t="s">
        <v>993</v>
      </c>
      <c r="U340" s="71" t="str">
        <f t="shared" ca="1" si="260"/>
        <v>0x54=-40.50,-40.00;</v>
      </c>
      <c r="V340" s="37"/>
      <c r="W340" s="37"/>
      <c r="X340" s="38"/>
      <c r="Y340" s="38"/>
      <c r="Z340" s="71">
        <f t="shared" ca="1" si="261"/>
        <v>2.2000000000000002</v>
      </c>
      <c r="AA340" s="39" t="s">
        <v>580</v>
      </c>
      <c r="AB340" s="40">
        <v>1</v>
      </c>
      <c r="AC340" s="40" t="s">
        <v>995</v>
      </c>
      <c r="AD340" s="40">
        <v>1</v>
      </c>
      <c r="AE340" s="41">
        <v>0</v>
      </c>
      <c r="AF340" s="42">
        <v>-40.5</v>
      </c>
      <c r="AG340" s="49">
        <f t="shared" si="274"/>
        <v>-40</v>
      </c>
      <c r="AH340" s="43">
        <f t="shared" ca="1" si="262"/>
        <v>-38.299999999999997</v>
      </c>
      <c r="AI340" s="43">
        <f t="shared" ca="1" si="263"/>
        <v>-37.799999999999997</v>
      </c>
      <c r="AJ340" s="44">
        <f t="shared" ca="1" si="264"/>
        <v>-40.5</v>
      </c>
      <c r="AK340" s="44">
        <f t="shared" ca="1" si="265"/>
        <v>-40</v>
      </c>
      <c r="AL340" s="44">
        <f t="shared" ca="1" si="266"/>
        <v>-39.299999999999997</v>
      </c>
      <c r="AM340" s="44">
        <f t="shared" ca="1" si="267"/>
        <v>-38.799999999999997</v>
      </c>
      <c r="AN340" s="36" t="str">
        <f t="shared" ca="1" si="268"/>
        <v>50</v>
      </c>
      <c r="AO340" s="36" t="str">
        <f t="shared" ca="1" si="269"/>
        <v>04</v>
      </c>
      <c r="AP340" s="36" t="str">
        <f t="shared" ca="1" si="270"/>
        <v>00</v>
      </c>
      <c r="AQ340" s="36" t="str">
        <f t="shared" ca="1" si="271"/>
        <v>00</v>
      </c>
      <c r="AR340" s="36" t="str">
        <f t="shared" ca="1" si="272"/>
        <v>00</v>
      </c>
      <c r="AS340" s="36"/>
    </row>
    <row r="341" spans="19:45" ht="30" customHeight="1" x14ac:dyDescent="0.25">
      <c r="S341" s="7" t="s">
        <v>12</v>
      </c>
      <c r="T341" s="15" t="s">
        <v>548</v>
      </c>
      <c r="U341" s="71" t="str">
        <f t="shared" ca="1" si="260"/>
        <v>0x55=-40.80,-40.50;</v>
      </c>
      <c r="V341" s="37"/>
      <c r="W341" s="37"/>
      <c r="X341" s="38"/>
      <c r="Y341" s="38"/>
      <c r="Z341" s="71">
        <f t="shared" ca="1" si="261"/>
        <v>2.7</v>
      </c>
      <c r="AA341" s="39" t="s">
        <v>580</v>
      </c>
      <c r="AB341" s="40">
        <v>1.5</v>
      </c>
      <c r="AC341" s="40" t="s">
        <v>995</v>
      </c>
      <c r="AD341" s="40">
        <v>1</v>
      </c>
      <c r="AE341" s="41">
        <v>0</v>
      </c>
      <c r="AF341" s="42">
        <v>-40.799999999999997</v>
      </c>
      <c r="AG341" s="49">
        <f t="shared" si="274"/>
        <v>-40.5</v>
      </c>
      <c r="AH341" s="43">
        <f t="shared" ca="1" si="262"/>
        <v>-38.099999999999994</v>
      </c>
      <c r="AI341" s="43">
        <f t="shared" ca="1" si="263"/>
        <v>-37.799999999999997</v>
      </c>
      <c r="AJ341" s="44">
        <f t="shared" ca="1" si="264"/>
        <v>-40.799999999999997</v>
      </c>
      <c r="AK341" s="44">
        <f t="shared" ca="1" si="265"/>
        <v>-40.5</v>
      </c>
      <c r="AL341" s="44">
        <f t="shared" ca="1" si="266"/>
        <v>-39.599999999999994</v>
      </c>
      <c r="AM341" s="44">
        <f t="shared" ca="1" si="267"/>
        <v>-39.299999999999997</v>
      </c>
      <c r="AN341" s="36" t="str">
        <f t="shared" ca="1" si="268"/>
        <v>50</v>
      </c>
      <c r="AO341" s="36" t="str">
        <f t="shared" ca="1" si="269"/>
        <v>05</v>
      </c>
      <c r="AP341" s="36" t="str">
        <f t="shared" ca="1" si="270"/>
        <v>00</v>
      </c>
      <c r="AQ341" s="36" t="str">
        <f t="shared" ca="1" si="271"/>
        <v>00</v>
      </c>
      <c r="AR341" s="36" t="str">
        <f t="shared" ca="1" si="272"/>
        <v>00</v>
      </c>
      <c r="AS341" s="36"/>
    </row>
    <row r="342" spans="19:45" ht="30" customHeight="1" x14ac:dyDescent="0.25">
      <c r="S342" s="26" t="s">
        <v>773</v>
      </c>
      <c r="T342" s="15" t="s">
        <v>562</v>
      </c>
      <c r="U342" s="71" t="str">
        <f t="shared" ca="1" si="260"/>
        <v>0x63=-41.20,-40.80;</v>
      </c>
      <c r="V342" s="37"/>
      <c r="W342" s="37"/>
      <c r="X342" s="38"/>
      <c r="Y342" s="38"/>
      <c r="Z342" s="71">
        <f t="shared" ca="1" si="261"/>
        <v>2.9</v>
      </c>
      <c r="AA342" s="39" t="s">
        <v>581</v>
      </c>
      <c r="AB342" s="40">
        <v>0.5</v>
      </c>
      <c r="AC342" s="40" t="s">
        <v>995</v>
      </c>
      <c r="AD342" s="40">
        <v>1</v>
      </c>
      <c r="AE342" s="41">
        <v>0</v>
      </c>
      <c r="AF342" s="42">
        <v>-41.2</v>
      </c>
      <c r="AG342" s="49">
        <f t="shared" si="274"/>
        <v>-40.799999999999997</v>
      </c>
      <c r="AH342" s="43">
        <f t="shared" ca="1" si="262"/>
        <v>-38.300000000000004</v>
      </c>
      <c r="AI342" s="43">
        <f t="shared" ca="1" si="263"/>
        <v>-37.9</v>
      </c>
      <c r="AJ342" s="44">
        <f t="shared" ca="1" si="264"/>
        <v>-41.2</v>
      </c>
      <c r="AK342" s="44">
        <f t="shared" ca="1" si="265"/>
        <v>-40.799999999999997</v>
      </c>
      <c r="AL342" s="44">
        <f t="shared" ca="1" si="266"/>
        <v>-38.800000000000004</v>
      </c>
      <c r="AM342" s="44">
        <f t="shared" ca="1" si="267"/>
        <v>-38.4</v>
      </c>
      <c r="AN342" s="36" t="str">
        <f t="shared" ca="1" si="268"/>
        <v>60</v>
      </c>
      <c r="AO342" s="36" t="str">
        <f t="shared" ca="1" si="269"/>
        <v>03</v>
      </c>
      <c r="AP342" s="36" t="str">
        <f t="shared" ca="1" si="270"/>
        <v>00</v>
      </c>
      <c r="AQ342" s="36" t="str">
        <f t="shared" ca="1" si="271"/>
        <v>00</v>
      </c>
      <c r="AR342" s="36" t="str">
        <f t="shared" ca="1" si="272"/>
        <v>00</v>
      </c>
      <c r="AS342" s="36"/>
    </row>
    <row r="343" spans="19:45" ht="30" customHeight="1" x14ac:dyDescent="0.25">
      <c r="S343" s="7" t="s">
        <v>573</v>
      </c>
      <c r="T343" s="15">
        <v>1.1000000000000001</v>
      </c>
      <c r="U343" s="71" t="str">
        <f t="shared" ca="1" si="260"/>
        <v>0x64=-41.70,-41.20;</v>
      </c>
      <c r="V343" s="37"/>
      <c r="W343" s="37"/>
      <c r="X343" s="38"/>
      <c r="Y343" s="38"/>
      <c r="Z343" s="71">
        <f t="shared" ca="1" si="261"/>
        <v>3.4</v>
      </c>
      <c r="AA343" s="39" t="s">
        <v>581</v>
      </c>
      <c r="AB343" s="40">
        <v>1</v>
      </c>
      <c r="AC343" s="40" t="s">
        <v>995</v>
      </c>
      <c r="AD343" s="40">
        <v>1</v>
      </c>
      <c r="AE343" s="41">
        <v>0</v>
      </c>
      <c r="AF343" s="42">
        <v>-41.7</v>
      </c>
      <c r="AG343" s="49">
        <f t="shared" si="274"/>
        <v>-41.2</v>
      </c>
      <c r="AH343" s="43">
        <f t="shared" ca="1" si="262"/>
        <v>-38.300000000000004</v>
      </c>
      <c r="AI343" s="43">
        <f t="shared" ca="1" si="263"/>
        <v>-37.800000000000004</v>
      </c>
      <c r="AJ343" s="44">
        <f t="shared" ca="1" si="264"/>
        <v>-41.7</v>
      </c>
      <c r="AK343" s="44">
        <f t="shared" ca="1" si="265"/>
        <v>-41.2</v>
      </c>
      <c r="AL343" s="44">
        <f t="shared" ca="1" si="266"/>
        <v>-39.300000000000004</v>
      </c>
      <c r="AM343" s="44">
        <f t="shared" ca="1" si="267"/>
        <v>-38.800000000000004</v>
      </c>
      <c r="AN343" s="36" t="str">
        <f t="shared" ca="1" si="268"/>
        <v>60</v>
      </c>
      <c r="AO343" s="36" t="str">
        <f t="shared" ca="1" si="269"/>
        <v>04</v>
      </c>
      <c r="AP343" s="36" t="str">
        <f t="shared" ca="1" si="270"/>
        <v>00</v>
      </c>
      <c r="AQ343" s="36" t="str">
        <f t="shared" ca="1" si="271"/>
        <v>00</v>
      </c>
      <c r="AR343" s="36" t="str">
        <f t="shared" ca="1" si="272"/>
        <v>00</v>
      </c>
      <c r="AS343" s="36"/>
    </row>
    <row r="344" spans="19:45" ht="30" customHeight="1" x14ac:dyDescent="0.25">
      <c r="S344" s="7" t="s">
        <v>590</v>
      </c>
      <c r="T344" s="15">
        <f>VLOOKUP(T329,MPN!$A$1:$E$997,4,FALSE)</f>
        <v>-38</v>
      </c>
      <c r="U344" s="71" t="str">
        <f t="shared" ca="1" si="260"/>
        <v>0x65=-42.20,-41.70;</v>
      </c>
      <c r="V344" s="37"/>
      <c r="W344" s="37"/>
      <c r="X344" s="38"/>
      <c r="Y344" s="38"/>
      <c r="Z344" s="71">
        <f t="shared" ca="1" si="261"/>
        <v>3.9</v>
      </c>
      <c r="AA344" s="39" t="s">
        <v>581</v>
      </c>
      <c r="AB344" s="40">
        <v>1.5</v>
      </c>
      <c r="AC344" s="40" t="s">
        <v>995</v>
      </c>
      <c r="AD344" s="40">
        <v>1</v>
      </c>
      <c r="AE344" s="41">
        <v>0</v>
      </c>
      <c r="AF344" s="42">
        <v>-42.2</v>
      </c>
      <c r="AG344" s="49">
        <f t="shared" si="274"/>
        <v>-41.7</v>
      </c>
      <c r="AH344" s="43">
        <f t="shared" ca="1" si="262"/>
        <v>-38.300000000000004</v>
      </c>
      <c r="AI344" s="43">
        <f t="shared" ca="1" si="263"/>
        <v>-37.800000000000004</v>
      </c>
      <c r="AJ344" s="44">
        <f t="shared" ca="1" si="264"/>
        <v>-42.2</v>
      </c>
      <c r="AK344" s="44">
        <f t="shared" ca="1" si="265"/>
        <v>-41.7</v>
      </c>
      <c r="AL344" s="44">
        <f t="shared" ca="1" si="266"/>
        <v>-39.800000000000004</v>
      </c>
      <c r="AM344" s="44">
        <f t="shared" ca="1" si="267"/>
        <v>-39.300000000000004</v>
      </c>
      <c r="AN344" s="36" t="str">
        <f t="shared" ca="1" si="268"/>
        <v>60</v>
      </c>
      <c r="AO344" s="36" t="str">
        <f t="shared" ca="1" si="269"/>
        <v>05</v>
      </c>
      <c r="AP344" s="36" t="str">
        <f t="shared" ca="1" si="270"/>
        <v>00</v>
      </c>
      <c r="AQ344" s="36" t="str">
        <f t="shared" ca="1" si="271"/>
        <v>00</v>
      </c>
      <c r="AR344" s="36" t="str">
        <f t="shared" ca="1" si="272"/>
        <v>00</v>
      </c>
      <c r="AS344" s="36"/>
    </row>
    <row r="345" spans="19:45" ht="30" customHeight="1" x14ac:dyDescent="0.25">
      <c r="S345" s="7" t="s">
        <v>693</v>
      </c>
      <c r="T345" s="15">
        <v>0.8</v>
      </c>
      <c r="U345" s="71"/>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 t="shared" ref="T346" si="275">VLOOKUP($T333,$AU$1:$AZ$31,MATCH($T327,$AU$1:$AZ$1,0),FALSE)&amp;"_"&amp;T335</f>
        <v>default_NormalMode</v>
      </c>
      <c r="U346" s="71"/>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VLOOKUP($T329,MPN!$A$1:$E$497,2,FALSE)</f>
        <v>AMIC</v>
      </c>
      <c r="U347" s="71"/>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M804WF</v>
      </c>
      <c r="U348" s="71"/>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71"/>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VLOOKUP($T329,MPN!$A$1:$E$497,5,FALSE)</f>
        <v>Default</v>
      </c>
      <c r="U350" s="71"/>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76">VLOOKUP(T340,$DT$1:$DV$31,3,FALSE)</f>
        <v>0</v>
      </c>
      <c r="U351" s="71"/>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3</v>
      </c>
      <c r="U352" s="71"/>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2:45" ht="30" customHeight="1" x14ac:dyDescent="0.25">
      <c r="B353" s="70"/>
      <c r="S353" s="7" t="s">
        <v>696</v>
      </c>
      <c r="T353" s="28">
        <v>45182</v>
      </c>
      <c r="U353" s="71"/>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2:45" ht="30" customHeight="1" x14ac:dyDescent="0.25">
      <c r="S354" s="7" t="s">
        <v>694</v>
      </c>
      <c r="T354" s="15" t="s">
        <v>994</v>
      </c>
      <c r="U354" s="71"/>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2:45" ht="30" customHeight="1" x14ac:dyDescent="0.25">
      <c r="S355" s="7" t="s">
        <v>697</v>
      </c>
      <c r="T355" s="7">
        <f t="shared" ref="T355" ca="1" si="277">COUNTA(U330:U389)</f>
        <v>15</v>
      </c>
      <c r="U355" s="71"/>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2:45" ht="30" customHeight="1" x14ac:dyDescent="0.25">
      <c r="S356" s="7" t="s">
        <v>715</v>
      </c>
      <c r="T356" s="7" t="str">
        <f t="shared" ref="T356" si="278">T344&amp;"+/-"&amp;T345&amp;" "&amp;T354</f>
        <v>-38+/-0.8 dBV</v>
      </c>
      <c r="U356" s="71"/>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2:45" ht="30" customHeight="1" x14ac:dyDescent="0.25">
      <c r="S357" s="7" t="s">
        <v>719</v>
      </c>
      <c r="T357" s="54" t="str">
        <f t="shared" ref="T357" si="279">T336&amp;" : "&amp;T339&amp;" "&amp;"(uA)"&amp;CHAR(10)&amp;"Vdc&amp;Remark: "&amp;T342</f>
        <v>3.3V : 100~200 (uA)
Vdc&amp;Remark: -</v>
      </c>
      <c r="U357" s="71"/>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2:45" ht="30" customHeight="1" x14ac:dyDescent="0.25">
      <c r="U358" s="71"/>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2:45" ht="30" customHeight="1" x14ac:dyDescent="0.25">
      <c r="S359" s="2" t="s">
        <v>14</v>
      </c>
      <c r="T359" s="2" t="str">
        <f t="shared" ref="T359" si="280">ADDRESS(ROW(S359),COLUMN($S$1))&amp;":"&amp;ADDRESS(ROW(S389),COLUMN($T$1))</f>
        <v>$S$359:$T$389</v>
      </c>
      <c r="U359" s="71"/>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2:45" ht="30" customHeight="1" x14ac:dyDescent="0.25">
      <c r="S360" s="4" t="str">
        <f t="shared" ref="S360" si="281">$BB$2</f>
        <v>15V</v>
      </c>
      <c r="T360" s="3" t="s">
        <v>562</v>
      </c>
      <c r="U360" s="71"/>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2:45" ht="30" customHeight="1" x14ac:dyDescent="0.25">
      <c r="S361" s="4" t="str">
        <f t="shared" ref="S361" si="282">$BB$3</f>
        <v>14V</v>
      </c>
      <c r="T361" s="3">
        <v>2.4</v>
      </c>
      <c r="U361" s="71"/>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2:45" ht="30" customHeight="1" x14ac:dyDescent="0.25">
      <c r="S362" s="4" t="str">
        <f t="shared" ref="S362" si="283">$BB$4</f>
        <v>13V</v>
      </c>
      <c r="T362" s="3">
        <v>1.2</v>
      </c>
      <c r="U362" s="71"/>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2:45" ht="30" customHeight="1" x14ac:dyDescent="0.25">
      <c r="S363" s="4" t="str">
        <f t="shared" ref="S363" si="284">$BB$5</f>
        <v>12V</v>
      </c>
      <c r="T363" s="3">
        <v>0</v>
      </c>
      <c r="U363" s="71"/>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2:45" ht="30" customHeight="1" x14ac:dyDescent="0.25">
      <c r="S364" s="4" t="str">
        <f t="shared" ref="S364" si="285">$BB$6</f>
        <v>11V</v>
      </c>
      <c r="T364" s="3">
        <v>-1.35</v>
      </c>
      <c r="U364" s="71"/>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2:45" ht="30" customHeight="1" x14ac:dyDescent="0.25">
      <c r="S365" s="4" t="str">
        <f t="shared" ref="S365" si="286">$BB$7</f>
        <v>10V</v>
      </c>
      <c r="T365" s="3">
        <v>-2.75</v>
      </c>
      <c r="U365" s="71"/>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2:45" ht="30" customHeight="1" x14ac:dyDescent="0.25">
      <c r="S366" s="4" t="str">
        <f t="shared" ref="S366" si="287">$BB$8</f>
        <v>9V</v>
      </c>
      <c r="T366" s="3" t="s">
        <v>562</v>
      </c>
      <c r="U366" s="71"/>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2:45" ht="30" customHeight="1" x14ac:dyDescent="0.25">
      <c r="S367" s="4" t="str">
        <f t="shared" ref="S367" si="288">$BB$9</f>
        <v>FIX</v>
      </c>
      <c r="T367" s="3" t="s">
        <v>562</v>
      </c>
      <c r="U367" s="71"/>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2:45" ht="30" customHeight="1" x14ac:dyDescent="0.25">
      <c r="S368" s="4" t="str">
        <f t="shared" ref="S368" si="289">$BB$10</f>
        <v>Space</v>
      </c>
      <c r="T368" s="3"/>
      <c r="U368" s="71"/>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90">$BB$11</f>
        <v>Config2</v>
      </c>
      <c r="T369" s="3"/>
      <c r="U369" s="71"/>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91">$BB$12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92">$BB$13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93">$BB$14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94">$BB$15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95">$BB$16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96">$BB$17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97">$BB$18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98">$BB$19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99">$BB$20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300">$BB$21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301">$BB$22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302">$BB$23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303">$BB$24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304">$BB$25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305">$BB$26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306">$BB$27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307">$BB$28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308">$BB$29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309">$BB$30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310">$BB$31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311">VLOOKUP(U391,$DX$1:$DZ$21,3,FALSE)</f>
        <v>-</v>
      </c>
      <c r="AD391" s="8"/>
    </row>
    <row r="392" spans="19:45" ht="30" customHeight="1" x14ac:dyDescent="0.25">
      <c r="S392" s="7" t="s">
        <v>24</v>
      </c>
      <c r="T392" s="15" t="s">
        <v>1154</v>
      </c>
      <c r="U392" s="5" t="s">
        <v>23</v>
      </c>
      <c r="V392" s="7" t="str">
        <f t="shared" ref="V392" si="312">VLOOKUP(U391,$DX$1:$DZ$21,2,FALSE)</f>
        <v>-</v>
      </c>
      <c r="W392" s="19"/>
      <c r="X392" s="19"/>
      <c r="Y392" s="19"/>
      <c r="Z392" s="19"/>
      <c r="AA392" s="5" t="s">
        <v>592</v>
      </c>
      <c r="AB392" s="26" t="str">
        <f t="shared" ref="AB392" si="313">T411&amp;"_"&amp;ABS(T409)&amp;"dB_"&amp;T413&amp;"_"&amp;T414&amp;"_"&amp;GetAbsMaxMinText(AF395:AG454)&amp;"_"&amp;T394&amp;"_"&amp;T393&amp;S391&amp;"."&amp;T417</f>
        <v>12V_NormalMode_38dB_M804WF_N005A_392_440_ZTS6856SE_MP7.1</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 t="shared" ref="U393" si="314">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1169</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315">VLOOKUP($T402,$DE$1:$DJ$31,2,FALSE)</f>
        <v>Full</v>
      </c>
      <c r="AO394" s="56" t="str">
        <f t="shared" ref="AO394" si="316">VLOOKUP($T402,$DE$1:$DJ$31,3,FALSE)</f>
        <v>Full</v>
      </c>
      <c r="AP394" s="56" t="str">
        <f t="shared" ref="AP394" si="317">VLOOKUP($T402,$DE$1:$DJ$31,4,FALSE)</f>
        <v>non</v>
      </c>
      <c r="AQ394" s="56" t="str">
        <f t="shared" ref="AQ394" si="318">VLOOKUP($T402,$DE$1:$DJ$31,5,FALSE)</f>
        <v>non</v>
      </c>
      <c r="AR394" s="56" t="str">
        <f t="shared" ref="AR394" si="319">VLOOKUP($T402,$DE$1:$DJ$31,6,FALSE)</f>
        <v>Full</v>
      </c>
      <c r="AS394" s="35" t="s">
        <v>726</v>
      </c>
    </row>
    <row r="395" spans="19:45" ht="30" customHeight="1" x14ac:dyDescent="0.25">
      <c r="S395" s="7" t="s">
        <v>18</v>
      </c>
      <c r="T395" s="15" t="s">
        <v>1149</v>
      </c>
      <c r="U395" s="36" t="str">
        <f ca="1">ConfigCode($AA395,$AN395,$AO395,$AP395,$AQ395,$AR395,$AF395,$AG395,2)</f>
        <v>0x38=-40.00,-39.20;</v>
      </c>
      <c r="V395" s="37"/>
      <c r="W395" s="37"/>
      <c r="X395" s="68"/>
      <c r="Y395" s="68"/>
      <c r="Z395" s="55" t="e">
        <f ca="1" xml:space="preserve">
N("vbias,vlookup vbias range")+
VLOOKUP($AA395,INDIRECT(BoxVal(ROW($AA395),34,COLUMN(T391))),2,FALSE)+
N("gain")+
$AB395+
N("vcm")+
VLOOKUP($AC395,$CT$1:$DC$31,7,FALSE)+
N("(vbias*vcp*vbg-vbias)*sensor ratio")+
VbiasCal($AA395,$AD395,$AE395,BoxVal(ROW($AC395),18,COLUMN($T$22)))+
N("vbias ref+gain ref")+
$V395+$W395</f>
        <v>#VALUE!</v>
      </c>
      <c r="AA395" s="39" t="s">
        <v>1153</v>
      </c>
      <c r="AB395" s="40">
        <v>3.5</v>
      </c>
      <c r="AC395" s="40" t="s">
        <v>996</v>
      </c>
      <c r="AD395" s="40">
        <v>1</v>
      </c>
      <c r="AE395" s="41" t="s">
        <v>436</v>
      </c>
      <c r="AF395" s="42">
        <v>-40</v>
      </c>
      <c r="AG395" s="42">
        <v>-39.200000000000003</v>
      </c>
      <c r="AH395" s="43" t="e">
        <f ca="1">$AF395+$Z395</f>
        <v>#VALUE!</v>
      </c>
      <c r="AI395" s="43" t="e">
        <f ca="1">$AG395+$Z395</f>
        <v>#VALUE!</v>
      </c>
      <c r="AJ395" s="44">
        <f ca="1" xml:space="preserve">
N("initial sens-loopgain")+
$AF395-BoxVal(ROW($AA395),26,COLUMN(INDIRECT("T"&amp;(INT(ROW($AA412)/65))*65+2)))</f>
        <v>-40</v>
      </c>
      <c r="AK395" s="44">
        <f ca="1">AJ395+(AG395-AF395)</f>
        <v>-39.200000000000003</v>
      </c>
      <c r="AL395" s="44" t="e">
        <f ca="1" xml:space="preserve">
N("initial sens-loopgain-gain-gain ref-vcm")+
$AH395-
BoxVal(ROW($AA395),26,COLUMN(INDIRECT("T"&amp;(INT(ROW($AA412)/65))*65+2)))-
$AB395-
$W395-
IFERROR(VLOOKUP($AC395,$CT$1:$DC$31,7,FALSE),0)</f>
        <v>#VALUE!</v>
      </c>
      <c r="AM395" s="44" t="e">
        <f ca="1">AL395+(AG395-AF395)</f>
        <v>#VALUE!</v>
      </c>
      <c r="AN395" s="36" t="str">
        <f ca="1">IF(BoxVal(ROW(AA395),9,COLUMN(T393))="FIX","00",ManualLookup(AA395,BoxVal(ROW(AA395),4,COLUMN(AN393)),INDIRECT(DN$3)))</f>
        <v>30</v>
      </c>
      <c r="AO395" s="36" t="str">
        <f t="shared" ref="AO395:AR399" ca="1" si="320">ManualLookup(AB395,BoxVal(ROW(AB395),4,COLUMN(AO393)),INDIRECT(DO$3))</f>
        <v>08</v>
      </c>
      <c r="AP395" s="36" t="str">
        <f t="shared" ca="1" si="320"/>
        <v>00</v>
      </c>
      <c r="AQ395" s="36" t="str">
        <f t="shared" ca="1" si="320"/>
        <v>00</v>
      </c>
      <c r="AR395" s="36" t="str">
        <f t="shared" ca="1" si="320"/>
        <v>00</v>
      </c>
      <c r="AS395" s="33"/>
    </row>
    <row r="396" spans="19:45" ht="30" customHeight="1" x14ac:dyDescent="0.25">
      <c r="S396" s="7" t="s">
        <v>13</v>
      </c>
      <c r="T396" s="15" t="s">
        <v>1164</v>
      </c>
      <c r="U396" s="71" t="str">
        <f ca="1">ConfigCode($AA396,$AN396,$AO396,$AP396,$AQ396,$AR396,$AF396,$AG396,2)</f>
        <v>0x39=-41.00,-40.00;</v>
      </c>
      <c r="V396" s="37"/>
      <c r="W396" s="37"/>
      <c r="X396" s="68"/>
      <c r="Y396" s="68"/>
      <c r="Z396" s="55" t="e">
        <f ca="1" xml:space="preserve">
N("vbias,vlookup vbias range")+
VLOOKUP($AA396,INDIRECT(BoxVal(ROW($AA396),34,COLUMN(T392))),2,FALSE)+
N("gain")+
$AB396+
N("vcm")+
VLOOKUP($AC396,$CT$1:$DC$31,7,FALSE)+
N("(vbias*vcp*vbg-vbias)*sensor ratio")+
VbiasCal($AA396,$AD396,$AE396,BoxVal(ROW($AC396),18,COLUMN($T$22)))+
N("vbias ref+gain ref")+
$V396+$W396</f>
        <v>#VALUE!</v>
      </c>
      <c r="AA396" s="39" t="s">
        <v>1153</v>
      </c>
      <c r="AB396" s="40">
        <v>4.5</v>
      </c>
      <c r="AC396" s="40" t="s">
        <v>996</v>
      </c>
      <c r="AD396" s="40">
        <v>1</v>
      </c>
      <c r="AE396" s="41" t="s">
        <v>436</v>
      </c>
      <c r="AF396" s="42">
        <v>-41</v>
      </c>
      <c r="AG396" s="47">
        <f t="shared" ref="AG396" si="321">AF395</f>
        <v>-40</v>
      </c>
      <c r="AH396" s="43" t="e">
        <f ca="1">$AF396+$Z396</f>
        <v>#VALUE!</v>
      </c>
      <c r="AI396" s="43" t="e">
        <f ca="1">$AG396+$Z396</f>
        <v>#VALUE!</v>
      </c>
      <c r="AJ396" s="44">
        <f ca="1" xml:space="preserve">
N("initial sens-loopgain")+
$AF396-BoxVal(ROW($AA396),26,COLUMN(INDIRECT("T"&amp;(INT(ROW($AA413)/65))*65+2)))</f>
        <v>-41</v>
      </c>
      <c r="AK396" s="44">
        <f ca="1">AJ396+(AG396-AF396)</f>
        <v>-40</v>
      </c>
      <c r="AL396" s="44" t="e">
        <f ca="1" xml:space="preserve">
N("initial sens-loopgain-gain-gain ref-vcm")+
$AH396-
BoxVal(ROW($AA396),26,COLUMN(INDIRECT("T"&amp;(INT(ROW($AA413)/65))*65+2)))-
$AB396-
$W396-
IFERROR(VLOOKUP($AC396,$CT$1:$DC$31,7,FALSE),0)</f>
        <v>#VALUE!</v>
      </c>
      <c r="AM396" s="44" t="e">
        <f ca="1">AL396+(AG396-AF396)</f>
        <v>#VALUE!</v>
      </c>
      <c r="AN396" s="36" t="str">
        <f ca="1">IF(BoxVal(ROW(AA396),9,COLUMN(T394))="FIX","00",ManualLookup(AA396,BoxVal(ROW(AA396),4,COLUMN(AN394)),INDIRECT(DN$3)))</f>
        <v>30</v>
      </c>
      <c r="AO396" s="36" t="str">
        <f t="shared" ca="1" si="320"/>
        <v>09</v>
      </c>
      <c r="AP396" s="36" t="str">
        <f t="shared" ca="1" si="320"/>
        <v>00</v>
      </c>
      <c r="AQ396" s="36" t="str">
        <f t="shared" ca="1" si="320"/>
        <v>00</v>
      </c>
      <c r="AR396" s="36" t="str">
        <f t="shared" ca="1" si="320"/>
        <v>00</v>
      </c>
      <c r="AS396" s="36"/>
    </row>
    <row r="397" spans="19:45" ht="30" customHeight="1" x14ac:dyDescent="0.25">
      <c r="S397" s="26"/>
      <c r="T397" s="17"/>
      <c r="U397" s="71" t="str">
        <f ca="1">ConfigCode($AA397,$AN397,$AO397,$AP397,$AQ397,$AR397,$AF397,$AG397,2)</f>
        <v>0x3A=-42.00,-41.00;</v>
      </c>
      <c r="V397" s="37"/>
      <c r="W397" s="37"/>
      <c r="X397" s="68"/>
      <c r="Y397" s="68"/>
      <c r="Z397" s="55" t="e">
        <f ca="1" xml:space="preserve">
N("vbias,vlookup vbias range")+
VLOOKUP($AA397,INDIRECT(BoxVal(ROW($AA397),34,COLUMN(T393))),2,FALSE)+
N("gain")+
$AB397+
N("vcm")+
VLOOKUP($AC397,$CT$1:$DC$31,7,FALSE)+
N("(vbias*vcp*vbg-vbias)*sensor ratio")+
VbiasCal($AA397,$AD397,$AE397,BoxVal(ROW($AC397),18,COLUMN($T$22)))+
N("vbias ref+gain ref")+
$V397+$W397</f>
        <v>#VALUE!</v>
      </c>
      <c r="AA397" s="39" t="s">
        <v>586</v>
      </c>
      <c r="AB397" s="40">
        <v>5.5</v>
      </c>
      <c r="AC397" s="40" t="s">
        <v>995</v>
      </c>
      <c r="AD397" s="40">
        <v>1</v>
      </c>
      <c r="AE397" s="41" t="s">
        <v>436</v>
      </c>
      <c r="AF397" s="42">
        <v>-42</v>
      </c>
      <c r="AG397" s="47">
        <f>AF396</f>
        <v>-41</v>
      </c>
      <c r="AH397" s="43" t="e">
        <f ca="1">$AF397+$Z397</f>
        <v>#VALUE!</v>
      </c>
      <c r="AI397" s="43" t="e">
        <f ca="1">$AG397+$Z397</f>
        <v>#VALUE!</v>
      </c>
      <c r="AJ397" s="44">
        <f ca="1" xml:space="preserve">
N("initial sens-loopgain")+
$AF397-BoxVal(ROW($AA397),26,COLUMN(INDIRECT("T"&amp;(INT(ROW($AA414)/65))*65+2)))</f>
        <v>-42</v>
      </c>
      <c r="AK397" s="44">
        <f ca="1">AJ397+(AG397-AF397)</f>
        <v>-41</v>
      </c>
      <c r="AL397" s="44" t="e">
        <f ca="1" xml:space="preserve">
N("initial sens-loopgain-gain-gain ref-vcm")+
$AH397-
BoxVal(ROW($AA397),26,COLUMN(INDIRECT("T"&amp;(INT(ROW($AA414)/65))*65+2)))-
$AB397-
$W397-
IFERROR(VLOOKUP($AC397,$CT$1:$DC$31,7,FALSE),0)</f>
        <v>#VALUE!</v>
      </c>
      <c r="AM397" s="44" t="e">
        <f ca="1">AL397+(AG397-AF397)</f>
        <v>#VALUE!</v>
      </c>
      <c r="AN397" s="36" t="str">
        <f ca="1">IF(BoxVal(ROW(AA397),9,COLUMN(T395))="FIX","00",ManualLookup(AA397,BoxVal(ROW(AA397),4,COLUMN(AN395)),INDIRECT(DN$3)))</f>
        <v>30</v>
      </c>
      <c r="AO397" s="36" t="str">
        <f t="shared" ca="1" si="320"/>
        <v>0A</v>
      </c>
      <c r="AP397" s="36" t="str">
        <f t="shared" ca="1" si="320"/>
        <v>00</v>
      </c>
      <c r="AQ397" s="36" t="str">
        <f t="shared" ca="1" si="320"/>
        <v>00</v>
      </c>
      <c r="AR397" s="36" t="str">
        <f t="shared" ca="1" si="320"/>
        <v>00</v>
      </c>
      <c r="AS397" s="36"/>
    </row>
    <row r="398" spans="19:45" ht="30" customHeight="1" x14ac:dyDescent="0.25">
      <c r="S398" s="7" t="s">
        <v>19</v>
      </c>
      <c r="T398" s="15" t="s">
        <v>1150</v>
      </c>
      <c r="U398" s="71" t="str">
        <f ca="1">ConfigCode($AA398,$AN398,$AO398,$AP398,$AQ398,$AR398,$AF398,$AG398,2)</f>
        <v>0x09=-43.00,-42.00;</v>
      </c>
      <c r="V398" s="37"/>
      <c r="W398" s="37"/>
      <c r="X398" s="68"/>
      <c r="Y398" s="68"/>
      <c r="Z398" s="55" t="e">
        <f ca="1" xml:space="preserve">
N("vbias,vlookup vbias range")+
VLOOKUP($AA398,INDIRECT(BoxVal(ROW($AA398),34,COLUMN(T394))),2,FALSE)+
N("gain")+
$AB398+
N("vcm")+
VLOOKUP($AC398,$CT$1:$DC$31,7,FALSE)+
N("(vbias*vcp*vbg-vbias)*sensor ratio")+
VbiasCal($AA398,$AD398,$AE398,BoxVal(ROW($AC398),18,COLUMN($T$22)))+
N("vbias ref+gain ref")+
$V398+$W398</f>
        <v>#VALUE!</v>
      </c>
      <c r="AA398" s="39" t="s">
        <v>587</v>
      </c>
      <c r="AB398" s="40">
        <v>4.5</v>
      </c>
      <c r="AC398" s="40" t="s">
        <v>995</v>
      </c>
      <c r="AD398" s="40">
        <v>1</v>
      </c>
      <c r="AE398" s="41" t="s">
        <v>436</v>
      </c>
      <c r="AF398" s="42">
        <v>-43</v>
      </c>
      <c r="AG398" s="47">
        <f>AF397</f>
        <v>-42</v>
      </c>
      <c r="AH398" s="43" t="e">
        <f ca="1">$AF398+$Z398</f>
        <v>#VALUE!</v>
      </c>
      <c r="AI398" s="43" t="e">
        <f ca="1">$AG398+$Z398</f>
        <v>#VALUE!</v>
      </c>
      <c r="AJ398" s="44">
        <f ca="1" xml:space="preserve">
N("initial sens-loopgain")+
$AF398-BoxVal(ROW($AA398),26,COLUMN(INDIRECT("T"&amp;(INT(ROW($AA415)/65))*65+2)))</f>
        <v>-43</v>
      </c>
      <c r="AK398" s="44">
        <f ca="1">AJ398+(AG398-AF398)</f>
        <v>-42</v>
      </c>
      <c r="AL398" s="44" t="e">
        <f ca="1" xml:space="preserve">
N("initial sens-loopgain-gain-gain ref-vcm")+
$AH398-
BoxVal(ROW($AA398),26,COLUMN(INDIRECT("T"&amp;(INT(ROW($AA415)/65))*65+2)))-
$AB398-
$W398-
IFERROR(VLOOKUP($AC398,$CT$1:$DC$31,7,FALSE),0)</f>
        <v>#VALUE!</v>
      </c>
      <c r="AM398" s="44" t="e">
        <f ca="1">AL398+(AG398-AF398)</f>
        <v>#VALUE!</v>
      </c>
      <c r="AN398" s="36" t="str">
        <f ca="1">IF(BoxVal(ROW(AA398),9,COLUMN(T396))="FIX","00",ManualLookup(AA398,BoxVal(ROW(AA398),4,COLUMN(AN396)),INDIRECT(DN$3)))</f>
        <v>00</v>
      </c>
      <c r="AO398" s="36" t="str">
        <f t="shared" ca="1" si="320"/>
        <v>09</v>
      </c>
      <c r="AP398" s="36" t="str">
        <f t="shared" ca="1" si="320"/>
        <v>00</v>
      </c>
      <c r="AQ398" s="36" t="str">
        <f t="shared" ca="1" si="320"/>
        <v>00</v>
      </c>
      <c r="AR398" s="36" t="str">
        <f t="shared" ca="1" si="320"/>
        <v>00</v>
      </c>
      <c r="AS398" s="36"/>
    </row>
    <row r="399" spans="19:45" ht="30" customHeight="1" x14ac:dyDescent="0.25">
      <c r="S399" s="7" t="s">
        <v>15</v>
      </c>
      <c r="T399" s="15" t="s">
        <v>1151</v>
      </c>
      <c r="U399" s="71" t="str">
        <f ca="1">ConfigCode($AA399,$AN399,$AO399,$AP399,$AQ399,$AR399,$AF399,$AG399,2)</f>
        <v>0x0A=-44.00,-43.00;</v>
      </c>
      <c r="V399" s="37"/>
      <c r="W399" s="37"/>
      <c r="X399" s="68"/>
      <c r="Y399" s="68"/>
      <c r="Z399" s="55" t="e">
        <f ca="1" xml:space="preserve">
N("vbias,vlookup vbias range")+
VLOOKUP($AA399,INDIRECT(BoxVal(ROW($AA399),34,COLUMN(T395))),2,FALSE)+
N("gain")+
$AB399+
N("vcm")+
VLOOKUP($AC399,$CT$1:$DC$31,7,FALSE)+
N("(vbias*vcp*vbg-vbias)*sensor ratio")+
VbiasCal($AA399,$AD399,$AE399,BoxVal(ROW($AC399),18,COLUMN($T$22)))+
N("vbias ref+gain ref")+
$V399+$W399</f>
        <v>#VALUE!</v>
      </c>
      <c r="AA399" s="39" t="s">
        <v>587</v>
      </c>
      <c r="AB399" s="40">
        <v>5.5</v>
      </c>
      <c r="AC399" s="40" t="s">
        <v>995</v>
      </c>
      <c r="AD399" s="40">
        <v>1</v>
      </c>
      <c r="AE399" s="41" t="s">
        <v>436</v>
      </c>
      <c r="AF399" s="42">
        <v>-44</v>
      </c>
      <c r="AG399" s="47">
        <f>AF398</f>
        <v>-43</v>
      </c>
      <c r="AH399" s="43" t="e">
        <f ca="1">$AF399+$Z399</f>
        <v>#VALUE!</v>
      </c>
      <c r="AI399" s="43" t="e">
        <f ca="1">$AG399+$Z399</f>
        <v>#VALUE!</v>
      </c>
      <c r="AJ399" s="44">
        <f ca="1" xml:space="preserve">
N("initial sens-loopgain")+
$AF399-BoxVal(ROW($AA399),26,COLUMN(INDIRECT("T"&amp;(INT(ROW($AA416)/65))*65+2)))</f>
        <v>-44</v>
      </c>
      <c r="AK399" s="44">
        <f ca="1">AJ399+(AG399-AF399)</f>
        <v>-43</v>
      </c>
      <c r="AL399" s="44" t="e">
        <f ca="1" xml:space="preserve">
N("initial sens-loopgain-gain-gain ref-vcm")+
$AH399-
BoxVal(ROW($AA399),26,COLUMN(INDIRECT("T"&amp;(INT(ROW($AA416)/65))*65+2)))-
$AB399-
$W399-
IFERROR(VLOOKUP($AC399,$CT$1:$DC$31,7,FALSE),0)</f>
        <v>#VALUE!</v>
      </c>
      <c r="AM399" s="44" t="e">
        <f ca="1">AL399+(AG399-AF399)</f>
        <v>#VALUE!</v>
      </c>
      <c r="AN399" s="36" t="str">
        <f ca="1">IF(BoxVal(ROW(AA399),9,COLUMN(T397))="FIX","00",ManualLookup(AA399,BoxVal(ROW(AA399),4,COLUMN(AN397)),INDIRECT(DN$3)))</f>
        <v>00</v>
      </c>
      <c r="AO399" s="36" t="str">
        <f t="shared" ca="1" si="320"/>
        <v>0A</v>
      </c>
      <c r="AP399" s="36" t="str">
        <f t="shared" ca="1" si="320"/>
        <v>00</v>
      </c>
      <c r="AQ399" s="36" t="str">
        <f t="shared" ca="1" si="320"/>
        <v>00</v>
      </c>
      <c r="AR399" s="36" t="str">
        <f t="shared" ca="1" si="320"/>
        <v>00</v>
      </c>
      <c r="AS399" s="36"/>
    </row>
    <row r="400" spans="19:45" ht="30" customHeight="1" x14ac:dyDescent="0.25">
      <c r="S400" s="7" t="s">
        <v>705</v>
      </c>
      <c r="T400" s="15" t="s">
        <v>1152</v>
      </c>
      <c r="U400" s="71"/>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71"/>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26</v>
      </c>
      <c r="U402" s="71"/>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-38</v>
      </c>
      <c r="U403" s="71"/>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71"/>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71"/>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71"/>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71"/>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71"/>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VLOOKUP(T394,MPN!$A$1:$E$997,4,FALSE)</f>
        <v>-38</v>
      </c>
      <c r="U409" s="71"/>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71"/>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322">VLOOKUP($T398,$AU$1:$AZ$31,MATCH($T392,$AU$1:$AZ$1,0),FALSE)&amp;"_"&amp;T400</f>
        <v>12V_NormalMode</v>
      </c>
      <c r="U411" s="71"/>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VLOOKUP($T394,MPN!$A$1:$E$497,2,FALSE)</f>
        <v>AMIC</v>
      </c>
      <c r="U412" s="71"/>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M804WF</v>
      </c>
      <c r="U413" s="71"/>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N005A</v>
      </c>
      <c r="U414" s="71"/>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VLOOKUP($T394,MPN!$A$1:$E$497,5,FALSE)</f>
        <v>Default</v>
      </c>
      <c r="U415" s="71"/>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323">VLOOKUP(T405,$DT$1:$DV$31,3,FALSE)</f>
        <v>0</v>
      </c>
      <c r="U416" s="71"/>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2:45" ht="30" customHeight="1" x14ac:dyDescent="0.25">
      <c r="S417" s="7" t="s">
        <v>22</v>
      </c>
      <c r="T417" s="15">
        <v>1</v>
      </c>
      <c r="U417" s="71"/>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2:45" ht="30" customHeight="1" x14ac:dyDescent="0.25">
      <c r="B418" s="70"/>
      <c r="S418" s="7" t="s">
        <v>696</v>
      </c>
      <c r="T418" s="28">
        <v>45177</v>
      </c>
      <c r="U418" s="71"/>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2:45" ht="30" customHeight="1" x14ac:dyDescent="0.25">
      <c r="S419" s="7" t="s">
        <v>694</v>
      </c>
      <c r="T419" s="15" t="s">
        <v>994</v>
      </c>
      <c r="U419" s="71"/>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2:45" ht="30" customHeight="1" x14ac:dyDescent="0.25">
      <c r="S420" s="7" t="s">
        <v>697</v>
      </c>
      <c r="T420" s="7">
        <f t="shared" ref="T420" ca="1" si="324">COUNTA(U395:U454)</f>
        <v>5</v>
      </c>
      <c r="U420" s="71"/>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2:45" ht="30" customHeight="1" x14ac:dyDescent="0.25">
      <c r="S421" s="7" t="s">
        <v>715</v>
      </c>
      <c r="T421" s="7" t="str">
        <f t="shared" ref="T421" si="325">T409&amp;"+/-"&amp;T410&amp;" "&amp;T419</f>
        <v>-38+/-0.8 dBV</v>
      </c>
      <c r="U421" s="71"/>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2:45" ht="30" customHeight="1" x14ac:dyDescent="0.25">
      <c r="S422" s="7" t="s">
        <v>719</v>
      </c>
      <c r="T422" s="54" t="str">
        <f t="shared" ref="T422" si="326">T401&amp;" : "&amp;T404&amp;" "&amp;"(uA)"&amp;CHAR(10)&amp;"Vdc&amp;Remark: "&amp;T407</f>
        <v>3.3V : 100~200 (uA)
Vdc&amp;Remark: -</v>
      </c>
      <c r="U422" s="71"/>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2:45" ht="30" customHeight="1" x14ac:dyDescent="0.25">
      <c r="U423" s="71"/>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2:45" ht="30" customHeight="1" x14ac:dyDescent="0.25">
      <c r="S424" s="2" t="s">
        <v>14</v>
      </c>
      <c r="T424" s="2" t="str">
        <f t="shared" ref="T424" si="327">ADDRESS(ROW(S424),COLUMN($S$1))&amp;":"&amp;ADDRESS(ROW(S454),COLUMN($T$1))</f>
        <v>$S$424:$T$454</v>
      </c>
      <c r="U424" s="71"/>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2:45" ht="30" customHeight="1" x14ac:dyDescent="0.25">
      <c r="S425" s="4" t="str">
        <f t="shared" ref="S425" si="328">$BB$2</f>
        <v>15V</v>
      </c>
      <c r="T425" s="3" t="s">
        <v>562</v>
      </c>
      <c r="U425" s="71"/>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2:45" ht="30" customHeight="1" x14ac:dyDescent="0.25">
      <c r="S426" s="4" t="str">
        <f t="shared" ref="S426" si="329">$BB$3</f>
        <v>14V</v>
      </c>
      <c r="T426" s="3" t="s">
        <v>562</v>
      </c>
      <c r="U426" s="71"/>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2:45" ht="30" customHeight="1" x14ac:dyDescent="0.25">
      <c r="S427" s="4" t="str">
        <f t="shared" ref="S427" si="330">$BB$4</f>
        <v>13V</v>
      </c>
      <c r="T427" s="3" t="s">
        <v>255</v>
      </c>
      <c r="U427" s="71"/>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2:45" ht="30" customHeight="1" x14ac:dyDescent="0.25">
      <c r="S428" s="4" t="str">
        <f t="shared" ref="S428" si="331">$BB$5</f>
        <v>12V</v>
      </c>
      <c r="T428" s="3">
        <v>0</v>
      </c>
      <c r="U428" s="71"/>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2:45" ht="30" customHeight="1" x14ac:dyDescent="0.25">
      <c r="S429" s="4" t="str">
        <f t="shared" ref="S429" si="332">$BB$6</f>
        <v>11V</v>
      </c>
      <c r="T429" s="3">
        <v>-2</v>
      </c>
      <c r="U429" s="71"/>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2:45" ht="30" customHeight="1" x14ac:dyDescent="0.25">
      <c r="S430" s="4" t="str">
        <f t="shared" ref="S430" si="333">$BB$7</f>
        <v>10V</v>
      </c>
      <c r="T430" s="3">
        <v>-3.3</v>
      </c>
      <c r="U430" s="71"/>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2:45" ht="30" customHeight="1" x14ac:dyDescent="0.25">
      <c r="S431" s="4" t="str">
        <f t="shared" ref="S431" si="334">$BB$8</f>
        <v>9V</v>
      </c>
      <c r="T431" s="3" t="s">
        <v>562</v>
      </c>
      <c r="U431" s="71"/>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2:45" ht="30" customHeight="1" x14ac:dyDescent="0.25">
      <c r="S432" s="4" t="str">
        <f t="shared" ref="S432" si="335">$BB$9</f>
        <v>FIX</v>
      </c>
      <c r="T432" s="3" t="s">
        <v>562</v>
      </c>
      <c r="U432" s="71"/>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336">$BB$10</f>
        <v>Space</v>
      </c>
      <c r="T433" s="3"/>
      <c r="U433" s="71"/>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337">$BB$11</f>
        <v>Config2</v>
      </c>
      <c r="T434" s="3"/>
      <c r="U434" s="71"/>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338">$BB$12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339">$BB$13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340">$BB$14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341">$BB$15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342">$BB$16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343">$BB$17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344">$BB$18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345">$BB$19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346">$BB$20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347">$BB$21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348">$BB$22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349">$BB$23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350">$BB$24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351">$BB$25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352">$BB$26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353">$BB$27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354">$BB$28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355">$BB$29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356">$BB$30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357">$BB$31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358">VLOOKUP(U456,$DX$1:$DZ$21,3,FALSE)</f>
        <v>-</v>
      </c>
      <c r="AD456" s="8"/>
    </row>
    <row r="457" spans="19:45" ht="30" customHeight="1" x14ac:dyDescent="0.25">
      <c r="S457" s="7" t="s">
        <v>24</v>
      </c>
      <c r="T457" s="15" t="s">
        <v>606</v>
      </c>
      <c r="U457" s="5" t="s">
        <v>23</v>
      </c>
      <c r="V457" s="7" t="str">
        <f t="shared" ref="V457" si="359">VLOOKUP(U456,$DX$1:$DZ$21,2,FALSE)</f>
        <v>-</v>
      </c>
      <c r="W457" s="19"/>
      <c r="X457" s="19"/>
      <c r="Y457" s="19"/>
      <c r="Z457" s="19"/>
      <c r="AA457" s="5" t="s">
        <v>592</v>
      </c>
      <c r="AB457" s="26" t="str">
        <f t="shared" ref="AB457" si="360">T476&amp;"_"&amp;ABS(T474)&amp;"dB_"&amp;T478&amp;"_"&amp;T479&amp;"_"&amp;GetAbsMaxMinText(AF460:AG519)&amp;"_"&amp;T459&amp;"_"&amp;T458&amp;S456&amp;"."&amp;T482</f>
        <v>default_NormalMode_38dB_M804WF_2227F_351_420_ZTS6856SR_MP8.0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 t="shared" ref="U458" si="361">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1175</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62">VLOOKUP($T467,$DE$1:$DJ$31,2,FALSE)</f>
        <v>Full</v>
      </c>
      <c r="AO459" s="56" t="str">
        <f t="shared" ref="AO459" si="363">VLOOKUP($T467,$DE$1:$DJ$31,3,FALSE)</f>
        <v>Full</v>
      </c>
      <c r="AP459" s="56" t="str">
        <f t="shared" ref="AP459" si="364">VLOOKUP($T467,$DE$1:$DJ$31,4,FALSE)</f>
        <v>non</v>
      </c>
      <c r="AQ459" s="56" t="str">
        <f t="shared" ref="AQ459" si="365">VLOOKUP($T467,$DE$1:$DJ$31,5,FALSE)</f>
        <v>non</v>
      </c>
      <c r="AR459" s="56" t="str">
        <f t="shared" ref="AR459" si="366">VLOOKUP($T467,$DE$1:$DJ$31,6,FALSE)</f>
        <v>Full</v>
      </c>
      <c r="AS459" s="35" t="s">
        <v>726</v>
      </c>
    </row>
    <row r="460" spans="19:45" ht="30" customHeight="1" x14ac:dyDescent="0.25">
      <c r="S460" s="7" t="s">
        <v>18</v>
      </c>
      <c r="T460" s="15" t="s">
        <v>1149</v>
      </c>
      <c r="U460" s="36" t="str">
        <f t="shared" ref="U460:U474" ca="1" si="367">ConfigCode($AA460,$AN460,$AO460,$AP460,$AQ460,$AR460,$AF460,$AG460,2)</f>
        <v>0x20=-35.70,-35.10;</v>
      </c>
      <c r="V460" s="37"/>
      <c r="W460" s="37"/>
      <c r="X460" s="68"/>
      <c r="Y460" s="68"/>
      <c r="Z460" s="55">
        <f t="shared" ref="Z460:Z474" ca="1" si="368" xml:space="preserve">
N("vbias,vlookup vbias range")+
VLOOKUP($AA460,INDIRECT(BoxVal(ROW($AA460),34,COLUMN(T456))),2,FALSE)+
N("gain")+
$AB460+
N("vcm")+
VLOOKUP($AC460,$CT$1:$DC$31,7,FALSE)+
N("(vbias*vcp*vbg-vbias)*sensor ratio")+
VbiasCal($AA460,$AD460,$AE460,BoxVal(ROW($AC460),18,COLUMN($T$22)))+
N("vbias ref+gain ref")+
$V460+$W460</f>
        <v>-2.6</v>
      </c>
      <c r="AA460" s="39" t="s">
        <v>799</v>
      </c>
      <c r="AB460" s="40">
        <v>0</v>
      </c>
      <c r="AC460" s="40" t="s">
        <v>996</v>
      </c>
      <c r="AD460" s="40">
        <v>1</v>
      </c>
      <c r="AE460" s="41">
        <v>0</v>
      </c>
      <c r="AF460" s="42">
        <v>-35.700000000000003</v>
      </c>
      <c r="AG460" s="42">
        <v>-35.1</v>
      </c>
      <c r="AH460" s="43">
        <f t="shared" ref="AH460:AH474" ca="1" si="369">$AF460+$Z460</f>
        <v>-38.300000000000004</v>
      </c>
      <c r="AI460" s="43">
        <f t="shared" ref="AI460:AI474" ca="1" si="370">$AG460+$Z460</f>
        <v>-37.700000000000003</v>
      </c>
      <c r="AJ460" s="44">
        <f t="shared" ref="AJ460:AJ474" ca="1" si="371" xml:space="preserve">
N("initial sens-loopgain")+
$AF460-BoxVal(ROW($AA460),26,COLUMN(INDIRECT("T"&amp;(INT(ROW($AA477)/65))*65+2)))</f>
        <v>-35.700000000000003</v>
      </c>
      <c r="AK460" s="44">
        <f t="shared" ref="AK460:AK474" ca="1" si="372">AJ460+(AG460-AF460)</f>
        <v>-35.1</v>
      </c>
      <c r="AL460" s="44">
        <f t="shared" ref="AL460:AL474" ca="1" si="373" xml:space="preserve">
N("initial sens-loopgain-gain-gain ref-vcm")+
$AH460-
BoxVal(ROW($AA460),26,COLUMN(INDIRECT("T"&amp;(INT(ROW($AA477)/65))*65+2)))-
$AB460-
$W460-
IFERROR(VLOOKUP($AC460,$CT$1:$DC$31,7,FALSE),0)</f>
        <v>-38.300000000000004</v>
      </c>
      <c r="AM460" s="44">
        <f t="shared" ref="AM460:AM474" ca="1" si="374">AL460+(AG460-AF460)</f>
        <v>-37.700000000000003</v>
      </c>
      <c r="AN460" s="36" t="str">
        <f t="shared" ref="AN460:AN474" ca="1" si="375">IF(BoxVal(ROW(AA460),9,COLUMN(T458))="FIX","00",ManualLookup(AA460,BoxVal(ROW(AA460),4,COLUMN(AN458)),INDIRECT(DN$3)))</f>
        <v>20</v>
      </c>
      <c r="AO460" s="36" t="str">
        <f t="shared" ref="AO460:AO474" ca="1" si="376">ManualLookup(AB460,BoxVal(ROW(AB460),4,COLUMN(AO458)),INDIRECT(DO$3))</f>
        <v>00</v>
      </c>
      <c r="AP460" s="36" t="str">
        <f t="shared" ref="AP460:AP474" ca="1" si="377">ManualLookup(AC460,BoxVal(ROW(AC460),4,COLUMN(AP458)),INDIRECT(DP$3))</f>
        <v>00</v>
      </c>
      <c r="AQ460" s="36" t="str">
        <f t="shared" ref="AQ460:AQ474" ca="1" si="378">ManualLookup(AD460,BoxVal(ROW(AD460),4,COLUMN(AQ458)),INDIRECT(DQ$3))</f>
        <v>00</v>
      </c>
      <c r="AR460" s="36" t="str">
        <f t="shared" ref="AR460:AR474" ca="1" si="379">ManualLookup(AE460,BoxVal(ROW(AE460),4,COLUMN(AR458)),INDIRECT(DR$3))</f>
        <v>00</v>
      </c>
      <c r="AS460" s="33"/>
    </row>
    <row r="461" spans="19:45" ht="30" customHeight="1" x14ac:dyDescent="0.25">
      <c r="S461" s="7" t="s">
        <v>13</v>
      </c>
      <c r="T461" s="15" t="s">
        <v>1155</v>
      </c>
      <c r="U461" s="71" t="str">
        <f t="shared" ca="1" si="367"/>
        <v>0x23=-36.20,-35.70;</v>
      </c>
      <c r="V461" s="37"/>
      <c r="W461" s="37"/>
      <c r="X461" s="68"/>
      <c r="Y461" s="68"/>
      <c r="Z461" s="55">
        <f t="shared" ca="1" si="368"/>
        <v>-2.1</v>
      </c>
      <c r="AA461" s="39" t="s">
        <v>799</v>
      </c>
      <c r="AB461" s="40">
        <v>0.5</v>
      </c>
      <c r="AC461" s="40" t="s">
        <v>996</v>
      </c>
      <c r="AD461" s="40">
        <v>1</v>
      </c>
      <c r="AE461" s="41">
        <v>0</v>
      </c>
      <c r="AF461" s="42">
        <v>-36.200000000000003</v>
      </c>
      <c r="AG461" s="47">
        <f t="shared" ref="AG461" si="380">AF460</f>
        <v>-35.700000000000003</v>
      </c>
      <c r="AH461" s="43">
        <f t="shared" ca="1" si="369"/>
        <v>-38.300000000000004</v>
      </c>
      <c r="AI461" s="43">
        <f t="shared" ca="1" si="370"/>
        <v>-37.800000000000004</v>
      </c>
      <c r="AJ461" s="44">
        <f t="shared" ca="1" si="371"/>
        <v>-36.200000000000003</v>
      </c>
      <c r="AK461" s="44">
        <f t="shared" ca="1" si="372"/>
        <v>-35.700000000000003</v>
      </c>
      <c r="AL461" s="44">
        <f t="shared" ca="1" si="373"/>
        <v>-38.800000000000004</v>
      </c>
      <c r="AM461" s="44">
        <f t="shared" ca="1" si="374"/>
        <v>-38.300000000000004</v>
      </c>
      <c r="AN461" s="36" t="str">
        <f t="shared" ca="1" si="375"/>
        <v>20</v>
      </c>
      <c r="AO461" s="36" t="str">
        <f t="shared" ca="1" si="376"/>
        <v>03</v>
      </c>
      <c r="AP461" s="36" t="str">
        <f t="shared" ca="1" si="377"/>
        <v>00</v>
      </c>
      <c r="AQ461" s="36" t="str">
        <f t="shared" ca="1" si="378"/>
        <v>00</v>
      </c>
      <c r="AR461" s="36" t="str">
        <f t="shared" ca="1" si="379"/>
        <v>00</v>
      </c>
      <c r="AS461" s="36"/>
    </row>
    <row r="462" spans="19:45" ht="30" customHeight="1" x14ac:dyDescent="0.25">
      <c r="S462" s="26"/>
      <c r="T462" s="17"/>
      <c r="U462" s="71" t="str">
        <f t="shared" ca="1" si="367"/>
        <v>0x24=-36.70,-36.20;</v>
      </c>
      <c r="V462" s="37"/>
      <c r="W462" s="37"/>
      <c r="X462" s="68"/>
      <c r="Y462" s="68"/>
      <c r="Z462" s="55">
        <f t="shared" ca="1" si="368"/>
        <v>-1.6</v>
      </c>
      <c r="AA462" s="39" t="s">
        <v>584</v>
      </c>
      <c r="AB462" s="40">
        <v>1</v>
      </c>
      <c r="AC462" s="40" t="s">
        <v>995</v>
      </c>
      <c r="AD462" s="40">
        <v>1</v>
      </c>
      <c r="AE462" s="41">
        <v>0</v>
      </c>
      <c r="AF462" s="42">
        <v>-36.700000000000003</v>
      </c>
      <c r="AG462" s="47">
        <f t="shared" ref="AG462:AG474" si="381">AF461</f>
        <v>-36.200000000000003</v>
      </c>
      <c r="AH462" s="43">
        <f t="shared" ca="1" si="369"/>
        <v>-38.300000000000004</v>
      </c>
      <c r="AI462" s="43">
        <f t="shared" ca="1" si="370"/>
        <v>-37.800000000000004</v>
      </c>
      <c r="AJ462" s="44">
        <f t="shared" ca="1" si="371"/>
        <v>-36.700000000000003</v>
      </c>
      <c r="AK462" s="44">
        <f t="shared" ca="1" si="372"/>
        <v>-36.200000000000003</v>
      </c>
      <c r="AL462" s="44">
        <f t="shared" ca="1" si="373"/>
        <v>-39.300000000000004</v>
      </c>
      <c r="AM462" s="44">
        <f t="shared" ca="1" si="374"/>
        <v>-38.800000000000004</v>
      </c>
      <c r="AN462" s="36" t="str">
        <f t="shared" ca="1" si="375"/>
        <v>20</v>
      </c>
      <c r="AO462" s="36" t="str">
        <f t="shared" ca="1" si="376"/>
        <v>04</v>
      </c>
      <c r="AP462" s="36" t="str">
        <f t="shared" ca="1" si="377"/>
        <v>00</v>
      </c>
      <c r="AQ462" s="36" t="str">
        <f t="shared" ca="1" si="378"/>
        <v>00</v>
      </c>
      <c r="AR462" s="36" t="str">
        <f t="shared" ca="1" si="379"/>
        <v>00</v>
      </c>
      <c r="AS462" s="36"/>
    </row>
    <row r="463" spans="19:45" ht="30" customHeight="1" x14ac:dyDescent="0.25">
      <c r="S463" s="7" t="s">
        <v>19</v>
      </c>
      <c r="T463" s="15" t="s">
        <v>1150</v>
      </c>
      <c r="U463" s="71" t="str">
        <f t="shared" ca="1" si="367"/>
        <v>0x25=-37.20,-36.70;</v>
      </c>
      <c r="V463" s="37"/>
      <c r="W463" s="37"/>
      <c r="X463" s="68"/>
      <c r="Y463" s="68"/>
      <c r="Z463" s="55">
        <f t="shared" ca="1" si="368"/>
        <v>-1.1000000000000001</v>
      </c>
      <c r="AA463" s="39" t="s">
        <v>584</v>
      </c>
      <c r="AB463" s="40">
        <v>1.5</v>
      </c>
      <c r="AC463" s="40" t="s">
        <v>995</v>
      </c>
      <c r="AD463" s="40">
        <v>1</v>
      </c>
      <c r="AE463" s="41">
        <v>0</v>
      </c>
      <c r="AF463" s="42">
        <v>-37.200000000000003</v>
      </c>
      <c r="AG463" s="47">
        <f t="shared" si="381"/>
        <v>-36.700000000000003</v>
      </c>
      <c r="AH463" s="43">
        <f t="shared" ca="1" si="369"/>
        <v>-38.300000000000004</v>
      </c>
      <c r="AI463" s="43">
        <f t="shared" ca="1" si="370"/>
        <v>-37.800000000000004</v>
      </c>
      <c r="AJ463" s="44">
        <f t="shared" ca="1" si="371"/>
        <v>-37.200000000000003</v>
      </c>
      <c r="AK463" s="44">
        <f t="shared" ca="1" si="372"/>
        <v>-36.700000000000003</v>
      </c>
      <c r="AL463" s="44">
        <f t="shared" ca="1" si="373"/>
        <v>-39.800000000000004</v>
      </c>
      <c r="AM463" s="44">
        <f t="shared" ca="1" si="374"/>
        <v>-39.300000000000004</v>
      </c>
      <c r="AN463" s="36" t="str">
        <f t="shared" ca="1" si="375"/>
        <v>20</v>
      </c>
      <c r="AO463" s="36" t="str">
        <f t="shared" ca="1" si="376"/>
        <v>05</v>
      </c>
      <c r="AP463" s="36" t="str">
        <f t="shared" ca="1" si="377"/>
        <v>00</v>
      </c>
      <c r="AQ463" s="36" t="str">
        <f t="shared" ca="1" si="378"/>
        <v>00</v>
      </c>
      <c r="AR463" s="36" t="str">
        <f t="shared" ca="1" si="379"/>
        <v>00</v>
      </c>
      <c r="AS463" s="36"/>
    </row>
    <row r="464" spans="19:45" ht="30" customHeight="1" x14ac:dyDescent="0.25">
      <c r="S464" s="7" t="s">
        <v>15</v>
      </c>
      <c r="T464" s="15" t="s">
        <v>1151</v>
      </c>
      <c r="U464" s="71" t="str">
        <f t="shared" ca="1" si="367"/>
        <v>0x33=-37.50,-37.20;</v>
      </c>
      <c r="V464" s="37"/>
      <c r="W464" s="37"/>
      <c r="X464" s="68"/>
      <c r="Y464" s="68"/>
      <c r="Z464" s="55">
        <f t="shared" ca="1" si="368"/>
        <v>-0.8</v>
      </c>
      <c r="AA464" s="39" t="s">
        <v>586</v>
      </c>
      <c r="AB464" s="40">
        <v>0.5</v>
      </c>
      <c r="AC464" s="40" t="s">
        <v>995</v>
      </c>
      <c r="AD464" s="40">
        <v>1</v>
      </c>
      <c r="AE464" s="41">
        <v>0</v>
      </c>
      <c r="AF464" s="42">
        <v>-37.5</v>
      </c>
      <c r="AG464" s="47">
        <f t="shared" si="381"/>
        <v>-37.200000000000003</v>
      </c>
      <c r="AH464" s="43">
        <f t="shared" ca="1" si="369"/>
        <v>-38.299999999999997</v>
      </c>
      <c r="AI464" s="43">
        <f t="shared" ca="1" si="370"/>
        <v>-38</v>
      </c>
      <c r="AJ464" s="44">
        <f t="shared" ca="1" si="371"/>
        <v>-37.5</v>
      </c>
      <c r="AK464" s="44">
        <f t="shared" ca="1" si="372"/>
        <v>-37.200000000000003</v>
      </c>
      <c r="AL464" s="44">
        <f t="shared" ca="1" si="373"/>
        <v>-38.799999999999997</v>
      </c>
      <c r="AM464" s="44">
        <f t="shared" ca="1" si="374"/>
        <v>-38.5</v>
      </c>
      <c r="AN464" s="36" t="str">
        <f t="shared" ca="1" si="375"/>
        <v>30</v>
      </c>
      <c r="AO464" s="36" t="str">
        <f t="shared" ca="1" si="376"/>
        <v>03</v>
      </c>
      <c r="AP464" s="36" t="str">
        <f t="shared" ca="1" si="377"/>
        <v>00</v>
      </c>
      <c r="AQ464" s="36" t="str">
        <f t="shared" ca="1" si="378"/>
        <v>00</v>
      </c>
      <c r="AR464" s="36" t="str">
        <f t="shared" ca="1" si="379"/>
        <v>00</v>
      </c>
      <c r="AS464" s="36"/>
    </row>
    <row r="465" spans="19:45" ht="30" customHeight="1" x14ac:dyDescent="0.25">
      <c r="S465" s="7" t="s">
        <v>705</v>
      </c>
      <c r="T465" s="15" t="s">
        <v>1152</v>
      </c>
      <c r="U465" s="71" t="str">
        <f t="shared" ca="1" si="367"/>
        <v>0x34=-37.90,-37.50;</v>
      </c>
      <c r="V465" s="37"/>
      <c r="W465" s="37"/>
      <c r="X465" s="68"/>
      <c r="Y465" s="68"/>
      <c r="Z465" s="55">
        <f t="shared" ca="1" si="368"/>
        <v>-0.30000000000000004</v>
      </c>
      <c r="AA465" s="39" t="s">
        <v>586</v>
      </c>
      <c r="AB465" s="40">
        <v>1</v>
      </c>
      <c r="AC465" s="40" t="s">
        <v>995</v>
      </c>
      <c r="AD465" s="40">
        <v>1</v>
      </c>
      <c r="AE465" s="41">
        <v>0</v>
      </c>
      <c r="AF465" s="42">
        <v>-37.9</v>
      </c>
      <c r="AG465" s="47">
        <f t="shared" si="381"/>
        <v>-37.5</v>
      </c>
      <c r="AH465" s="43">
        <f t="shared" ca="1" si="369"/>
        <v>-38.199999999999996</v>
      </c>
      <c r="AI465" s="43">
        <f t="shared" ca="1" si="370"/>
        <v>-37.799999999999997</v>
      </c>
      <c r="AJ465" s="44">
        <f t="shared" ca="1" si="371"/>
        <v>-37.9</v>
      </c>
      <c r="AK465" s="44">
        <f t="shared" ca="1" si="372"/>
        <v>-37.5</v>
      </c>
      <c r="AL465" s="44">
        <f t="shared" ca="1" si="373"/>
        <v>-39.199999999999996</v>
      </c>
      <c r="AM465" s="44">
        <f t="shared" ca="1" si="374"/>
        <v>-38.799999999999997</v>
      </c>
      <c r="AN465" s="36" t="str">
        <f t="shared" ca="1" si="375"/>
        <v>30</v>
      </c>
      <c r="AO465" s="36" t="str">
        <f t="shared" ca="1" si="376"/>
        <v>04</v>
      </c>
      <c r="AP465" s="36" t="str">
        <f t="shared" ca="1" si="377"/>
        <v>00</v>
      </c>
      <c r="AQ465" s="36" t="str">
        <f t="shared" ca="1" si="378"/>
        <v>00</v>
      </c>
      <c r="AR465" s="36" t="str">
        <f t="shared" ca="1" si="379"/>
        <v>00</v>
      </c>
      <c r="AS465" s="36"/>
    </row>
    <row r="466" spans="19:45" ht="30" customHeight="1" x14ac:dyDescent="0.25">
      <c r="S466" s="7" t="s">
        <v>605</v>
      </c>
      <c r="T466" s="15" t="s">
        <v>991</v>
      </c>
      <c r="U466" s="71" t="str">
        <f t="shared" ca="1" si="367"/>
        <v>0x00=-38.30,-37.90;</v>
      </c>
      <c r="V466" s="37"/>
      <c r="W466" s="37"/>
      <c r="X466" s="68"/>
      <c r="Y466" s="68"/>
      <c r="Z466" s="55">
        <f t="shared" ca="1" si="368"/>
        <v>0</v>
      </c>
      <c r="AA466" s="39" t="s">
        <v>587</v>
      </c>
      <c r="AB466" s="40">
        <v>0</v>
      </c>
      <c r="AC466" s="40" t="s">
        <v>995</v>
      </c>
      <c r="AD466" s="40">
        <v>1</v>
      </c>
      <c r="AE466" s="41">
        <v>0</v>
      </c>
      <c r="AF466" s="42">
        <v>-38.299999999999997</v>
      </c>
      <c r="AG466" s="47">
        <f t="shared" si="381"/>
        <v>-37.9</v>
      </c>
      <c r="AH466" s="43">
        <f t="shared" ca="1" si="369"/>
        <v>-38.299999999999997</v>
      </c>
      <c r="AI466" s="43">
        <f t="shared" ca="1" si="370"/>
        <v>-37.9</v>
      </c>
      <c r="AJ466" s="44">
        <f t="shared" ca="1" si="371"/>
        <v>-38.299999999999997</v>
      </c>
      <c r="AK466" s="44">
        <f t="shared" ca="1" si="372"/>
        <v>-37.9</v>
      </c>
      <c r="AL466" s="44">
        <f t="shared" ca="1" si="373"/>
        <v>-38.299999999999997</v>
      </c>
      <c r="AM466" s="44">
        <f t="shared" ca="1" si="374"/>
        <v>-37.9</v>
      </c>
      <c r="AN466" s="36" t="str">
        <f t="shared" ca="1" si="375"/>
        <v>00</v>
      </c>
      <c r="AO466" s="36" t="str">
        <f t="shared" ca="1" si="376"/>
        <v>00</v>
      </c>
      <c r="AP466" s="36" t="str">
        <f t="shared" ca="1" si="377"/>
        <v>00</v>
      </c>
      <c r="AQ466" s="36" t="str">
        <f t="shared" ca="1" si="378"/>
        <v>00</v>
      </c>
      <c r="AR466" s="36" t="str">
        <f t="shared" ca="1" si="379"/>
        <v>00</v>
      </c>
      <c r="AS466" s="36"/>
    </row>
    <row r="467" spans="19:45" ht="30" customHeight="1" x14ac:dyDescent="0.25">
      <c r="S467" s="7" t="s">
        <v>721</v>
      </c>
      <c r="T467" s="15" t="s">
        <v>26</v>
      </c>
      <c r="U467" s="71" t="str">
        <f t="shared" ca="1" si="367"/>
        <v>0x03=-38.80,-38.30;</v>
      </c>
      <c r="V467" s="37"/>
      <c r="W467" s="37"/>
      <c r="X467" s="68"/>
      <c r="Y467" s="68"/>
      <c r="Z467" s="55">
        <f t="shared" ca="1" si="368"/>
        <v>0.5</v>
      </c>
      <c r="AA467" s="39" t="s">
        <v>587</v>
      </c>
      <c r="AB467" s="40">
        <v>0.5</v>
      </c>
      <c r="AC467" s="40" t="s">
        <v>995</v>
      </c>
      <c r="AD467" s="40">
        <v>1</v>
      </c>
      <c r="AE467" s="41">
        <v>0</v>
      </c>
      <c r="AF467" s="42">
        <v>-38.799999999999997</v>
      </c>
      <c r="AG467" s="47">
        <f t="shared" si="381"/>
        <v>-38.299999999999997</v>
      </c>
      <c r="AH467" s="43">
        <f t="shared" ca="1" si="369"/>
        <v>-38.299999999999997</v>
      </c>
      <c r="AI467" s="43">
        <f t="shared" ca="1" si="370"/>
        <v>-37.799999999999997</v>
      </c>
      <c r="AJ467" s="44">
        <f t="shared" ca="1" si="371"/>
        <v>-38.799999999999997</v>
      </c>
      <c r="AK467" s="44">
        <f t="shared" ca="1" si="372"/>
        <v>-38.299999999999997</v>
      </c>
      <c r="AL467" s="44">
        <f t="shared" ca="1" si="373"/>
        <v>-38.799999999999997</v>
      </c>
      <c r="AM467" s="44">
        <f t="shared" ca="1" si="374"/>
        <v>-38.299999999999997</v>
      </c>
      <c r="AN467" s="36" t="str">
        <f t="shared" ca="1" si="375"/>
        <v>00</v>
      </c>
      <c r="AO467" s="36" t="str">
        <f t="shared" ca="1" si="376"/>
        <v>03</v>
      </c>
      <c r="AP467" s="36" t="str">
        <f t="shared" ca="1" si="377"/>
        <v>00</v>
      </c>
      <c r="AQ467" s="36" t="str">
        <f t="shared" ca="1" si="378"/>
        <v>00</v>
      </c>
      <c r="AR467" s="36" t="str">
        <f t="shared" ca="1" si="379"/>
        <v>00</v>
      </c>
      <c r="AS467" s="36"/>
    </row>
    <row r="468" spans="19:45" ht="30" customHeight="1" x14ac:dyDescent="0.25">
      <c r="S468" s="7" t="s">
        <v>20</v>
      </c>
      <c r="T468" s="15">
        <v>-38</v>
      </c>
      <c r="U468" s="71" t="str">
        <f t="shared" ca="1" si="367"/>
        <v>0x04=-39.20,-38.80;</v>
      </c>
      <c r="V468" s="37"/>
      <c r="W468" s="37"/>
      <c r="X468" s="38"/>
      <c r="Y468" s="38"/>
      <c r="Z468" s="55">
        <f t="shared" ca="1" si="368"/>
        <v>1</v>
      </c>
      <c r="AA468" s="39" t="s">
        <v>587</v>
      </c>
      <c r="AB468" s="40">
        <v>1</v>
      </c>
      <c r="AC468" s="40" t="s">
        <v>995</v>
      </c>
      <c r="AD468" s="40">
        <v>1</v>
      </c>
      <c r="AE468" s="41">
        <v>0</v>
      </c>
      <c r="AF468" s="42">
        <v>-39.200000000000003</v>
      </c>
      <c r="AG468" s="47">
        <f t="shared" si="381"/>
        <v>-38.799999999999997</v>
      </c>
      <c r="AH468" s="43">
        <f t="shared" ca="1" si="369"/>
        <v>-38.200000000000003</v>
      </c>
      <c r="AI468" s="43">
        <f t="shared" ca="1" si="370"/>
        <v>-37.799999999999997</v>
      </c>
      <c r="AJ468" s="44">
        <f t="shared" ca="1" si="371"/>
        <v>-39.200000000000003</v>
      </c>
      <c r="AK468" s="44">
        <f t="shared" ca="1" si="372"/>
        <v>-38.799999999999997</v>
      </c>
      <c r="AL468" s="44">
        <f t="shared" ca="1" si="373"/>
        <v>-39.200000000000003</v>
      </c>
      <c r="AM468" s="44">
        <f t="shared" ca="1" si="374"/>
        <v>-38.799999999999997</v>
      </c>
      <c r="AN468" s="36" t="str">
        <f t="shared" ca="1" si="375"/>
        <v>00</v>
      </c>
      <c r="AO468" s="36" t="str">
        <f t="shared" ca="1" si="376"/>
        <v>04</v>
      </c>
      <c r="AP468" s="36" t="str">
        <f t="shared" ca="1" si="377"/>
        <v>00</v>
      </c>
      <c r="AQ468" s="36" t="str">
        <f t="shared" ca="1" si="378"/>
        <v>00</v>
      </c>
      <c r="AR468" s="36" t="str">
        <f t="shared" ca="1" si="379"/>
        <v>00</v>
      </c>
      <c r="AS468" s="36"/>
    </row>
    <row r="469" spans="19:45" ht="30" customHeight="1" x14ac:dyDescent="0.25">
      <c r="S469" s="7" t="s">
        <v>691</v>
      </c>
      <c r="T469" s="15" t="s">
        <v>1098</v>
      </c>
      <c r="U469" s="71" t="str">
        <f t="shared" ca="1" si="367"/>
        <v>0x50=-39.50,-39.20;</v>
      </c>
      <c r="V469" s="37"/>
      <c r="W469" s="37"/>
      <c r="X469" s="38"/>
      <c r="Y469" s="38"/>
      <c r="Z469" s="55">
        <f t="shared" ca="1" si="368"/>
        <v>1.2</v>
      </c>
      <c r="AA469" s="39" t="s">
        <v>580</v>
      </c>
      <c r="AB469" s="40">
        <v>0</v>
      </c>
      <c r="AC469" s="40" t="s">
        <v>995</v>
      </c>
      <c r="AD469" s="40">
        <v>1</v>
      </c>
      <c r="AE469" s="41">
        <v>0</v>
      </c>
      <c r="AF469" s="42">
        <v>-39.5</v>
      </c>
      <c r="AG469" s="47">
        <f t="shared" si="381"/>
        <v>-39.200000000000003</v>
      </c>
      <c r="AH469" s="43">
        <f t="shared" ca="1" si="369"/>
        <v>-38.299999999999997</v>
      </c>
      <c r="AI469" s="43">
        <f t="shared" ca="1" si="370"/>
        <v>-38</v>
      </c>
      <c r="AJ469" s="44">
        <f t="shared" ca="1" si="371"/>
        <v>-39.5</v>
      </c>
      <c r="AK469" s="44">
        <f t="shared" ca="1" si="372"/>
        <v>-39.200000000000003</v>
      </c>
      <c r="AL469" s="44">
        <f t="shared" ca="1" si="373"/>
        <v>-38.299999999999997</v>
      </c>
      <c r="AM469" s="44">
        <f t="shared" ca="1" si="374"/>
        <v>-38</v>
      </c>
      <c r="AN469" s="36" t="str">
        <f t="shared" ca="1" si="375"/>
        <v>50</v>
      </c>
      <c r="AO469" s="36" t="str">
        <f t="shared" ca="1" si="376"/>
        <v>00</v>
      </c>
      <c r="AP469" s="36" t="str">
        <f t="shared" ca="1" si="377"/>
        <v>00</v>
      </c>
      <c r="AQ469" s="36" t="str">
        <f t="shared" ca="1" si="378"/>
        <v>00</v>
      </c>
      <c r="AR469" s="36" t="str">
        <f t="shared" ca="1" si="379"/>
        <v>00</v>
      </c>
      <c r="AS469" s="36"/>
    </row>
    <row r="470" spans="19:45" ht="30" customHeight="1" x14ac:dyDescent="0.25">
      <c r="S470" s="7" t="s">
        <v>544</v>
      </c>
      <c r="T470" s="15" t="s">
        <v>993</v>
      </c>
      <c r="U470" s="71" t="str">
        <f t="shared" ca="1" si="367"/>
        <v>0x53=-40.00,-39.50;</v>
      </c>
      <c r="V470" s="37"/>
      <c r="W470" s="37"/>
      <c r="X470" s="38"/>
      <c r="Y470" s="38"/>
      <c r="Z470" s="71">
        <f t="shared" ca="1" si="368"/>
        <v>1.7</v>
      </c>
      <c r="AA470" s="39" t="s">
        <v>580</v>
      </c>
      <c r="AB470" s="40">
        <v>0.5</v>
      </c>
      <c r="AC470" s="40" t="s">
        <v>995</v>
      </c>
      <c r="AD470" s="40">
        <v>1</v>
      </c>
      <c r="AE470" s="41">
        <v>0</v>
      </c>
      <c r="AF470" s="42">
        <v>-40</v>
      </c>
      <c r="AG470" s="49">
        <f t="shared" si="381"/>
        <v>-39.5</v>
      </c>
      <c r="AH470" s="43">
        <f t="shared" ca="1" si="369"/>
        <v>-38.299999999999997</v>
      </c>
      <c r="AI470" s="43">
        <f t="shared" ca="1" si="370"/>
        <v>-37.799999999999997</v>
      </c>
      <c r="AJ470" s="44">
        <f t="shared" ca="1" si="371"/>
        <v>-40</v>
      </c>
      <c r="AK470" s="44">
        <f t="shared" ca="1" si="372"/>
        <v>-39.5</v>
      </c>
      <c r="AL470" s="44">
        <f t="shared" ca="1" si="373"/>
        <v>-38.799999999999997</v>
      </c>
      <c r="AM470" s="44">
        <f t="shared" ca="1" si="374"/>
        <v>-38.299999999999997</v>
      </c>
      <c r="AN470" s="36" t="str">
        <f t="shared" ca="1" si="375"/>
        <v>50</v>
      </c>
      <c r="AO470" s="36" t="str">
        <f t="shared" ca="1" si="376"/>
        <v>03</v>
      </c>
      <c r="AP470" s="36" t="str">
        <f t="shared" ca="1" si="377"/>
        <v>00</v>
      </c>
      <c r="AQ470" s="36" t="str">
        <f t="shared" ca="1" si="378"/>
        <v>00</v>
      </c>
      <c r="AR470" s="36" t="str">
        <f t="shared" ca="1" si="379"/>
        <v>00</v>
      </c>
      <c r="AS470" s="36"/>
    </row>
    <row r="471" spans="19:45" ht="30" customHeight="1" x14ac:dyDescent="0.25">
      <c r="S471" s="7" t="s">
        <v>12</v>
      </c>
      <c r="T471" s="15" t="s">
        <v>548</v>
      </c>
      <c r="U471" s="71" t="str">
        <f t="shared" ca="1" si="367"/>
        <v>0x54=-40.50,-40.00;</v>
      </c>
      <c r="V471" s="37"/>
      <c r="W471" s="37"/>
      <c r="X471" s="38"/>
      <c r="Y471" s="38"/>
      <c r="Z471" s="71">
        <f t="shared" ca="1" si="368"/>
        <v>2.2000000000000002</v>
      </c>
      <c r="AA471" s="39" t="s">
        <v>580</v>
      </c>
      <c r="AB471" s="40">
        <v>1</v>
      </c>
      <c r="AC471" s="40" t="s">
        <v>995</v>
      </c>
      <c r="AD471" s="40">
        <v>1</v>
      </c>
      <c r="AE471" s="41">
        <v>0</v>
      </c>
      <c r="AF471" s="42">
        <v>-40.5</v>
      </c>
      <c r="AG471" s="49">
        <f t="shared" si="381"/>
        <v>-40</v>
      </c>
      <c r="AH471" s="43">
        <f t="shared" ca="1" si="369"/>
        <v>-38.299999999999997</v>
      </c>
      <c r="AI471" s="43">
        <f t="shared" ca="1" si="370"/>
        <v>-37.799999999999997</v>
      </c>
      <c r="AJ471" s="44">
        <f t="shared" ca="1" si="371"/>
        <v>-40.5</v>
      </c>
      <c r="AK471" s="44">
        <f t="shared" ca="1" si="372"/>
        <v>-40</v>
      </c>
      <c r="AL471" s="44">
        <f t="shared" ca="1" si="373"/>
        <v>-39.299999999999997</v>
      </c>
      <c r="AM471" s="44">
        <f t="shared" ca="1" si="374"/>
        <v>-38.799999999999997</v>
      </c>
      <c r="AN471" s="36" t="str">
        <f t="shared" ca="1" si="375"/>
        <v>50</v>
      </c>
      <c r="AO471" s="36" t="str">
        <f t="shared" ca="1" si="376"/>
        <v>04</v>
      </c>
      <c r="AP471" s="36" t="str">
        <f t="shared" ca="1" si="377"/>
        <v>00</v>
      </c>
      <c r="AQ471" s="36" t="str">
        <f t="shared" ca="1" si="378"/>
        <v>00</v>
      </c>
      <c r="AR471" s="36" t="str">
        <f t="shared" ca="1" si="379"/>
        <v>00</v>
      </c>
      <c r="AS471" s="36"/>
    </row>
    <row r="472" spans="19:45" ht="30" customHeight="1" x14ac:dyDescent="0.25">
      <c r="S472" s="26" t="s">
        <v>773</v>
      </c>
      <c r="T472" s="15" t="s">
        <v>562</v>
      </c>
      <c r="U472" s="71" t="str">
        <f t="shared" ca="1" si="367"/>
        <v>0x55=-41.00,-40.50;</v>
      </c>
      <c r="V472" s="37"/>
      <c r="W472" s="37"/>
      <c r="X472" s="38"/>
      <c r="Y472" s="38"/>
      <c r="Z472" s="71">
        <f t="shared" ca="1" si="368"/>
        <v>2.7</v>
      </c>
      <c r="AA472" s="39" t="s">
        <v>580</v>
      </c>
      <c r="AB472" s="40">
        <v>1.5</v>
      </c>
      <c r="AC472" s="40" t="s">
        <v>995</v>
      </c>
      <c r="AD472" s="40">
        <v>1</v>
      </c>
      <c r="AE472" s="41">
        <v>0</v>
      </c>
      <c r="AF472" s="42">
        <v>-41</v>
      </c>
      <c r="AG472" s="49">
        <f t="shared" si="381"/>
        <v>-40.5</v>
      </c>
      <c r="AH472" s="43">
        <f t="shared" ca="1" si="369"/>
        <v>-38.299999999999997</v>
      </c>
      <c r="AI472" s="43">
        <f t="shared" ca="1" si="370"/>
        <v>-37.799999999999997</v>
      </c>
      <c r="AJ472" s="44">
        <f t="shared" ca="1" si="371"/>
        <v>-41</v>
      </c>
      <c r="AK472" s="44">
        <f t="shared" ca="1" si="372"/>
        <v>-40.5</v>
      </c>
      <c r="AL472" s="44">
        <f t="shared" ca="1" si="373"/>
        <v>-39.799999999999997</v>
      </c>
      <c r="AM472" s="44">
        <f t="shared" ca="1" si="374"/>
        <v>-39.299999999999997</v>
      </c>
      <c r="AN472" s="36" t="str">
        <f t="shared" ca="1" si="375"/>
        <v>50</v>
      </c>
      <c r="AO472" s="36" t="str">
        <f t="shared" ca="1" si="376"/>
        <v>05</v>
      </c>
      <c r="AP472" s="36" t="str">
        <f t="shared" ca="1" si="377"/>
        <v>00</v>
      </c>
      <c r="AQ472" s="36" t="str">
        <f t="shared" ca="1" si="378"/>
        <v>00</v>
      </c>
      <c r="AR472" s="36" t="str">
        <f t="shared" ca="1" si="379"/>
        <v>00</v>
      </c>
      <c r="AS472" s="36"/>
    </row>
    <row r="473" spans="19:45" ht="30" customHeight="1" x14ac:dyDescent="0.25">
      <c r="S473" s="7" t="s">
        <v>573</v>
      </c>
      <c r="T473" s="15">
        <v>1.1000000000000001</v>
      </c>
      <c r="U473" s="71" t="str">
        <f t="shared" ca="1" si="367"/>
        <v>0x64=-41.60,-41.00;</v>
      </c>
      <c r="V473" s="37"/>
      <c r="W473" s="37"/>
      <c r="X473" s="38"/>
      <c r="Y473" s="38"/>
      <c r="Z473" s="71">
        <f t="shared" ca="1" si="368"/>
        <v>3.3</v>
      </c>
      <c r="AA473" s="39" t="s">
        <v>581</v>
      </c>
      <c r="AB473" s="40">
        <v>1</v>
      </c>
      <c r="AC473" s="40" t="s">
        <v>995</v>
      </c>
      <c r="AD473" s="40">
        <v>1</v>
      </c>
      <c r="AE473" s="41">
        <v>0</v>
      </c>
      <c r="AF473" s="42">
        <v>-41.6</v>
      </c>
      <c r="AG473" s="49">
        <f t="shared" si="381"/>
        <v>-41</v>
      </c>
      <c r="AH473" s="43">
        <f t="shared" ca="1" si="369"/>
        <v>-38.300000000000004</v>
      </c>
      <c r="AI473" s="43">
        <f t="shared" ca="1" si="370"/>
        <v>-37.700000000000003</v>
      </c>
      <c r="AJ473" s="44">
        <f t="shared" ca="1" si="371"/>
        <v>-41.6</v>
      </c>
      <c r="AK473" s="44">
        <f t="shared" ca="1" si="372"/>
        <v>-41</v>
      </c>
      <c r="AL473" s="44">
        <f t="shared" ca="1" si="373"/>
        <v>-39.300000000000004</v>
      </c>
      <c r="AM473" s="44">
        <f t="shared" ca="1" si="374"/>
        <v>-38.700000000000003</v>
      </c>
      <c r="AN473" s="36" t="str">
        <f t="shared" ca="1" si="375"/>
        <v>60</v>
      </c>
      <c r="AO473" s="36" t="str">
        <f t="shared" ca="1" si="376"/>
        <v>04</v>
      </c>
      <c r="AP473" s="36" t="str">
        <f t="shared" ca="1" si="377"/>
        <v>00</v>
      </c>
      <c r="AQ473" s="36" t="str">
        <f t="shared" ca="1" si="378"/>
        <v>00</v>
      </c>
      <c r="AR473" s="36" t="str">
        <f t="shared" ca="1" si="379"/>
        <v>00</v>
      </c>
      <c r="AS473" s="36"/>
    </row>
    <row r="474" spans="19:45" ht="30" customHeight="1" x14ac:dyDescent="0.25">
      <c r="S474" s="7" t="s">
        <v>590</v>
      </c>
      <c r="T474" s="15">
        <f>VLOOKUP(T459,MPN!$A$1:$E$997,4,FALSE)</f>
        <v>-38</v>
      </c>
      <c r="U474" s="71" t="str">
        <f t="shared" ca="1" si="367"/>
        <v>0x65=-42.00,-41.60;</v>
      </c>
      <c r="V474" s="37"/>
      <c r="W474" s="37"/>
      <c r="X474" s="38"/>
      <c r="Y474" s="38"/>
      <c r="Z474" s="71">
        <f t="shared" ca="1" si="368"/>
        <v>3.8</v>
      </c>
      <c r="AA474" s="39" t="s">
        <v>581</v>
      </c>
      <c r="AB474" s="40">
        <v>1.5</v>
      </c>
      <c r="AC474" s="40" t="s">
        <v>995</v>
      </c>
      <c r="AD474" s="40">
        <v>1</v>
      </c>
      <c r="AE474" s="41">
        <v>0</v>
      </c>
      <c r="AF474" s="42">
        <v>-42</v>
      </c>
      <c r="AG474" s="49">
        <f t="shared" si="381"/>
        <v>-41.6</v>
      </c>
      <c r="AH474" s="43">
        <f t="shared" ca="1" si="369"/>
        <v>-38.200000000000003</v>
      </c>
      <c r="AI474" s="43">
        <f t="shared" ca="1" si="370"/>
        <v>-37.800000000000004</v>
      </c>
      <c r="AJ474" s="44">
        <f t="shared" ca="1" si="371"/>
        <v>-42</v>
      </c>
      <c r="AK474" s="44">
        <f t="shared" ca="1" si="372"/>
        <v>-41.6</v>
      </c>
      <c r="AL474" s="44">
        <f t="shared" ca="1" si="373"/>
        <v>-39.700000000000003</v>
      </c>
      <c r="AM474" s="44">
        <f t="shared" ca="1" si="374"/>
        <v>-39.300000000000004</v>
      </c>
      <c r="AN474" s="36" t="str">
        <f t="shared" ca="1" si="375"/>
        <v>60</v>
      </c>
      <c r="AO474" s="36" t="str">
        <f t="shared" ca="1" si="376"/>
        <v>05</v>
      </c>
      <c r="AP474" s="36" t="str">
        <f t="shared" ca="1" si="377"/>
        <v>00</v>
      </c>
      <c r="AQ474" s="36" t="str">
        <f t="shared" ca="1" si="378"/>
        <v>00</v>
      </c>
      <c r="AR474" s="36" t="str">
        <f t="shared" ca="1" si="379"/>
        <v>00</v>
      </c>
      <c r="AS474" s="36"/>
    </row>
    <row r="475" spans="19:45" ht="30" customHeight="1" x14ac:dyDescent="0.25">
      <c r="S475" s="7" t="s">
        <v>693</v>
      </c>
      <c r="T475" s="15">
        <v>0.8</v>
      </c>
      <c r="U475" s="71"/>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82">VLOOKUP($T463,$AU$1:$AZ$31,MATCH($T457,$AU$1:$AZ$1,0),FALSE)&amp;"_"&amp;T465</f>
        <v>default_NormalMode</v>
      </c>
      <c r="U476" s="71"/>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VLOOKUP($T459,MPN!$A$1:$E$497,2,FALSE)</f>
        <v>AMIC</v>
      </c>
      <c r="U477" s="71"/>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M804WF</v>
      </c>
      <c r="U478" s="71"/>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2227F</v>
      </c>
      <c r="U479" s="71"/>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VLOOKUP($T459,MPN!$A$1:$E$497,5,FALSE)</f>
        <v>Default</v>
      </c>
      <c r="U480" s="71"/>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2:45" ht="30" customHeight="1" x14ac:dyDescent="0.25">
      <c r="S481" s="7" t="s">
        <v>545</v>
      </c>
      <c r="T481" s="7">
        <f t="shared" ref="T481" si="383">VLOOKUP(T470,$DT$1:$DV$31,3,FALSE)</f>
        <v>0</v>
      </c>
      <c r="U481" s="71"/>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2:45" ht="30" customHeight="1" x14ac:dyDescent="0.25">
      <c r="S482" s="7" t="s">
        <v>22</v>
      </c>
      <c r="T482" s="15">
        <v>0</v>
      </c>
      <c r="U482" s="71"/>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2:45" ht="30" customHeight="1" x14ac:dyDescent="0.25">
      <c r="B483" s="70"/>
      <c r="S483" s="7" t="s">
        <v>696</v>
      </c>
      <c r="T483" s="28">
        <v>45373</v>
      </c>
      <c r="U483" s="71"/>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2:45" ht="30" customHeight="1" x14ac:dyDescent="0.25">
      <c r="S484" s="7" t="s">
        <v>694</v>
      </c>
      <c r="T484" s="15" t="s">
        <v>994</v>
      </c>
      <c r="U484" s="71"/>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2:45" ht="30" customHeight="1" x14ac:dyDescent="0.25">
      <c r="S485" s="7" t="s">
        <v>697</v>
      </c>
      <c r="T485" s="7">
        <f t="shared" ref="T485" ca="1" si="384">COUNTA(U460:U519)</f>
        <v>15</v>
      </c>
      <c r="U485" s="71"/>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2:45" ht="30" customHeight="1" x14ac:dyDescent="0.25">
      <c r="S486" s="7" t="s">
        <v>715</v>
      </c>
      <c r="T486" s="7" t="str">
        <f t="shared" ref="T486" si="385">T474&amp;"+/-"&amp;T475&amp;" "&amp;T484</f>
        <v>-38+/-0.8 dBV</v>
      </c>
      <c r="U486" s="71"/>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2:45" ht="30" customHeight="1" x14ac:dyDescent="0.25">
      <c r="S487" s="7" t="s">
        <v>719</v>
      </c>
      <c r="T487" s="54" t="str">
        <f t="shared" ref="T487" si="386">T466&amp;" : "&amp;T469&amp;" "&amp;"(uA)"&amp;CHAR(10)&amp;"Vdc&amp;Remark: "&amp;T472</f>
        <v>3.3V : 100~200 (uA)
Vdc&amp;Remark: -</v>
      </c>
      <c r="U487" s="71"/>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2:45" ht="30" customHeight="1" x14ac:dyDescent="0.25">
      <c r="U488" s="71"/>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2:45" ht="30" customHeight="1" x14ac:dyDescent="0.25">
      <c r="S489" s="2" t="s">
        <v>14</v>
      </c>
      <c r="T489" s="2" t="str">
        <f t="shared" ref="T489" si="387">ADDRESS(ROW(S489),COLUMN($S$1))&amp;":"&amp;ADDRESS(ROW(S519),COLUMN($T$1))</f>
        <v>$S$489:$T$519</v>
      </c>
      <c r="U489" s="71"/>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2:45" ht="30" customHeight="1" x14ac:dyDescent="0.25">
      <c r="S490" s="4" t="str">
        <f t="shared" ref="S490" si="388">$BB$2</f>
        <v>15V</v>
      </c>
      <c r="T490" s="3">
        <v>3.2</v>
      </c>
      <c r="U490" s="71"/>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2:45" ht="30" customHeight="1" x14ac:dyDescent="0.25">
      <c r="S491" s="4" t="str">
        <f t="shared" ref="S491" si="389">$BB$3</f>
        <v>14V</v>
      </c>
      <c r="T491" s="3">
        <v>2.2999999999999998</v>
      </c>
      <c r="U491" s="71"/>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2:45" ht="30" customHeight="1" x14ac:dyDescent="0.25">
      <c r="S492" s="4" t="str">
        <f t="shared" ref="S492" si="390">$BB$4</f>
        <v>13V</v>
      </c>
      <c r="T492" s="3">
        <v>1.2</v>
      </c>
      <c r="U492" s="71"/>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2:45" ht="30" customHeight="1" x14ac:dyDescent="0.25">
      <c r="S493" s="4" t="str">
        <f t="shared" ref="S493" si="391">$BB$5</f>
        <v>12V</v>
      </c>
      <c r="T493" s="3">
        <v>0</v>
      </c>
      <c r="U493" s="71"/>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2:45" ht="30" customHeight="1" x14ac:dyDescent="0.25">
      <c r="S494" s="4" t="str">
        <f t="shared" ref="S494" si="392">$BB$6</f>
        <v>11V</v>
      </c>
      <c r="T494" s="3">
        <v>-1.3</v>
      </c>
      <c r="U494" s="71"/>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2:45" ht="30" customHeight="1" x14ac:dyDescent="0.25">
      <c r="S495" s="4" t="str">
        <f t="shared" ref="S495" si="393">$BB$7</f>
        <v>10V</v>
      </c>
      <c r="T495" s="3">
        <v>-2.6</v>
      </c>
      <c r="U495" s="71"/>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2:45" ht="30" customHeight="1" x14ac:dyDescent="0.25">
      <c r="S496" s="4" t="str">
        <f t="shared" ref="S496" si="394">$BB$8</f>
        <v>9V</v>
      </c>
      <c r="T496" s="3" t="s">
        <v>562</v>
      </c>
      <c r="U496" s="71"/>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95">$BB$9</f>
        <v>FIX</v>
      </c>
      <c r="T497" s="3" t="s">
        <v>562</v>
      </c>
      <c r="U497" s="71"/>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96">$BB$10</f>
        <v>Space</v>
      </c>
      <c r="T498" s="3"/>
      <c r="U498" s="71"/>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97">$BB$11</f>
        <v>Config2</v>
      </c>
      <c r="T499" s="3"/>
      <c r="U499" s="71"/>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98">$BB$12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99">$BB$13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400">$BB$14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401">$BB$15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402">$BB$16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403">$BB$17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404">$BB$18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405">$BB$19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406">$BB$20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407">$BB$21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408">$BB$22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409">$BB$23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410">$BB$24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411">$BB$25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412">$BB$26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413">$BB$27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414">$BB$28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415">$BB$29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416">$BB$30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417">$BB$31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418">VLOOKUP(U521,$DX$1:$DZ$21,3,FALSE)</f>
        <v>-</v>
      </c>
      <c r="AD521" s="8"/>
    </row>
    <row r="522" spans="19:45" ht="30" customHeight="1" x14ac:dyDescent="0.25">
      <c r="S522" s="7" t="s">
        <v>24</v>
      </c>
      <c r="T522" s="15" t="s">
        <v>1154</v>
      </c>
      <c r="U522" s="5" t="s">
        <v>23</v>
      </c>
      <c r="V522" s="7" t="str">
        <f t="shared" ref="V522" si="419">VLOOKUP(U521,$DX$1:$DZ$21,2,FALSE)</f>
        <v>-</v>
      </c>
      <c r="W522" s="19"/>
      <c r="X522" s="19"/>
      <c r="Y522" s="19"/>
      <c r="Z522" s="19"/>
      <c r="AA522" s="5" t="s">
        <v>592</v>
      </c>
      <c r="AB522" s="26" t="str">
        <f t="shared" ref="AB522" si="420">T541&amp;"_"&amp;ABS(T539)&amp;"dB_"&amp;T543&amp;"_"&amp;T544&amp;"_"&amp;GetAbsMaxMinText(AF525:AG584)&amp;"_"&amp;T524&amp;"_"&amp;T523&amp;S521&amp;"."&amp;T547</f>
        <v>10V_NormalMode_38dB_M804WF_2391A_355_440_ZTS6211E_MP9.6</v>
      </c>
      <c r="AC522" s="18"/>
      <c r="AD522" s="18"/>
      <c r="AE522" s="18"/>
      <c r="AF522" s="18"/>
      <c r="AG522" s="18"/>
      <c r="AH522" s="19"/>
      <c r="AI522" s="19" t="s">
        <v>2</v>
      </c>
      <c r="AJ522" s="16" t="s">
        <v>1143</v>
      </c>
      <c r="AK522" s="16"/>
      <c r="AL522" s="16"/>
      <c r="AM522" s="16"/>
      <c r="AN522" s="16"/>
      <c r="AO522" s="16"/>
      <c r="AP522" s="16"/>
      <c r="AQ522" s="16"/>
      <c r="AR522" s="16"/>
      <c r="AS522" s="16"/>
    </row>
    <row r="523" spans="19:45" ht="30" customHeight="1" x14ac:dyDescent="0.25">
      <c r="S523" s="7" t="s">
        <v>5</v>
      </c>
      <c r="T523" s="15" t="s">
        <v>1148</v>
      </c>
      <c r="U523" s="32" t="str">
        <f t="shared" ref="U523" si="421">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422">VLOOKUP($T532,$DE$1:$DJ$31,2,FALSE)</f>
        <v>Full</v>
      </c>
      <c r="AO524" s="56" t="str">
        <f t="shared" ref="AO524" si="423">VLOOKUP($T532,$DE$1:$DJ$31,3,FALSE)</f>
        <v>Full</v>
      </c>
      <c r="AP524" s="56" t="str">
        <f t="shared" ref="AP524" si="424">VLOOKUP($T532,$DE$1:$DJ$31,4,FALSE)</f>
        <v>non</v>
      </c>
      <c r="AQ524" s="56" t="str">
        <f t="shared" ref="AQ524" si="425">VLOOKUP($T532,$DE$1:$DJ$31,5,FALSE)</f>
        <v>non</v>
      </c>
      <c r="AR524" s="56" t="str">
        <f t="shared" ref="AR524" si="426">VLOOKUP($T532,$DE$1:$DJ$31,6,FALSE)</f>
        <v>Full</v>
      </c>
      <c r="AS524" s="35" t="s">
        <v>726</v>
      </c>
    </row>
    <row r="525" spans="19:45" ht="30" customHeight="1" x14ac:dyDescent="0.25">
      <c r="S525" s="7" t="s">
        <v>18</v>
      </c>
      <c r="T525" s="15" t="s">
        <v>1149</v>
      </c>
      <c r="U525" s="36" t="str">
        <f t="shared" ref="U525:U536" ca="1" si="427">ConfigCode($AA525,$AN525,$AO525,$AP525,$AQ525,$AR525,$AF525,$AG525,2)</f>
        <v>0x00=-36.40,-35.50;</v>
      </c>
      <c r="V525" s="37"/>
      <c r="W525" s="37"/>
      <c r="X525" s="68"/>
      <c r="Y525" s="68"/>
      <c r="Z525" s="55">
        <f t="shared" ref="Z525:Z536" ca="1" si="428" xml:space="preserve">
N("vbias,vlookup vbias range")+
VLOOKUP($AA525,INDIRECT(BoxVal(ROW($AA525),34,COLUMN(T521))),2,FALSE)+
N("gain")+
$AB525+
N("vcm")+
VLOOKUP($AC525,$CT$1:$DC$31,7,FALSE)+
N("(vbias*vcp*vbg-vbias)*sensor ratio")+
VbiasCal($AA525,$AD525,$AE525,BoxVal(ROW($AC525),18,COLUMN($T$22)))+
N("vbias ref+gain ref")+
$V525+$W525</f>
        <v>0</v>
      </c>
      <c r="AA525" s="39" t="s">
        <v>799</v>
      </c>
      <c r="AB525" s="40">
        <v>0</v>
      </c>
      <c r="AC525" s="40" t="s">
        <v>996</v>
      </c>
      <c r="AD525" s="40">
        <v>1</v>
      </c>
      <c r="AE525" s="41">
        <v>0</v>
      </c>
      <c r="AF525" s="42">
        <v>-36.4</v>
      </c>
      <c r="AG525" s="42">
        <v>-35.5</v>
      </c>
      <c r="AH525" s="43">
        <f t="shared" ref="AH525:AH536" ca="1" si="429">$AF525+$Z525</f>
        <v>-36.4</v>
      </c>
      <c r="AI525" s="43">
        <f t="shared" ref="AI525:AI536" ca="1" si="430">$AG525+$Z525</f>
        <v>-35.5</v>
      </c>
      <c r="AJ525" s="44">
        <f t="shared" ref="AJ525:AJ536" ca="1" si="431" xml:space="preserve">
N("initial sens-loopgain")+
$AF525-BoxVal(ROW($AA525),26,COLUMN(INDIRECT("T"&amp;(INT(ROW($AA542)/65))*65+2)))</f>
        <v>-36.4</v>
      </c>
      <c r="AK525" s="44">
        <f t="shared" ref="AK525:AK536" ca="1" si="432">AJ525+(AG525-AF525)</f>
        <v>-35.5</v>
      </c>
      <c r="AL525" s="44">
        <f t="shared" ref="AL525:AL536" ca="1" si="433" xml:space="preserve">
N("initial sens-loopgain-gain-gain ref-vcm")+
$AH525-
BoxVal(ROW($AA525),26,COLUMN(INDIRECT("T"&amp;(INT(ROW($AA542)/65))*65+2)))-
$AB525-
$W525-
IFERROR(VLOOKUP($AC525,$CT$1:$DC$31,7,FALSE),0)</f>
        <v>-36.4</v>
      </c>
      <c r="AM525" s="44">
        <f t="shared" ref="AM525:AM536" ca="1" si="434">AL525+(AG525-AF525)</f>
        <v>-35.5</v>
      </c>
      <c r="AN525" s="36" t="str">
        <f t="shared" ref="AN525:AN536" ca="1" si="435">IF(BoxVal(ROW(AA525),9,COLUMN(T523))="FIX","00",ManualLookup(AA525,BoxVal(ROW(AA525),4,COLUMN(AN523)),INDIRECT(DN$3)))</f>
        <v>00</v>
      </c>
      <c r="AO525" s="36" t="str">
        <f t="shared" ref="AO525:AO536" ca="1" si="436">ManualLookup(AB525,BoxVal(ROW(AB525),4,COLUMN(AO523)),INDIRECT(DO$3))</f>
        <v>00</v>
      </c>
      <c r="AP525" s="36" t="str">
        <f t="shared" ref="AP525:AP536" ca="1" si="437">ManualLookup(AC525,BoxVal(ROW(AC525),4,COLUMN(AP523)),INDIRECT(DP$3))</f>
        <v>00</v>
      </c>
      <c r="AQ525" s="36" t="str">
        <f t="shared" ref="AQ525:AQ536" ca="1" si="438">ManualLookup(AD525,BoxVal(ROW(AD525),4,COLUMN(AQ523)),INDIRECT(DQ$3))</f>
        <v>00</v>
      </c>
      <c r="AR525" s="36" t="str">
        <f t="shared" ref="AR525:AR536" ca="1" si="439">ManualLookup(AE525,BoxVal(ROW(AE525),4,COLUMN(AR523)),INDIRECT(DR$3))</f>
        <v>00</v>
      </c>
      <c r="AS525" s="33"/>
    </row>
    <row r="526" spans="19:45" ht="30" customHeight="1" x14ac:dyDescent="0.25">
      <c r="S526" s="7" t="s">
        <v>13</v>
      </c>
      <c r="T526" s="15" t="s">
        <v>1158</v>
      </c>
      <c r="U526" s="71" t="str">
        <f t="shared" ca="1" si="427"/>
        <v>0x10=-37.00,-36.40;</v>
      </c>
      <c r="V526" s="37"/>
      <c r="W526" s="37"/>
      <c r="X526" s="68"/>
      <c r="Y526" s="68"/>
      <c r="Z526" s="55">
        <f t="shared" ca="1" si="428"/>
        <v>-1.2650000000000001</v>
      </c>
      <c r="AA526" s="39" t="s">
        <v>799</v>
      </c>
      <c r="AB526" s="40">
        <v>0</v>
      </c>
      <c r="AC526" s="40" t="s">
        <v>996</v>
      </c>
      <c r="AD526" s="40">
        <v>1</v>
      </c>
      <c r="AE526" s="41">
        <v>-0.115</v>
      </c>
      <c r="AF526" s="42">
        <v>-37</v>
      </c>
      <c r="AG526" s="47">
        <f t="shared" ref="AG526" si="440">AF525</f>
        <v>-36.4</v>
      </c>
      <c r="AH526" s="43">
        <f t="shared" ca="1" si="429"/>
        <v>-38.265000000000001</v>
      </c>
      <c r="AI526" s="43">
        <f t="shared" ca="1" si="430"/>
        <v>-37.664999999999999</v>
      </c>
      <c r="AJ526" s="44">
        <f t="shared" ca="1" si="431"/>
        <v>-37</v>
      </c>
      <c r="AK526" s="44">
        <f t="shared" ca="1" si="432"/>
        <v>-36.4</v>
      </c>
      <c r="AL526" s="44">
        <f t="shared" ca="1" si="433"/>
        <v>-38.265000000000001</v>
      </c>
      <c r="AM526" s="44">
        <f t="shared" ca="1" si="434"/>
        <v>-37.664999999999999</v>
      </c>
      <c r="AN526" s="36" t="str">
        <f t="shared" ca="1" si="435"/>
        <v>00</v>
      </c>
      <c r="AO526" s="36" t="str">
        <f t="shared" ca="1" si="436"/>
        <v>00</v>
      </c>
      <c r="AP526" s="36" t="str">
        <f t="shared" ca="1" si="437"/>
        <v>00</v>
      </c>
      <c r="AQ526" s="36" t="str">
        <f t="shared" ca="1" si="438"/>
        <v>00</v>
      </c>
      <c r="AR526" s="36" t="str">
        <f t="shared" ca="1" si="439"/>
        <v>10</v>
      </c>
      <c r="AS526" s="36"/>
    </row>
    <row r="527" spans="19:45" ht="30" customHeight="1" x14ac:dyDescent="0.25">
      <c r="S527" s="26"/>
      <c r="T527" s="17"/>
      <c r="U527" s="71" t="str">
        <f t="shared" ca="1" si="427"/>
        <v>0x02=-37.50,-37.00;</v>
      </c>
      <c r="V527" s="37"/>
      <c r="W527" s="37"/>
      <c r="X527" s="68"/>
      <c r="Y527" s="68"/>
      <c r="Z527" s="55">
        <f t="shared" ca="1" si="428"/>
        <v>-1</v>
      </c>
      <c r="AA527" s="39" t="s">
        <v>584</v>
      </c>
      <c r="AB527" s="40">
        <v>-1</v>
      </c>
      <c r="AC527" s="40" t="s">
        <v>995</v>
      </c>
      <c r="AD527" s="40">
        <v>1</v>
      </c>
      <c r="AE527" s="41">
        <v>0</v>
      </c>
      <c r="AF527" s="42">
        <v>-37.5</v>
      </c>
      <c r="AG527" s="47">
        <f t="shared" ref="AG527:AG536" si="441">AF526</f>
        <v>-37</v>
      </c>
      <c r="AH527" s="43">
        <f t="shared" ca="1" si="429"/>
        <v>-38.5</v>
      </c>
      <c r="AI527" s="43">
        <f t="shared" ca="1" si="430"/>
        <v>-38</v>
      </c>
      <c r="AJ527" s="44">
        <f t="shared" ca="1" si="431"/>
        <v>-37.5</v>
      </c>
      <c r="AK527" s="44">
        <f t="shared" ca="1" si="432"/>
        <v>-37</v>
      </c>
      <c r="AL527" s="44">
        <f t="shared" ca="1" si="433"/>
        <v>-37.5</v>
      </c>
      <c r="AM527" s="44">
        <f t="shared" ca="1" si="434"/>
        <v>-37</v>
      </c>
      <c r="AN527" s="36" t="str">
        <f t="shared" ca="1" si="435"/>
        <v>00</v>
      </c>
      <c r="AO527" s="36" t="str">
        <f t="shared" ca="1" si="436"/>
        <v>02</v>
      </c>
      <c r="AP527" s="36" t="str">
        <f t="shared" ca="1" si="437"/>
        <v>00</v>
      </c>
      <c r="AQ527" s="36" t="str">
        <f t="shared" ca="1" si="438"/>
        <v>00</v>
      </c>
      <c r="AR527" s="36" t="str">
        <f t="shared" ca="1" si="439"/>
        <v>00</v>
      </c>
      <c r="AS527" s="36"/>
    </row>
    <row r="528" spans="19:45" ht="30" customHeight="1" x14ac:dyDescent="0.25">
      <c r="S528" s="7" t="s">
        <v>19</v>
      </c>
      <c r="T528" s="15" t="s">
        <v>799</v>
      </c>
      <c r="U528" s="71" t="str">
        <f t="shared" ca="1" si="427"/>
        <v>0x00=-38.30,-37.50;</v>
      </c>
      <c r="V528" s="37"/>
      <c r="W528" s="37"/>
      <c r="X528" s="68"/>
      <c r="Y528" s="68"/>
      <c r="Z528" s="55">
        <f t="shared" ca="1" si="428"/>
        <v>0</v>
      </c>
      <c r="AA528" s="39" t="s">
        <v>584</v>
      </c>
      <c r="AB528" s="40">
        <v>0</v>
      </c>
      <c r="AC528" s="40" t="s">
        <v>995</v>
      </c>
      <c r="AD528" s="40">
        <v>1</v>
      </c>
      <c r="AE528" s="41">
        <v>0</v>
      </c>
      <c r="AF528" s="42">
        <v>-38.299999999999997</v>
      </c>
      <c r="AG528" s="47">
        <f t="shared" si="441"/>
        <v>-37.5</v>
      </c>
      <c r="AH528" s="43">
        <f t="shared" ca="1" si="429"/>
        <v>-38.299999999999997</v>
      </c>
      <c r="AI528" s="43">
        <f t="shared" ca="1" si="430"/>
        <v>-37.5</v>
      </c>
      <c r="AJ528" s="44">
        <f t="shared" ca="1" si="431"/>
        <v>-38.299999999999997</v>
      </c>
      <c r="AK528" s="44">
        <f t="shared" ca="1" si="432"/>
        <v>-37.5</v>
      </c>
      <c r="AL528" s="44">
        <f t="shared" ca="1" si="433"/>
        <v>-38.299999999999997</v>
      </c>
      <c r="AM528" s="44">
        <f t="shared" ca="1" si="434"/>
        <v>-37.5</v>
      </c>
      <c r="AN528" s="36" t="str">
        <f t="shared" ca="1" si="435"/>
        <v>00</v>
      </c>
      <c r="AO528" s="36" t="str">
        <f t="shared" ca="1" si="436"/>
        <v>00</v>
      </c>
      <c r="AP528" s="36" t="str">
        <f t="shared" ca="1" si="437"/>
        <v>00</v>
      </c>
      <c r="AQ528" s="36" t="str">
        <f t="shared" ca="1" si="438"/>
        <v>00</v>
      </c>
      <c r="AR528" s="36" t="str">
        <f t="shared" ca="1" si="439"/>
        <v>00</v>
      </c>
      <c r="AS528" s="36"/>
    </row>
    <row r="529" spans="19:45" ht="30" customHeight="1" x14ac:dyDescent="0.25">
      <c r="S529" s="7" t="s">
        <v>15</v>
      </c>
      <c r="T529" s="15" t="s">
        <v>1157</v>
      </c>
      <c r="U529" s="71" t="str">
        <f t="shared" ca="1" si="427"/>
        <v>0x03=-38.80,-38.30;</v>
      </c>
      <c r="V529" s="37"/>
      <c r="W529" s="37"/>
      <c r="X529" s="68"/>
      <c r="Y529" s="68"/>
      <c r="Z529" s="55">
        <f t="shared" ca="1" si="428"/>
        <v>0.5</v>
      </c>
      <c r="AA529" s="39" t="s">
        <v>584</v>
      </c>
      <c r="AB529" s="40">
        <v>0.5</v>
      </c>
      <c r="AC529" s="40" t="s">
        <v>995</v>
      </c>
      <c r="AD529" s="40">
        <v>1</v>
      </c>
      <c r="AE529" s="41">
        <v>0</v>
      </c>
      <c r="AF529" s="42">
        <v>-38.799999999999997</v>
      </c>
      <c r="AG529" s="47">
        <f t="shared" si="441"/>
        <v>-38.299999999999997</v>
      </c>
      <c r="AH529" s="43">
        <f t="shared" ca="1" si="429"/>
        <v>-38.299999999999997</v>
      </c>
      <c r="AI529" s="43">
        <f t="shared" ca="1" si="430"/>
        <v>-37.799999999999997</v>
      </c>
      <c r="AJ529" s="44">
        <f t="shared" ca="1" si="431"/>
        <v>-38.799999999999997</v>
      </c>
      <c r="AK529" s="44">
        <f t="shared" ca="1" si="432"/>
        <v>-38.299999999999997</v>
      </c>
      <c r="AL529" s="44">
        <f t="shared" ca="1" si="433"/>
        <v>-38.799999999999997</v>
      </c>
      <c r="AM529" s="44">
        <f t="shared" ca="1" si="434"/>
        <v>-38.299999999999997</v>
      </c>
      <c r="AN529" s="36" t="str">
        <f t="shared" ca="1" si="435"/>
        <v>00</v>
      </c>
      <c r="AO529" s="36" t="str">
        <f t="shared" ca="1" si="436"/>
        <v>03</v>
      </c>
      <c r="AP529" s="36" t="str">
        <f t="shared" ca="1" si="437"/>
        <v>00</v>
      </c>
      <c r="AQ529" s="36" t="str">
        <f t="shared" ca="1" si="438"/>
        <v>00</v>
      </c>
      <c r="AR529" s="36" t="str">
        <f t="shared" ca="1" si="439"/>
        <v>00</v>
      </c>
      <c r="AS529" s="36"/>
    </row>
    <row r="530" spans="19:45" ht="30" customHeight="1" x14ac:dyDescent="0.25">
      <c r="S530" s="7" t="s">
        <v>705</v>
      </c>
      <c r="T530" s="15" t="s">
        <v>1152</v>
      </c>
      <c r="U530" s="71" t="str">
        <f t="shared" ca="1" si="427"/>
        <v>0x04=-39.30,-38.80;</v>
      </c>
      <c r="V530" s="37"/>
      <c r="W530" s="37"/>
      <c r="X530" s="68"/>
      <c r="Y530" s="68"/>
      <c r="Z530" s="55">
        <f t="shared" ca="1" si="428"/>
        <v>1</v>
      </c>
      <c r="AA530" s="39" t="s">
        <v>584</v>
      </c>
      <c r="AB530" s="40">
        <v>1</v>
      </c>
      <c r="AC530" s="40" t="s">
        <v>995</v>
      </c>
      <c r="AD530" s="40">
        <v>1</v>
      </c>
      <c r="AE530" s="41">
        <v>0</v>
      </c>
      <c r="AF530" s="42">
        <v>-39.299999999999997</v>
      </c>
      <c r="AG530" s="47">
        <f t="shared" si="441"/>
        <v>-38.799999999999997</v>
      </c>
      <c r="AH530" s="43">
        <f t="shared" ca="1" si="429"/>
        <v>-38.299999999999997</v>
      </c>
      <c r="AI530" s="43">
        <f t="shared" ca="1" si="430"/>
        <v>-37.799999999999997</v>
      </c>
      <c r="AJ530" s="44">
        <f t="shared" ca="1" si="431"/>
        <v>-39.299999999999997</v>
      </c>
      <c r="AK530" s="44">
        <f t="shared" ca="1" si="432"/>
        <v>-38.799999999999997</v>
      </c>
      <c r="AL530" s="44">
        <f t="shared" ca="1" si="433"/>
        <v>-39.299999999999997</v>
      </c>
      <c r="AM530" s="44">
        <f t="shared" ca="1" si="434"/>
        <v>-38.799999999999997</v>
      </c>
      <c r="AN530" s="36" t="str">
        <f t="shared" ca="1" si="435"/>
        <v>00</v>
      </c>
      <c r="AO530" s="36" t="str">
        <f t="shared" ca="1" si="436"/>
        <v>04</v>
      </c>
      <c r="AP530" s="36" t="str">
        <f t="shared" ca="1" si="437"/>
        <v>00</v>
      </c>
      <c r="AQ530" s="36" t="str">
        <f t="shared" ca="1" si="438"/>
        <v>00</v>
      </c>
      <c r="AR530" s="36" t="str">
        <f t="shared" ca="1" si="439"/>
        <v>00</v>
      </c>
      <c r="AS530" s="36"/>
    </row>
    <row r="531" spans="19:45" ht="30" customHeight="1" x14ac:dyDescent="0.25">
      <c r="S531" s="7" t="s">
        <v>605</v>
      </c>
      <c r="T531" s="15" t="s">
        <v>991</v>
      </c>
      <c r="U531" s="71" t="str">
        <f t="shared" ca="1" si="427"/>
        <v>0x05=-39.80,-39.30;</v>
      </c>
      <c r="V531" s="37"/>
      <c r="W531" s="37"/>
      <c r="X531" s="68"/>
      <c r="Y531" s="68"/>
      <c r="Z531" s="55">
        <f t="shared" ca="1" si="428"/>
        <v>1.5</v>
      </c>
      <c r="AA531" s="39" t="s">
        <v>584</v>
      </c>
      <c r="AB531" s="40">
        <v>1.5</v>
      </c>
      <c r="AC531" s="40" t="s">
        <v>995</v>
      </c>
      <c r="AD531" s="40">
        <v>1</v>
      </c>
      <c r="AE531" s="41">
        <v>0</v>
      </c>
      <c r="AF531" s="42">
        <v>-39.799999999999997</v>
      </c>
      <c r="AG531" s="47">
        <f t="shared" si="441"/>
        <v>-39.299999999999997</v>
      </c>
      <c r="AH531" s="43">
        <f t="shared" ca="1" si="429"/>
        <v>-38.299999999999997</v>
      </c>
      <c r="AI531" s="43">
        <f t="shared" ca="1" si="430"/>
        <v>-37.799999999999997</v>
      </c>
      <c r="AJ531" s="44">
        <f t="shared" ca="1" si="431"/>
        <v>-39.799999999999997</v>
      </c>
      <c r="AK531" s="44">
        <f t="shared" ca="1" si="432"/>
        <v>-39.299999999999997</v>
      </c>
      <c r="AL531" s="44">
        <f t="shared" ca="1" si="433"/>
        <v>-39.799999999999997</v>
      </c>
      <c r="AM531" s="44">
        <f t="shared" ca="1" si="434"/>
        <v>-39.299999999999997</v>
      </c>
      <c r="AN531" s="36" t="str">
        <f t="shared" ca="1" si="435"/>
        <v>00</v>
      </c>
      <c r="AO531" s="36" t="str">
        <f t="shared" ca="1" si="436"/>
        <v>05</v>
      </c>
      <c r="AP531" s="36" t="str">
        <f t="shared" ca="1" si="437"/>
        <v>00</v>
      </c>
      <c r="AQ531" s="36" t="str">
        <f t="shared" ca="1" si="438"/>
        <v>00</v>
      </c>
      <c r="AR531" s="36" t="str">
        <f t="shared" ca="1" si="439"/>
        <v>00</v>
      </c>
      <c r="AS531" s="36"/>
    </row>
    <row r="532" spans="19:45" ht="30" customHeight="1" x14ac:dyDescent="0.25">
      <c r="S532" s="7" t="s">
        <v>721</v>
      </c>
      <c r="T532" s="15" t="s">
        <v>26</v>
      </c>
      <c r="U532" s="71" t="str">
        <f t="shared" ca="1" si="427"/>
        <v>0x06=-40.30,-39.80;</v>
      </c>
      <c r="V532" s="37"/>
      <c r="W532" s="37"/>
      <c r="X532" s="68"/>
      <c r="Y532" s="68"/>
      <c r="Z532" s="55">
        <f t="shared" ca="1" si="428"/>
        <v>2</v>
      </c>
      <c r="AA532" s="39" t="s">
        <v>584</v>
      </c>
      <c r="AB532" s="40">
        <v>2</v>
      </c>
      <c r="AC532" s="40" t="s">
        <v>995</v>
      </c>
      <c r="AD532" s="40">
        <v>1</v>
      </c>
      <c r="AE532" s="41">
        <v>0</v>
      </c>
      <c r="AF532" s="42">
        <v>-40.299999999999997</v>
      </c>
      <c r="AG532" s="47">
        <f t="shared" si="441"/>
        <v>-39.799999999999997</v>
      </c>
      <c r="AH532" s="43">
        <f t="shared" ca="1" si="429"/>
        <v>-38.299999999999997</v>
      </c>
      <c r="AI532" s="43">
        <f t="shared" ca="1" si="430"/>
        <v>-37.799999999999997</v>
      </c>
      <c r="AJ532" s="44">
        <f t="shared" ca="1" si="431"/>
        <v>-40.299999999999997</v>
      </c>
      <c r="AK532" s="44">
        <f t="shared" ca="1" si="432"/>
        <v>-39.799999999999997</v>
      </c>
      <c r="AL532" s="44">
        <f t="shared" ca="1" si="433"/>
        <v>-40.299999999999997</v>
      </c>
      <c r="AM532" s="44">
        <f t="shared" ca="1" si="434"/>
        <v>-39.799999999999997</v>
      </c>
      <c r="AN532" s="36" t="str">
        <f t="shared" ca="1" si="435"/>
        <v>00</v>
      </c>
      <c r="AO532" s="36" t="str">
        <f t="shared" ca="1" si="436"/>
        <v>06</v>
      </c>
      <c r="AP532" s="36" t="str">
        <f t="shared" ca="1" si="437"/>
        <v>00</v>
      </c>
      <c r="AQ532" s="36" t="str">
        <f t="shared" ca="1" si="438"/>
        <v>00</v>
      </c>
      <c r="AR532" s="36" t="str">
        <f t="shared" ca="1" si="439"/>
        <v>00</v>
      </c>
      <c r="AS532" s="36"/>
    </row>
    <row r="533" spans="19:45" ht="30" customHeight="1" x14ac:dyDescent="0.25">
      <c r="S533" s="7" t="s">
        <v>20</v>
      </c>
      <c r="T533" s="15">
        <v>-38</v>
      </c>
      <c r="U533" s="71" t="str">
        <f t="shared" ca="1" si="427"/>
        <v>0x07=-41.00,-40.30;</v>
      </c>
      <c r="V533" s="37"/>
      <c r="W533" s="37"/>
      <c r="X533" s="38"/>
      <c r="Y533" s="38"/>
      <c r="Z533" s="55">
        <f t="shared" ca="1" si="428"/>
        <v>2.5</v>
      </c>
      <c r="AA533" s="39" t="s">
        <v>584</v>
      </c>
      <c r="AB533" s="40">
        <v>2.5</v>
      </c>
      <c r="AC533" s="40" t="s">
        <v>995</v>
      </c>
      <c r="AD533" s="40">
        <v>1</v>
      </c>
      <c r="AE533" s="41">
        <v>0</v>
      </c>
      <c r="AF533" s="42">
        <v>-41</v>
      </c>
      <c r="AG533" s="47">
        <f t="shared" si="441"/>
        <v>-40.299999999999997</v>
      </c>
      <c r="AH533" s="43">
        <f t="shared" ca="1" si="429"/>
        <v>-38.5</v>
      </c>
      <c r="AI533" s="43">
        <f t="shared" ca="1" si="430"/>
        <v>-37.799999999999997</v>
      </c>
      <c r="AJ533" s="44">
        <f t="shared" ca="1" si="431"/>
        <v>-41</v>
      </c>
      <c r="AK533" s="44">
        <f t="shared" ca="1" si="432"/>
        <v>-40.299999999999997</v>
      </c>
      <c r="AL533" s="44">
        <f t="shared" ca="1" si="433"/>
        <v>-41</v>
      </c>
      <c r="AM533" s="44">
        <f t="shared" ca="1" si="434"/>
        <v>-40.299999999999997</v>
      </c>
      <c r="AN533" s="36" t="str">
        <f t="shared" ca="1" si="435"/>
        <v>00</v>
      </c>
      <c r="AO533" s="36" t="str">
        <f t="shared" ca="1" si="436"/>
        <v>07</v>
      </c>
      <c r="AP533" s="36" t="str">
        <f t="shared" ca="1" si="437"/>
        <v>00</v>
      </c>
      <c r="AQ533" s="36" t="str">
        <f t="shared" ca="1" si="438"/>
        <v>00</v>
      </c>
      <c r="AR533" s="36" t="str">
        <f t="shared" ca="1" si="439"/>
        <v>00</v>
      </c>
      <c r="AS533" s="36"/>
    </row>
    <row r="534" spans="19:45" ht="30" customHeight="1" x14ac:dyDescent="0.25">
      <c r="S534" s="7" t="s">
        <v>691</v>
      </c>
      <c r="T534" s="15" t="s">
        <v>1098</v>
      </c>
      <c r="U534" s="71" t="str">
        <f t="shared" ca="1" si="427"/>
        <v>0x08=-42.00,-41.00;</v>
      </c>
      <c r="V534" s="37"/>
      <c r="W534" s="37"/>
      <c r="X534" s="38"/>
      <c r="Y534" s="38"/>
      <c r="Z534" s="55">
        <f t="shared" ca="1" si="428"/>
        <v>3.5</v>
      </c>
      <c r="AA534" s="39" t="s">
        <v>584</v>
      </c>
      <c r="AB534" s="40">
        <v>3.5</v>
      </c>
      <c r="AC534" s="40" t="s">
        <v>995</v>
      </c>
      <c r="AD534" s="40">
        <v>1</v>
      </c>
      <c r="AE534" s="41">
        <v>0</v>
      </c>
      <c r="AF534" s="42">
        <v>-42</v>
      </c>
      <c r="AG534" s="47">
        <f t="shared" si="441"/>
        <v>-41</v>
      </c>
      <c r="AH534" s="43">
        <f t="shared" ca="1" si="429"/>
        <v>-38.5</v>
      </c>
      <c r="AI534" s="43">
        <f t="shared" ca="1" si="430"/>
        <v>-37.5</v>
      </c>
      <c r="AJ534" s="44">
        <f t="shared" ca="1" si="431"/>
        <v>-42</v>
      </c>
      <c r="AK534" s="44">
        <f t="shared" ca="1" si="432"/>
        <v>-41</v>
      </c>
      <c r="AL534" s="44">
        <f t="shared" ca="1" si="433"/>
        <v>-42</v>
      </c>
      <c r="AM534" s="44">
        <f t="shared" ca="1" si="434"/>
        <v>-41</v>
      </c>
      <c r="AN534" s="36" t="str">
        <f t="shared" ca="1" si="435"/>
        <v>00</v>
      </c>
      <c r="AO534" s="36" t="str">
        <f t="shared" ca="1" si="436"/>
        <v>08</v>
      </c>
      <c r="AP534" s="36" t="str">
        <f t="shared" ca="1" si="437"/>
        <v>00</v>
      </c>
      <c r="AQ534" s="36" t="str">
        <f t="shared" ca="1" si="438"/>
        <v>00</v>
      </c>
      <c r="AR534" s="36" t="str">
        <f t="shared" ca="1" si="439"/>
        <v>00</v>
      </c>
      <c r="AS534" s="36"/>
    </row>
    <row r="535" spans="19:45" ht="30" customHeight="1" x14ac:dyDescent="0.25">
      <c r="S535" s="7" t="s">
        <v>544</v>
      </c>
      <c r="T535" s="15" t="s">
        <v>993</v>
      </c>
      <c r="U535" s="71" t="str">
        <f t="shared" ca="1" si="427"/>
        <v>0x09=-43.00,-42.00;</v>
      </c>
      <c r="V535" s="37"/>
      <c r="W535" s="37"/>
      <c r="X535" s="38"/>
      <c r="Y535" s="38"/>
      <c r="Z535" s="71">
        <f t="shared" ca="1" si="428"/>
        <v>4.5</v>
      </c>
      <c r="AA535" s="39" t="s">
        <v>584</v>
      </c>
      <c r="AB535" s="40">
        <v>4.5</v>
      </c>
      <c r="AC535" s="40" t="s">
        <v>995</v>
      </c>
      <c r="AD535" s="40">
        <v>1</v>
      </c>
      <c r="AE535" s="41">
        <v>0</v>
      </c>
      <c r="AF535" s="42">
        <v>-43</v>
      </c>
      <c r="AG535" s="49">
        <f t="shared" si="441"/>
        <v>-42</v>
      </c>
      <c r="AH535" s="43">
        <f t="shared" ca="1" si="429"/>
        <v>-38.5</v>
      </c>
      <c r="AI535" s="43">
        <f t="shared" ca="1" si="430"/>
        <v>-37.5</v>
      </c>
      <c r="AJ535" s="44">
        <f t="shared" ca="1" si="431"/>
        <v>-43</v>
      </c>
      <c r="AK535" s="44">
        <f t="shared" ca="1" si="432"/>
        <v>-42</v>
      </c>
      <c r="AL535" s="44">
        <f t="shared" ca="1" si="433"/>
        <v>-43</v>
      </c>
      <c r="AM535" s="44">
        <f t="shared" ca="1" si="434"/>
        <v>-42</v>
      </c>
      <c r="AN535" s="36" t="str">
        <f t="shared" ca="1" si="435"/>
        <v>00</v>
      </c>
      <c r="AO535" s="36" t="str">
        <f t="shared" ca="1" si="436"/>
        <v>09</v>
      </c>
      <c r="AP535" s="36" t="str">
        <f t="shared" ca="1" si="437"/>
        <v>00</v>
      </c>
      <c r="AQ535" s="36" t="str">
        <f t="shared" ca="1" si="438"/>
        <v>00</v>
      </c>
      <c r="AR535" s="36" t="str">
        <f t="shared" ca="1" si="439"/>
        <v>00</v>
      </c>
      <c r="AS535" s="36"/>
    </row>
    <row r="536" spans="19:45" ht="30" customHeight="1" x14ac:dyDescent="0.25">
      <c r="S536" s="7" t="s">
        <v>12</v>
      </c>
      <c r="T536" s="15" t="s">
        <v>548</v>
      </c>
      <c r="U536" s="71" t="str">
        <f t="shared" ca="1" si="427"/>
        <v>0x0A=-44.00,-43.00;</v>
      </c>
      <c r="V536" s="37"/>
      <c r="W536" s="37"/>
      <c r="X536" s="38"/>
      <c r="Y536" s="38"/>
      <c r="Z536" s="71">
        <f t="shared" ca="1" si="428"/>
        <v>5.5</v>
      </c>
      <c r="AA536" s="39" t="s">
        <v>584</v>
      </c>
      <c r="AB536" s="40">
        <v>5.5</v>
      </c>
      <c r="AC536" s="40" t="s">
        <v>995</v>
      </c>
      <c r="AD536" s="40">
        <v>1</v>
      </c>
      <c r="AE536" s="41">
        <v>0</v>
      </c>
      <c r="AF536" s="42">
        <v>-44</v>
      </c>
      <c r="AG536" s="49">
        <f t="shared" si="441"/>
        <v>-43</v>
      </c>
      <c r="AH536" s="43">
        <f t="shared" ca="1" si="429"/>
        <v>-38.5</v>
      </c>
      <c r="AI536" s="43">
        <f t="shared" ca="1" si="430"/>
        <v>-37.5</v>
      </c>
      <c r="AJ536" s="44">
        <f t="shared" ca="1" si="431"/>
        <v>-44</v>
      </c>
      <c r="AK536" s="44">
        <f t="shared" ca="1" si="432"/>
        <v>-43</v>
      </c>
      <c r="AL536" s="44">
        <f t="shared" ca="1" si="433"/>
        <v>-44</v>
      </c>
      <c r="AM536" s="44">
        <f t="shared" ca="1" si="434"/>
        <v>-43</v>
      </c>
      <c r="AN536" s="36" t="str">
        <f t="shared" ca="1" si="435"/>
        <v>00</v>
      </c>
      <c r="AO536" s="36" t="str">
        <f t="shared" ca="1" si="436"/>
        <v>0A</v>
      </c>
      <c r="AP536" s="36" t="str">
        <f t="shared" ca="1" si="437"/>
        <v>00</v>
      </c>
      <c r="AQ536" s="36" t="str">
        <f t="shared" ca="1" si="438"/>
        <v>00</v>
      </c>
      <c r="AR536" s="36" t="str">
        <f t="shared" ca="1" si="439"/>
        <v>00</v>
      </c>
      <c r="AS536" s="36"/>
    </row>
    <row r="537" spans="19:45" ht="30" customHeight="1" x14ac:dyDescent="0.25">
      <c r="S537" s="26" t="s">
        <v>773</v>
      </c>
      <c r="T537" s="15" t="s">
        <v>562</v>
      </c>
      <c r="U537" s="71"/>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71"/>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VLOOKUP(T524,MPN!$A$1:$E$997,4,FALSE)</f>
        <v>-38</v>
      </c>
      <c r="U539" s="71"/>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1</v>
      </c>
      <c r="U540" s="71"/>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442">VLOOKUP($T528,$AU$1:$AZ$31,MATCH($T522,$AU$1:$AZ$1,0),FALSE)&amp;"_"&amp;T530</f>
        <v>10V_NormalMode</v>
      </c>
      <c r="U541" s="71"/>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VLOOKUP($T524,MPN!$A$1:$E$497,2,FALSE)</f>
        <v>AMIC</v>
      </c>
      <c r="U542" s="71"/>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M804WF</v>
      </c>
      <c r="U543" s="71"/>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2391A</v>
      </c>
      <c r="U544" s="71"/>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2:45" ht="30" customHeight="1" x14ac:dyDescent="0.25">
      <c r="S545" s="7" t="s">
        <v>21</v>
      </c>
      <c r="T545" s="7" t="str">
        <f>VLOOKUP($T524,MPN!$A$1:$E$497,5,FALSE)</f>
        <v>Default</v>
      </c>
      <c r="U545" s="71"/>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2:45" ht="30" customHeight="1" x14ac:dyDescent="0.25">
      <c r="S546" s="7" t="s">
        <v>545</v>
      </c>
      <c r="T546" s="7">
        <f t="shared" ref="T546" si="443">VLOOKUP(T535,$DT$1:$DV$31,3,FALSE)</f>
        <v>0</v>
      </c>
      <c r="U546" s="71"/>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2:45" ht="30" customHeight="1" x14ac:dyDescent="0.25">
      <c r="S547" s="7" t="s">
        <v>22</v>
      </c>
      <c r="T547" s="15">
        <v>6</v>
      </c>
      <c r="U547" s="71"/>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2:45" ht="30" customHeight="1" x14ac:dyDescent="0.25">
      <c r="B548" s="70"/>
      <c r="S548" s="7" t="s">
        <v>696</v>
      </c>
      <c r="T548" s="28">
        <v>45229</v>
      </c>
      <c r="U548" s="71"/>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2:45" ht="30" customHeight="1" x14ac:dyDescent="0.25">
      <c r="S549" s="7" t="s">
        <v>694</v>
      </c>
      <c r="T549" s="15" t="s">
        <v>994</v>
      </c>
      <c r="U549" s="71"/>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2:45" ht="30" customHeight="1" x14ac:dyDescent="0.25">
      <c r="S550" s="7" t="s">
        <v>697</v>
      </c>
      <c r="T550" s="7">
        <f t="shared" ref="T550" ca="1" si="444">COUNTA(U525:U584)</f>
        <v>12</v>
      </c>
      <c r="U550" s="71"/>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2:45" ht="30" customHeight="1" x14ac:dyDescent="0.25">
      <c r="S551" s="7" t="s">
        <v>715</v>
      </c>
      <c r="T551" s="7" t="str">
        <f t="shared" ref="T551" si="445">T539&amp;"+/-"&amp;T540&amp;" "&amp;T549</f>
        <v>-38+/-1 dBV</v>
      </c>
      <c r="U551" s="71"/>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2:45" ht="30" customHeight="1" x14ac:dyDescent="0.25">
      <c r="S552" s="7" t="s">
        <v>719</v>
      </c>
      <c r="T552" s="54" t="str">
        <f t="shared" ref="T552" si="446">T531&amp;" : "&amp;T534&amp;" "&amp;"(uA)"&amp;CHAR(10)&amp;"Vdc&amp;Remark: "&amp;T537</f>
        <v>3.3V : 100~200 (uA)
Vdc&amp;Remark: -</v>
      </c>
      <c r="U552" s="71"/>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2:45" ht="30" customHeight="1" x14ac:dyDescent="0.25">
      <c r="U553" s="71"/>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2:45" ht="30" customHeight="1" x14ac:dyDescent="0.25">
      <c r="S554" s="2" t="s">
        <v>14</v>
      </c>
      <c r="T554" s="2" t="str">
        <f t="shared" ref="T554" si="447">ADDRESS(ROW(S554),COLUMN($S$1))&amp;":"&amp;ADDRESS(ROW(S584),COLUMN($T$1))</f>
        <v>$S$554:$T$584</v>
      </c>
      <c r="U554" s="71"/>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2:45" ht="30" customHeight="1" x14ac:dyDescent="0.25">
      <c r="S555" s="4" t="str">
        <f t="shared" ref="S555" si="448">$BB$2</f>
        <v>15V</v>
      </c>
      <c r="T555" s="3" t="s">
        <v>562</v>
      </c>
      <c r="U555" s="71"/>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2:45" ht="30" customHeight="1" x14ac:dyDescent="0.25">
      <c r="S556" s="4" t="str">
        <f t="shared" ref="S556" si="449">$BB$3</f>
        <v>14V</v>
      </c>
      <c r="T556" s="3" t="s">
        <v>562</v>
      </c>
      <c r="U556" s="71"/>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2:45" ht="30" customHeight="1" x14ac:dyDescent="0.25">
      <c r="S557" s="4" t="str">
        <f t="shared" ref="S557" si="450">$BB$4</f>
        <v>13V</v>
      </c>
      <c r="T557" s="3" t="s">
        <v>255</v>
      </c>
      <c r="U557" s="71"/>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2:45" ht="30" customHeight="1" x14ac:dyDescent="0.25">
      <c r="S558" s="4" t="str">
        <f t="shared" ref="S558" si="451">$BB$5</f>
        <v>12V</v>
      </c>
      <c r="T558" s="3" t="s">
        <v>255</v>
      </c>
      <c r="U558" s="71"/>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2:45" ht="30" customHeight="1" x14ac:dyDescent="0.25">
      <c r="S559" s="4" t="str">
        <f t="shared" ref="S559" si="452">$BB$6</f>
        <v>11V</v>
      </c>
      <c r="T559" s="3" t="s">
        <v>255</v>
      </c>
      <c r="U559" s="71"/>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2:45" ht="30" customHeight="1" x14ac:dyDescent="0.25">
      <c r="S560" s="4" t="str">
        <f t="shared" ref="S560" si="453">$BB$7</f>
        <v>10V</v>
      </c>
      <c r="T560" s="3">
        <v>0</v>
      </c>
      <c r="U560" s="71"/>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454">$BB$8</f>
        <v>9V</v>
      </c>
      <c r="T561" s="3">
        <v>-1.2</v>
      </c>
      <c r="U561" s="71"/>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455">$BB$9</f>
        <v>FIX</v>
      </c>
      <c r="T562" s="3" t="s">
        <v>562</v>
      </c>
      <c r="U562" s="71"/>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456">$BB$10</f>
        <v>Space</v>
      </c>
      <c r="T563" s="3"/>
      <c r="U563" s="71"/>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457">$BB$11</f>
        <v>Config2</v>
      </c>
      <c r="T564" s="3"/>
      <c r="U564" s="71"/>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458">$BB$12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459">$BB$13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460">$BB$14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461">$BB$15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462">$BB$16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463">$BB$17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464">$BB$18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465">$BB$19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466">$BB$20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467">$BB$21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468">$BB$22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469">$BB$23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470">$BB$24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471">$BB$25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472">$BB$26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473">$BB$27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474">$BB$28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475">$BB$29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76">$BB$30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77">$BB$31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 t="shared" ref="Y586" si="478">VLOOKUP(U586,$DX$1:$DZ$21,3,FALSE)</f>
        <v>-</v>
      </c>
      <c r="AD586" s="8"/>
    </row>
    <row r="587" spans="19:45" ht="30" customHeight="1" x14ac:dyDescent="0.25">
      <c r="S587" s="7" t="s">
        <v>24</v>
      </c>
      <c r="T587" s="15" t="s">
        <v>1154</v>
      </c>
      <c r="U587" s="5" t="s">
        <v>23</v>
      </c>
      <c r="V587" s="7" t="str">
        <f t="shared" ref="V587" si="479">VLOOKUP(U586,$DX$1:$DZ$21,2,FALSE)</f>
        <v>-</v>
      </c>
      <c r="W587" s="19"/>
      <c r="X587" s="19"/>
      <c r="Y587" s="19"/>
      <c r="Z587" s="19"/>
      <c r="AA587" s="5" t="s">
        <v>592</v>
      </c>
      <c r="AB587" s="26" t="str">
        <f t="shared" ref="AB587" si="480">T606&amp;"_"&amp;ABS(T604)&amp;"dB_"&amp;T608&amp;"_"&amp;T609&amp;"_"&amp;GetAbsMaxMinText(AF590:AG649)&amp;"_"&amp;T589&amp;"_"&amp;T588&amp;S586&amp;"."&amp;T612</f>
        <v>12V_NormalMode_38dB_M804WF_2227H_367_413_ZTS6856S_MP10.0</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 t="shared" ref="U588" si="481">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 t="shared" ref="AN589" si="482">VLOOKUP($T597,$DE$1:$DJ$31,2,FALSE)</f>
        <v>Full</v>
      </c>
      <c r="AO589" s="56" t="str">
        <f t="shared" ref="AO589" si="483">VLOOKUP($T597,$DE$1:$DJ$31,3,FALSE)</f>
        <v>Full</v>
      </c>
      <c r="AP589" s="56" t="str">
        <f t="shared" ref="AP589" si="484">VLOOKUP($T597,$DE$1:$DJ$31,4,FALSE)</f>
        <v>non</v>
      </c>
      <c r="AQ589" s="56" t="str">
        <f t="shared" ref="AQ589" si="485">VLOOKUP($T597,$DE$1:$DJ$31,5,FALSE)</f>
        <v>non</v>
      </c>
      <c r="AR589" s="56" t="str">
        <f t="shared" ref="AR589" si="486">VLOOKUP($T597,$DE$1:$DJ$31,6,FALSE)</f>
        <v>Full</v>
      </c>
      <c r="AS589" s="35" t="s">
        <v>726</v>
      </c>
    </row>
    <row r="590" spans="19:45" ht="30" customHeight="1" x14ac:dyDescent="0.25">
      <c r="S590" s="7" t="s">
        <v>18</v>
      </c>
      <c r="T590" s="15" t="s">
        <v>1149</v>
      </c>
      <c r="U590" s="36" t="str">
        <f t="shared" ref="U590:U598" ca="1" si="487">ConfigCode($AA590,$AN590,$AO590,$AP590,$AQ590,$AR590,$AF590,$AG590,2)</f>
        <v>0x30=-37.00,-36.70;</v>
      </c>
      <c r="V590" s="37"/>
      <c r="W590" s="37">
        <v>0.10000000000000009</v>
      </c>
      <c r="X590" s="68"/>
      <c r="Y590" s="68"/>
      <c r="Z590" s="55">
        <f t="shared" ref="Z590:Z598" ca="1" si="488" xml:space="preserve">
N("vbias,vlookup vbias range")+
VLOOKUP($AA590,INDIRECT(BoxVal(ROW($AA590),34,COLUMN(T586))),2,FALSE)+
N("gain")+
$AB590+
N("vcm")+
VLOOKUP($AC590,$CT$1:$DC$31,7,FALSE)+
N("(vbias*vcp*vbg-vbias)*sensor ratio")+
VbiasCal($AA590,$AD590,$AE590,BoxVal(ROW($AC590),18,COLUMN($T$22)))+
N("vbias ref+gain ref")+
$V590+$W590</f>
        <v>-1</v>
      </c>
      <c r="AA590" s="39" t="s">
        <v>1153</v>
      </c>
      <c r="AB590" s="40">
        <v>0</v>
      </c>
      <c r="AC590" s="40" t="s">
        <v>996</v>
      </c>
      <c r="AD590" s="40">
        <v>1</v>
      </c>
      <c r="AE590" s="41">
        <v>0</v>
      </c>
      <c r="AF590" s="42">
        <v>-37</v>
      </c>
      <c r="AG590" s="42">
        <v>-36.700000000000003</v>
      </c>
      <c r="AH590" s="43">
        <f t="shared" ref="AH590:AH598" ca="1" si="489">$AF590+$Z590</f>
        <v>-38</v>
      </c>
      <c r="AI590" s="43">
        <f t="shared" ref="AI590:AI598" ca="1" si="490">$AG590+$Z590</f>
        <v>-37.700000000000003</v>
      </c>
      <c r="AJ590" s="44">
        <f t="shared" ref="AJ590:AJ598" ca="1" si="491" xml:space="preserve">
N("initial sens-loopgain")+
$AF590-BoxVal(ROW($AA590),26,COLUMN(INDIRECT("T"&amp;(INT(ROW($AA607)/65))*65+2)))</f>
        <v>-37</v>
      </c>
      <c r="AK590" s="44">
        <f t="shared" ref="AK590:AK598" ca="1" si="492">AJ590+(AG590-AF590)</f>
        <v>-36.700000000000003</v>
      </c>
      <c r="AL590" s="44">
        <f t="shared" ref="AL590:AL598" ca="1" si="493" xml:space="preserve">
N("initial sens-loopgain-gain-gain ref-vcm")+
$AH590-
BoxVal(ROW($AA590),26,COLUMN(INDIRECT("T"&amp;(INT(ROW($AA607)/65))*65+2)))-
$AB590-
$W590-
IFERROR(VLOOKUP($AC590,$CT$1:$DC$31,7,FALSE),0)</f>
        <v>-38.1</v>
      </c>
      <c r="AM590" s="44">
        <f t="shared" ref="AM590:AM598" ca="1" si="494">AL590+(AG590-AF590)</f>
        <v>-37.800000000000004</v>
      </c>
      <c r="AN590" s="36" t="str">
        <f t="shared" ref="AN590:AN598" ca="1" si="495">IF(BoxVal(ROW(AA590),9,COLUMN(T588))="FIX","00",ManualLookup(AA590,BoxVal(ROW(AA590),4,COLUMN(AN588)),INDIRECT(DN$3)))</f>
        <v>30</v>
      </c>
      <c r="AO590" s="36" t="str">
        <f t="shared" ref="AO590:AO598" ca="1" si="496">ManualLookup(AB590,BoxVal(ROW(AB590),4,COLUMN(AO588)),INDIRECT(DO$3))</f>
        <v>00</v>
      </c>
      <c r="AP590" s="36" t="str">
        <f t="shared" ref="AP590:AP598" ca="1" si="497">ManualLookup(AC590,BoxVal(ROW(AC590),4,COLUMN(AP588)),INDIRECT(DP$3))</f>
        <v>00</v>
      </c>
      <c r="AQ590" s="36" t="str">
        <f t="shared" ref="AQ590:AQ598" ca="1" si="498">ManualLookup(AD590,BoxVal(ROW(AD590),4,COLUMN(AQ588)),INDIRECT(DQ$3))</f>
        <v>00</v>
      </c>
      <c r="AR590" s="36" t="str">
        <f t="shared" ref="AR590:AR598" ca="1" si="499">ManualLookup(AE590,BoxVal(ROW(AE590),4,COLUMN(AR588)),INDIRECT(DR$3))</f>
        <v>00</v>
      </c>
      <c r="AS590" s="33"/>
    </row>
    <row r="591" spans="19:45" ht="30" customHeight="1" x14ac:dyDescent="0.25">
      <c r="S591" s="7" t="s">
        <v>13</v>
      </c>
      <c r="T591" s="15" t="s">
        <v>1159</v>
      </c>
      <c r="U591" s="71" t="str">
        <f t="shared" ca="1" si="487"/>
        <v>0x02=-37.60,-37.00;</v>
      </c>
      <c r="V591" s="37"/>
      <c r="W591" s="37"/>
      <c r="X591" s="68"/>
      <c r="Y591" s="68"/>
      <c r="Z591" s="55">
        <f t="shared" ca="1" si="488"/>
        <v>-1</v>
      </c>
      <c r="AA591" s="39" t="s">
        <v>1150</v>
      </c>
      <c r="AB591" s="40">
        <v>-1</v>
      </c>
      <c r="AC591" s="40" t="s">
        <v>996</v>
      </c>
      <c r="AD591" s="40">
        <v>1</v>
      </c>
      <c r="AE591" s="41">
        <v>0</v>
      </c>
      <c r="AF591" s="42">
        <v>-37.6</v>
      </c>
      <c r="AG591" s="47">
        <f t="shared" ref="AG591" si="500">AF590</f>
        <v>-37</v>
      </c>
      <c r="AH591" s="43">
        <f t="shared" ca="1" si="489"/>
        <v>-38.6</v>
      </c>
      <c r="AI591" s="43">
        <f t="shared" ca="1" si="490"/>
        <v>-38</v>
      </c>
      <c r="AJ591" s="44">
        <f t="shared" ca="1" si="491"/>
        <v>-37.6</v>
      </c>
      <c r="AK591" s="44">
        <f t="shared" ca="1" si="492"/>
        <v>-37</v>
      </c>
      <c r="AL591" s="44">
        <f t="shared" ca="1" si="493"/>
        <v>-37.6</v>
      </c>
      <c r="AM591" s="44">
        <f t="shared" ca="1" si="494"/>
        <v>-37</v>
      </c>
      <c r="AN591" s="36" t="str">
        <f t="shared" ca="1" si="495"/>
        <v>00</v>
      </c>
      <c r="AO591" s="36" t="str">
        <f t="shared" ca="1" si="496"/>
        <v>02</v>
      </c>
      <c r="AP591" s="36" t="str">
        <f t="shared" ca="1" si="497"/>
        <v>00</v>
      </c>
      <c r="AQ591" s="36" t="str">
        <f t="shared" ca="1" si="498"/>
        <v>00</v>
      </c>
      <c r="AR591" s="36" t="str">
        <f t="shared" ca="1" si="499"/>
        <v>00</v>
      </c>
      <c r="AS591" s="36"/>
    </row>
    <row r="592" spans="19:45" ht="30" customHeight="1" x14ac:dyDescent="0.25">
      <c r="S592" s="26"/>
      <c r="T592" s="17"/>
      <c r="U592" s="71" t="str">
        <f t="shared" ca="1" si="487"/>
        <v>0x00=-38.30,-37.60;</v>
      </c>
      <c r="V592" s="37"/>
      <c r="W592" s="37">
        <v>0.1</v>
      </c>
      <c r="X592" s="68"/>
      <c r="Y592" s="68"/>
      <c r="Z592" s="55">
        <f t="shared" ca="1" si="488"/>
        <v>0.1</v>
      </c>
      <c r="AA592" s="39" t="s">
        <v>587</v>
      </c>
      <c r="AB592" s="40">
        <v>0</v>
      </c>
      <c r="AC592" s="40" t="s">
        <v>995</v>
      </c>
      <c r="AD592" s="40">
        <v>1</v>
      </c>
      <c r="AE592" s="41">
        <v>0</v>
      </c>
      <c r="AF592" s="42">
        <v>-38.299999999999997</v>
      </c>
      <c r="AG592" s="47">
        <f t="shared" ref="AG592:AG598" si="501">AF591</f>
        <v>-37.6</v>
      </c>
      <c r="AH592" s="43">
        <f t="shared" ca="1" si="489"/>
        <v>-38.199999999999996</v>
      </c>
      <c r="AI592" s="43">
        <f t="shared" ca="1" si="490"/>
        <v>-37.5</v>
      </c>
      <c r="AJ592" s="44">
        <f t="shared" ca="1" si="491"/>
        <v>-38.299999999999997</v>
      </c>
      <c r="AK592" s="44">
        <f t="shared" ca="1" si="492"/>
        <v>-37.6</v>
      </c>
      <c r="AL592" s="44">
        <f t="shared" ca="1" si="493"/>
        <v>-38.299999999999997</v>
      </c>
      <c r="AM592" s="44">
        <f t="shared" ca="1" si="494"/>
        <v>-37.6</v>
      </c>
      <c r="AN592" s="36" t="str">
        <f t="shared" ca="1" si="495"/>
        <v>00</v>
      </c>
      <c r="AO592" s="36" t="str">
        <f t="shared" ca="1" si="496"/>
        <v>00</v>
      </c>
      <c r="AP592" s="36" t="str">
        <f t="shared" ca="1" si="497"/>
        <v>00</v>
      </c>
      <c r="AQ592" s="36" t="str">
        <f t="shared" ca="1" si="498"/>
        <v>00</v>
      </c>
      <c r="AR592" s="36" t="str">
        <f t="shared" ca="1" si="499"/>
        <v>00</v>
      </c>
      <c r="AS592" s="36"/>
    </row>
    <row r="593" spans="19:45" ht="30" customHeight="1" x14ac:dyDescent="0.25">
      <c r="S593" s="7" t="s">
        <v>19</v>
      </c>
      <c r="T593" s="15" t="s">
        <v>1150</v>
      </c>
      <c r="U593" s="71" t="str">
        <f t="shared" ca="1" si="487"/>
        <v>0x03=-39.00,-38.30;</v>
      </c>
      <c r="V593" s="37"/>
      <c r="W593" s="37"/>
      <c r="X593" s="68"/>
      <c r="Y593" s="68"/>
      <c r="Z593" s="55">
        <f t="shared" ca="1" si="488"/>
        <v>0.5</v>
      </c>
      <c r="AA593" s="39" t="s">
        <v>587</v>
      </c>
      <c r="AB593" s="40">
        <v>0.5</v>
      </c>
      <c r="AC593" s="40" t="s">
        <v>995</v>
      </c>
      <c r="AD593" s="40">
        <v>1</v>
      </c>
      <c r="AE593" s="41">
        <v>0</v>
      </c>
      <c r="AF593" s="42">
        <v>-39</v>
      </c>
      <c r="AG593" s="47">
        <f t="shared" si="501"/>
        <v>-38.299999999999997</v>
      </c>
      <c r="AH593" s="43">
        <f t="shared" ca="1" si="489"/>
        <v>-38.5</v>
      </c>
      <c r="AI593" s="43">
        <f t="shared" ca="1" si="490"/>
        <v>-37.799999999999997</v>
      </c>
      <c r="AJ593" s="44">
        <f t="shared" ca="1" si="491"/>
        <v>-39</v>
      </c>
      <c r="AK593" s="44">
        <f t="shared" ca="1" si="492"/>
        <v>-38.299999999999997</v>
      </c>
      <c r="AL593" s="44">
        <f t="shared" ca="1" si="493"/>
        <v>-39</v>
      </c>
      <c r="AM593" s="44">
        <f t="shared" ca="1" si="494"/>
        <v>-38.299999999999997</v>
      </c>
      <c r="AN593" s="36" t="str">
        <f t="shared" ca="1" si="495"/>
        <v>00</v>
      </c>
      <c r="AO593" s="36" t="str">
        <f t="shared" ca="1" si="496"/>
        <v>03</v>
      </c>
      <c r="AP593" s="36" t="str">
        <f t="shared" ca="1" si="497"/>
        <v>00</v>
      </c>
      <c r="AQ593" s="36" t="str">
        <f t="shared" ca="1" si="498"/>
        <v>00</v>
      </c>
      <c r="AR593" s="36" t="str">
        <f t="shared" ca="1" si="499"/>
        <v>00</v>
      </c>
      <c r="AS593" s="36"/>
    </row>
    <row r="594" spans="19:45" ht="30" customHeight="1" x14ac:dyDescent="0.25">
      <c r="S594" s="7" t="s">
        <v>15</v>
      </c>
      <c r="T594" s="15" t="s">
        <v>1151</v>
      </c>
      <c r="U594" s="71" t="str">
        <f t="shared" ca="1" si="487"/>
        <v>0x50=-39.50,-39.00;</v>
      </c>
      <c r="V594" s="37"/>
      <c r="W594" s="37">
        <v>0.10000000000000009</v>
      </c>
      <c r="X594" s="68"/>
      <c r="Y594" s="68"/>
      <c r="Z594" s="55">
        <f t="shared" ca="1" si="488"/>
        <v>1.2000000000000002</v>
      </c>
      <c r="AA594" s="39" t="s">
        <v>580</v>
      </c>
      <c r="AB594" s="40">
        <v>0</v>
      </c>
      <c r="AC594" s="40" t="s">
        <v>995</v>
      </c>
      <c r="AD594" s="40">
        <v>1</v>
      </c>
      <c r="AE594" s="41">
        <v>0</v>
      </c>
      <c r="AF594" s="42">
        <v>-39.5</v>
      </c>
      <c r="AG594" s="47">
        <f t="shared" si="501"/>
        <v>-39</v>
      </c>
      <c r="AH594" s="43">
        <f t="shared" ca="1" si="489"/>
        <v>-38.299999999999997</v>
      </c>
      <c r="AI594" s="43">
        <f t="shared" ca="1" si="490"/>
        <v>-37.799999999999997</v>
      </c>
      <c r="AJ594" s="44">
        <f t="shared" ca="1" si="491"/>
        <v>-39.5</v>
      </c>
      <c r="AK594" s="44">
        <f t="shared" ca="1" si="492"/>
        <v>-39</v>
      </c>
      <c r="AL594" s="44">
        <f t="shared" ca="1" si="493"/>
        <v>-38.4</v>
      </c>
      <c r="AM594" s="44">
        <f t="shared" ca="1" si="494"/>
        <v>-37.9</v>
      </c>
      <c r="AN594" s="36" t="str">
        <f t="shared" ca="1" si="495"/>
        <v>50</v>
      </c>
      <c r="AO594" s="36" t="str">
        <f t="shared" ca="1" si="496"/>
        <v>00</v>
      </c>
      <c r="AP594" s="36" t="str">
        <f t="shared" ca="1" si="497"/>
        <v>00</v>
      </c>
      <c r="AQ594" s="36" t="str">
        <f t="shared" ca="1" si="498"/>
        <v>00</v>
      </c>
      <c r="AR594" s="36" t="str">
        <f t="shared" ca="1" si="499"/>
        <v>00</v>
      </c>
      <c r="AS594" s="36"/>
    </row>
    <row r="595" spans="19:45" ht="30" customHeight="1" x14ac:dyDescent="0.25">
      <c r="S595" s="7" t="s">
        <v>705</v>
      </c>
      <c r="T595" s="15" t="s">
        <v>1152</v>
      </c>
      <c r="U595" s="71" t="str">
        <f t="shared" ca="1" si="487"/>
        <v>0x53=-40.00,-39.50;</v>
      </c>
      <c r="V595" s="37"/>
      <c r="W595" s="37"/>
      <c r="X595" s="68"/>
      <c r="Y595" s="68"/>
      <c r="Z595" s="55">
        <f t="shared" ca="1" si="488"/>
        <v>1.6</v>
      </c>
      <c r="AA595" s="39" t="s">
        <v>580</v>
      </c>
      <c r="AB595" s="40">
        <v>0.5</v>
      </c>
      <c r="AC595" s="40" t="s">
        <v>995</v>
      </c>
      <c r="AD595" s="40">
        <v>1</v>
      </c>
      <c r="AE595" s="41">
        <v>0</v>
      </c>
      <c r="AF595" s="42">
        <v>-40</v>
      </c>
      <c r="AG595" s="47">
        <f t="shared" si="501"/>
        <v>-39.5</v>
      </c>
      <c r="AH595" s="43">
        <f t="shared" ca="1" si="489"/>
        <v>-38.4</v>
      </c>
      <c r="AI595" s="43">
        <f t="shared" ca="1" si="490"/>
        <v>-37.9</v>
      </c>
      <c r="AJ595" s="44">
        <f t="shared" ca="1" si="491"/>
        <v>-40</v>
      </c>
      <c r="AK595" s="44">
        <f t="shared" ca="1" si="492"/>
        <v>-39.5</v>
      </c>
      <c r="AL595" s="44">
        <f t="shared" ca="1" si="493"/>
        <v>-38.9</v>
      </c>
      <c r="AM595" s="44">
        <f t="shared" ca="1" si="494"/>
        <v>-38.4</v>
      </c>
      <c r="AN595" s="36" t="str">
        <f t="shared" ca="1" si="495"/>
        <v>50</v>
      </c>
      <c r="AO595" s="36" t="str">
        <f t="shared" ca="1" si="496"/>
        <v>03</v>
      </c>
      <c r="AP595" s="36" t="str">
        <f t="shared" ca="1" si="497"/>
        <v>00</v>
      </c>
      <c r="AQ595" s="36" t="str">
        <f t="shared" ca="1" si="498"/>
        <v>00</v>
      </c>
      <c r="AR595" s="36" t="str">
        <f t="shared" ca="1" si="499"/>
        <v>00</v>
      </c>
      <c r="AS595" s="36"/>
    </row>
    <row r="596" spans="19:45" ht="30" customHeight="1" x14ac:dyDescent="0.25">
      <c r="S596" s="7" t="s">
        <v>605</v>
      </c>
      <c r="T596" s="15" t="s">
        <v>991</v>
      </c>
      <c r="U596" s="71" t="str">
        <f t="shared" ca="1" si="487"/>
        <v>0x60=-40.50,-40.00;</v>
      </c>
      <c r="V596" s="37"/>
      <c r="W596" s="37">
        <v>0.10000000000000009</v>
      </c>
      <c r="X596" s="68"/>
      <c r="Y596" s="68"/>
      <c r="Z596" s="55">
        <f t="shared" ca="1" si="488"/>
        <v>2.3000000000000003</v>
      </c>
      <c r="AA596" s="39" t="s">
        <v>581</v>
      </c>
      <c r="AB596" s="40">
        <v>0</v>
      </c>
      <c r="AC596" s="40" t="s">
        <v>995</v>
      </c>
      <c r="AD596" s="40">
        <v>1</v>
      </c>
      <c r="AE596" s="41">
        <v>0</v>
      </c>
      <c r="AF596" s="42">
        <v>-40.5</v>
      </c>
      <c r="AG596" s="47">
        <f t="shared" si="501"/>
        <v>-40</v>
      </c>
      <c r="AH596" s="43">
        <f t="shared" ca="1" si="489"/>
        <v>-38.200000000000003</v>
      </c>
      <c r="AI596" s="43">
        <f t="shared" ca="1" si="490"/>
        <v>-37.700000000000003</v>
      </c>
      <c r="AJ596" s="44">
        <f t="shared" ca="1" si="491"/>
        <v>-40.5</v>
      </c>
      <c r="AK596" s="44">
        <f t="shared" ca="1" si="492"/>
        <v>-40</v>
      </c>
      <c r="AL596" s="44">
        <f t="shared" ca="1" si="493"/>
        <v>-38.300000000000004</v>
      </c>
      <c r="AM596" s="44">
        <f t="shared" ca="1" si="494"/>
        <v>-37.800000000000004</v>
      </c>
      <c r="AN596" s="36" t="str">
        <f t="shared" ca="1" si="495"/>
        <v>60</v>
      </c>
      <c r="AO596" s="36" t="str">
        <f t="shared" ca="1" si="496"/>
        <v>00</v>
      </c>
      <c r="AP596" s="36" t="str">
        <f t="shared" ca="1" si="497"/>
        <v>00</v>
      </c>
      <c r="AQ596" s="36" t="str">
        <f t="shared" ca="1" si="498"/>
        <v>00</v>
      </c>
      <c r="AR596" s="36" t="str">
        <f t="shared" ca="1" si="499"/>
        <v>00</v>
      </c>
      <c r="AS596" s="36"/>
    </row>
    <row r="597" spans="19:45" ht="30" customHeight="1" x14ac:dyDescent="0.25">
      <c r="S597" s="7" t="s">
        <v>721</v>
      </c>
      <c r="T597" s="15" t="s">
        <v>26</v>
      </c>
      <c r="U597" s="71" t="str">
        <f t="shared" ca="1" si="487"/>
        <v>0x63=-40.90,-40.50;</v>
      </c>
      <c r="V597" s="37"/>
      <c r="W597" s="37"/>
      <c r="X597" s="68"/>
      <c r="Y597" s="68"/>
      <c r="Z597" s="55">
        <f t="shared" ca="1" si="488"/>
        <v>2.7</v>
      </c>
      <c r="AA597" s="39" t="s">
        <v>581</v>
      </c>
      <c r="AB597" s="40">
        <v>0.5</v>
      </c>
      <c r="AC597" s="40" t="s">
        <v>995</v>
      </c>
      <c r="AD597" s="40">
        <v>1</v>
      </c>
      <c r="AE597" s="41">
        <v>0</v>
      </c>
      <c r="AF597" s="42">
        <v>-40.9</v>
      </c>
      <c r="AG597" s="47">
        <f t="shared" si="501"/>
        <v>-40.5</v>
      </c>
      <c r="AH597" s="43">
        <f t="shared" ca="1" si="489"/>
        <v>-38.199999999999996</v>
      </c>
      <c r="AI597" s="43">
        <f t="shared" ca="1" si="490"/>
        <v>-37.799999999999997</v>
      </c>
      <c r="AJ597" s="44">
        <f t="shared" ca="1" si="491"/>
        <v>-40.9</v>
      </c>
      <c r="AK597" s="44">
        <f t="shared" ca="1" si="492"/>
        <v>-40.5</v>
      </c>
      <c r="AL597" s="44">
        <f t="shared" ca="1" si="493"/>
        <v>-38.699999999999996</v>
      </c>
      <c r="AM597" s="44">
        <f t="shared" ca="1" si="494"/>
        <v>-38.299999999999997</v>
      </c>
      <c r="AN597" s="36" t="str">
        <f t="shared" ca="1" si="495"/>
        <v>60</v>
      </c>
      <c r="AO597" s="36" t="str">
        <f t="shared" ca="1" si="496"/>
        <v>03</v>
      </c>
      <c r="AP597" s="36" t="str">
        <f t="shared" ca="1" si="497"/>
        <v>00</v>
      </c>
      <c r="AQ597" s="36" t="str">
        <f t="shared" ca="1" si="498"/>
        <v>00</v>
      </c>
      <c r="AR597" s="36" t="str">
        <f t="shared" ca="1" si="499"/>
        <v>00</v>
      </c>
      <c r="AS597" s="36"/>
    </row>
    <row r="598" spans="19:45" ht="30" customHeight="1" x14ac:dyDescent="0.25">
      <c r="S598" s="7" t="s">
        <v>20</v>
      </c>
      <c r="T598" s="15">
        <v>-38</v>
      </c>
      <c r="U598" s="71" t="str">
        <f t="shared" ca="1" si="487"/>
        <v>0x64=-41.40,-40.90;</v>
      </c>
      <c r="V598" s="37"/>
      <c r="W598" s="37">
        <v>-0.10000000000000009</v>
      </c>
      <c r="X598" s="38"/>
      <c r="Y598" s="38"/>
      <c r="Z598" s="55">
        <f t="shared" ca="1" si="488"/>
        <v>3.1</v>
      </c>
      <c r="AA598" s="39" t="s">
        <v>581</v>
      </c>
      <c r="AB598" s="40">
        <v>1</v>
      </c>
      <c r="AC598" s="40" t="s">
        <v>995</v>
      </c>
      <c r="AD598" s="40">
        <v>1</v>
      </c>
      <c r="AE598" s="41">
        <v>0</v>
      </c>
      <c r="AF598" s="42">
        <v>-41.4</v>
      </c>
      <c r="AG598" s="47">
        <f t="shared" si="501"/>
        <v>-40.9</v>
      </c>
      <c r="AH598" s="43">
        <f t="shared" ca="1" si="489"/>
        <v>-38.299999999999997</v>
      </c>
      <c r="AI598" s="43">
        <f t="shared" ca="1" si="490"/>
        <v>-37.799999999999997</v>
      </c>
      <c r="AJ598" s="44">
        <f t="shared" ca="1" si="491"/>
        <v>-41.4</v>
      </c>
      <c r="AK598" s="44">
        <f t="shared" ca="1" si="492"/>
        <v>-40.9</v>
      </c>
      <c r="AL598" s="44">
        <f t="shared" ca="1" si="493"/>
        <v>-39.199999999999996</v>
      </c>
      <c r="AM598" s="44">
        <f t="shared" ca="1" si="494"/>
        <v>-38.699999999999996</v>
      </c>
      <c r="AN598" s="36" t="str">
        <f t="shared" ca="1" si="495"/>
        <v>60</v>
      </c>
      <c r="AO598" s="36" t="str">
        <f t="shared" ca="1" si="496"/>
        <v>04</v>
      </c>
      <c r="AP598" s="36" t="str">
        <f t="shared" ca="1" si="497"/>
        <v>00</v>
      </c>
      <c r="AQ598" s="36" t="str">
        <f t="shared" ca="1" si="498"/>
        <v>00</v>
      </c>
      <c r="AR598" s="36" t="str">
        <f t="shared" ca="1" si="499"/>
        <v>00</v>
      </c>
      <c r="AS598" s="36"/>
    </row>
    <row r="599" spans="19:45" ht="30" customHeight="1" x14ac:dyDescent="0.25">
      <c r="S599" s="7" t="s">
        <v>691</v>
      </c>
      <c r="T599" s="15" t="s">
        <v>1098</v>
      </c>
      <c r="U599" s="71"/>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71"/>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71"/>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71"/>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1.1000000000000001</v>
      </c>
      <c r="U603" s="71"/>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VLOOKUP(T589,MPN!$A$1:$E$997,4,FALSE)</f>
        <v>-38</v>
      </c>
      <c r="U604" s="71"/>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71"/>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 t="shared" ref="T606" si="502">VLOOKUP($T593,$AU$1:$AZ$31,MATCH($T587,$AU$1:$AZ$1,0),FALSE)&amp;"_"&amp;T595</f>
        <v>12V_NormalMode</v>
      </c>
      <c r="U606" s="71"/>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VLOOKUP($T589,MPN!$A$1:$E$497,2,FALSE)</f>
        <v>AMIC</v>
      </c>
      <c r="U607" s="71"/>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M804WF</v>
      </c>
      <c r="U608" s="71"/>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2227H</v>
      </c>
      <c r="U609" s="71"/>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VLOOKUP($T589,MPN!$A$1:$E$497,5,FALSE)</f>
        <v>Default</v>
      </c>
      <c r="U610" s="71"/>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 t="shared" ref="T611" si="503">VLOOKUP(T600,$DT$1:$DV$31,3,FALSE)</f>
        <v>0</v>
      </c>
      <c r="U611" s="71"/>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71"/>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c r="U613" s="71"/>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71"/>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t="shared" ref="T615" ca="1" si="504">COUNTA(U590:U649)</f>
        <v>9</v>
      </c>
      <c r="U615" s="71"/>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 t="shared" ref="T616" si="505">T604&amp;"+/-"&amp;T605&amp;" "&amp;T614</f>
        <v>-38+/-0.8 dBV</v>
      </c>
      <c r="U616" s="71"/>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 t="shared" ref="T617" si="506">T596&amp;" : "&amp;T599&amp;" "&amp;"(uA)"&amp;CHAR(10)&amp;"Vdc&amp;Remark: "&amp;T602</f>
        <v>3.3V : 100~200 (uA)
Vdc&amp;Remark: -</v>
      </c>
      <c r="U617" s="71"/>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71"/>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 t="shared" ref="T619" si="507">ADDRESS(ROW(S619),COLUMN($S$1))&amp;":"&amp;ADDRESS(ROW(S649),COLUMN($T$1))</f>
        <v>$S$619:$T$649</v>
      </c>
      <c r="U619" s="71"/>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 t="shared" ref="S620" si="508">$BB$2</f>
        <v>15V</v>
      </c>
      <c r="T620" s="3">
        <v>3.3</v>
      </c>
      <c r="U620" s="71"/>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 t="shared" ref="S621" si="509">$BB$3</f>
        <v>14V</v>
      </c>
      <c r="T621" s="3">
        <v>2.2000000000000002</v>
      </c>
      <c r="U621" s="71"/>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 t="shared" ref="S622" si="510">$BB$4</f>
        <v>13V</v>
      </c>
      <c r="T622" s="3">
        <v>1.1000000000000001</v>
      </c>
      <c r="U622" s="71"/>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 t="shared" ref="S623" si="511">$BB$5</f>
        <v>12V</v>
      </c>
      <c r="T623" s="3">
        <v>0</v>
      </c>
      <c r="U623" s="71"/>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 t="shared" ref="S624" si="512">$BB$6</f>
        <v>11V</v>
      </c>
      <c r="T624" s="3">
        <v>-1.1000000000000001</v>
      </c>
      <c r="U624" s="71"/>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 t="shared" ref="S625" si="513">$BB$7</f>
        <v>10V</v>
      </c>
      <c r="T625" s="3">
        <v>-2.2000000000000002</v>
      </c>
      <c r="U625" s="71"/>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 t="shared" ref="S626" si="514">$BB$8</f>
        <v>9V</v>
      </c>
      <c r="T626" s="3" t="s">
        <v>562</v>
      </c>
      <c r="U626" s="71"/>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 t="shared" ref="S627" si="515">$BB$9</f>
        <v>FIX</v>
      </c>
      <c r="T627" s="3" t="s">
        <v>562</v>
      </c>
      <c r="U627" s="71"/>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 t="shared" ref="S628" si="516">$BB$10</f>
        <v>Space</v>
      </c>
      <c r="T628" s="3"/>
      <c r="U628" s="71"/>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 t="shared" ref="S629" si="517">$BB$11</f>
        <v>Config2</v>
      </c>
      <c r="T629" s="3"/>
      <c r="U629" s="71"/>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 t="shared" ref="S630" si="518">$BB$12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 t="shared" ref="S631" si="519">$BB$13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 t="shared" ref="S632" si="520">$BB$14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 t="shared" ref="S633" si="521">$BB$15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 t="shared" ref="S634" si="522">$BB$16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 t="shared" ref="S635" si="523">$BB$17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 t="shared" ref="S636" si="524">$BB$18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 t="shared" ref="S637" si="525">$BB$19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 t="shared" ref="S638" si="526">$BB$20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 t="shared" ref="S639" si="527">$BB$21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 t="shared" ref="S640" si="528">$BB$22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 t="shared" ref="S641" si="529">$BB$23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 t="shared" ref="S642" si="530">$BB$24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 t="shared" ref="S643" si="531">$BB$25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 t="shared" ref="S644" si="532">$BB$26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 t="shared" ref="S645" si="533">$BB$27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 t="shared" ref="S646" si="534">$BB$28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 t="shared" ref="S647" si="535">$BB$29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 t="shared" ref="S648" si="536">$BB$30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 t="shared" ref="S649" si="537">$BB$31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 t="shared" ref="Y651" si="538">VLOOKUP(U651,$DX$1:$DZ$21,3,FALSE)</f>
        <v>-</v>
      </c>
      <c r="AD651" s="8"/>
    </row>
    <row r="652" spans="19:45" ht="30" customHeight="1" x14ac:dyDescent="0.25">
      <c r="S652" s="7" t="s">
        <v>24</v>
      </c>
      <c r="T652" s="15" t="s">
        <v>606</v>
      </c>
      <c r="U652" s="5" t="s">
        <v>23</v>
      </c>
      <c r="V652" s="7" t="str">
        <f t="shared" ref="V652" si="539">VLOOKUP(U651,$DX$1:$DZ$21,2,FALSE)</f>
        <v>-</v>
      </c>
      <c r="W652" s="19"/>
      <c r="X652" s="19"/>
      <c r="Y652" s="19"/>
      <c r="Z652" s="19"/>
      <c r="AA652" s="5" t="s">
        <v>592</v>
      </c>
      <c r="AB652" s="26" t="str">
        <f t="shared" ref="AB652" si="540">T671&amp;"_"&amp;ABS(T669)&amp;"dB_"&amp;T673&amp;"_"&amp;T674&amp;"_"&amp;GetAbsMaxMinText(AF655:AG714)&amp;"_"&amp;T654&amp;"_"&amp;T653&amp;S651&amp;"."&amp;T677</f>
        <v>default_NormalMode_38dB_M804WF_2282A_410_472_ZTS6058_MP11.2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 t="shared" ref="U653" si="541">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1177</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 t="shared" ref="AN654" si="542">VLOOKUP($T662,$DE$1:$DJ$31,2,FALSE)</f>
        <v>Full</v>
      </c>
      <c r="AO654" s="56" t="str">
        <f t="shared" ref="AO654" si="543">VLOOKUP($T662,$DE$1:$DJ$31,3,FALSE)</f>
        <v>Full</v>
      </c>
      <c r="AP654" s="56" t="str">
        <f t="shared" ref="AP654" si="544">VLOOKUP($T662,$DE$1:$DJ$31,4,FALSE)</f>
        <v>non</v>
      </c>
      <c r="AQ654" s="56" t="str">
        <f t="shared" ref="AQ654" si="545">VLOOKUP($T662,$DE$1:$DJ$31,5,FALSE)</f>
        <v>non</v>
      </c>
      <c r="AR654" s="56" t="str">
        <f t="shared" ref="AR654" si="546">VLOOKUP($T662,$DE$1:$DJ$31,6,FALSE)</f>
        <v>Full</v>
      </c>
      <c r="AS654" s="35" t="s">
        <v>726</v>
      </c>
    </row>
    <row r="655" spans="19:45" ht="30" customHeight="1" x14ac:dyDescent="0.25">
      <c r="S655" s="7" t="s">
        <v>18</v>
      </c>
      <c r="T655" s="15" t="s">
        <v>1149</v>
      </c>
      <c r="U655" s="36" t="str">
        <f t="shared" ref="U655:U661" ca="1" si="547">ConfigCode($AA655,$AN655,$AO655,$AP655,$AQ655,$AR655,$AF655,$AG655,2)</f>
        <v>0x39=-42.00,-41.00;</v>
      </c>
      <c r="V655" s="37"/>
      <c r="W655" s="37"/>
      <c r="X655" s="68"/>
      <c r="Y655" s="68"/>
      <c r="Z655" s="55" t="e">
        <f t="shared" ref="Z655:Z661" ca="1" si="548" xml:space="preserve">
N("vbias,vlookup vbias range")+
VLOOKUP($AA655,INDIRECT(BoxVal(ROW($AA655),34,COLUMN(T651))),2,FALSE)+
N("gain")+
$AB655+
N("vcm")+
VLOOKUP($AC655,$CT$1:$DC$31,7,FALSE)+
N("(vbias*vcp*vbg-vbias)*sensor ratio")+
VbiasCal($AA655,$AD655,$AE655,BoxVal(ROW($AC655),18,COLUMN($T$22)))+
N("vbias ref+gain ref")+
$V655+$W655</f>
        <v>#VALUE!</v>
      </c>
      <c r="AA655" s="39" t="s">
        <v>1153</v>
      </c>
      <c r="AB655" s="40">
        <v>4.5</v>
      </c>
      <c r="AC655" s="40" t="s">
        <v>996</v>
      </c>
      <c r="AD655" s="40">
        <v>1</v>
      </c>
      <c r="AE655" s="41" t="s">
        <v>436</v>
      </c>
      <c r="AF655" s="42">
        <v>-42</v>
      </c>
      <c r="AG655" s="42">
        <v>-41</v>
      </c>
      <c r="AH655" s="43" t="e">
        <f t="shared" ref="AH655:AH661" ca="1" si="549">$AF655+$Z655</f>
        <v>#VALUE!</v>
      </c>
      <c r="AI655" s="43" t="e">
        <f t="shared" ref="AI655:AI661" ca="1" si="550">$AG655+$Z655</f>
        <v>#VALUE!</v>
      </c>
      <c r="AJ655" s="44">
        <f t="shared" ref="AJ655:AJ661" ca="1" si="551" xml:space="preserve">
N("initial sens-loopgain")+
$AF655-BoxVal(ROW($AA655),26,COLUMN(INDIRECT("T"&amp;(INT(ROW($AA672)/65))*65+2)))</f>
        <v>-42</v>
      </c>
      <c r="AK655" s="44">
        <f t="shared" ref="AK655:AK661" ca="1" si="552">AJ655+(AG655-AF655)</f>
        <v>-41</v>
      </c>
      <c r="AL655" s="44" t="e">
        <f t="shared" ref="AL655:AL661" ca="1" si="553" xml:space="preserve">
N("initial sens-loopgain-gain-gain ref-vcm")+
$AH655-
BoxVal(ROW($AA655),26,COLUMN(INDIRECT("T"&amp;(INT(ROW($AA672)/65))*65+2)))-
$AB655-
$W655-
IFERROR(VLOOKUP($AC655,$CT$1:$DC$31,7,FALSE),0)</f>
        <v>#VALUE!</v>
      </c>
      <c r="AM655" s="44" t="e">
        <f t="shared" ref="AM655:AM661" ca="1" si="554">AL655+(AG655-AF655)</f>
        <v>#VALUE!</v>
      </c>
      <c r="AN655" s="36" t="str">
        <f t="shared" ref="AN655:AN661" ca="1" si="555">IF(BoxVal(ROW(AA655),9,COLUMN(T653))="FIX","00",ManualLookup(AA655,BoxVal(ROW(AA655),4,COLUMN(AN653)),INDIRECT(DN$3)))</f>
        <v>30</v>
      </c>
      <c r="AO655" s="36" t="str">
        <f t="shared" ref="AO655:AR661" ca="1" si="556">ManualLookup(AB655,BoxVal(ROW(AB655),4,COLUMN(AO653)),INDIRECT(DO$3))</f>
        <v>09</v>
      </c>
      <c r="AP655" s="36" t="str">
        <f t="shared" ca="1" si="556"/>
        <v>00</v>
      </c>
      <c r="AQ655" s="36" t="str">
        <f t="shared" ca="1" si="556"/>
        <v>00</v>
      </c>
      <c r="AR655" s="36" t="str">
        <f t="shared" ca="1" si="556"/>
        <v>00</v>
      </c>
      <c r="AS655" s="33"/>
    </row>
    <row r="656" spans="19:45" ht="30" customHeight="1" x14ac:dyDescent="0.25">
      <c r="S656" s="7" t="s">
        <v>13</v>
      </c>
      <c r="T656" s="15" t="s">
        <v>1160</v>
      </c>
      <c r="U656" s="71" t="str">
        <f t="shared" ca="1" si="547"/>
        <v>0x3A=-43.00,-42.00;</v>
      </c>
      <c r="V656" s="37"/>
      <c r="W656" s="37"/>
      <c r="X656" s="68"/>
      <c r="Y656" s="68"/>
      <c r="Z656" s="55" t="e">
        <f t="shared" ca="1" si="548"/>
        <v>#VALUE!</v>
      </c>
      <c r="AA656" s="39" t="s">
        <v>1153</v>
      </c>
      <c r="AB656" s="40">
        <v>5.5</v>
      </c>
      <c r="AC656" s="40" t="s">
        <v>996</v>
      </c>
      <c r="AD656" s="40">
        <v>1</v>
      </c>
      <c r="AE656" s="41" t="s">
        <v>436</v>
      </c>
      <c r="AF656" s="42">
        <v>-43</v>
      </c>
      <c r="AG656" s="47">
        <f t="shared" ref="AG656" si="557">AF655</f>
        <v>-42</v>
      </c>
      <c r="AH656" s="43" t="e">
        <f t="shared" ca="1" si="549"/>
        <v>#VALUE!</v>
      </c>
      <c r="AI656" s="43" t="e">
        <f t="shared" ca="1" si="550"/>
        <v>#VALUE!</v>
      </c>
      <c r="AJ656" s="44">
        <f t="shared" ca="1" si="551"/>
        <v>-43</v>
      </c>
      <c r="AK656" s="44">
        <f t="shared" ca="1" si="552"/>
        <v>-42</v>
      </c>
      <c r="AL656" s="44" t="e">
        <f t="shared" ca="1" si="553"/>
        <v>#VALUE!</v>
      </c>
      <c r="AM656" s="44" t="e">
        <f t="shared" ca="1" si="554"/>
        <v>#VALUE!</v>
      </c>
      <c r="AN656" s="36" t="str">
        <f t="shared" ca="1" si="555"/>
        <v>30</v>
      </c>
      <c r="AO656" s="36" t="str">
        <f t="shared" ca="1" si="556"/>
        <v>0A</v>
      </c>
      <c r="AP656" s="36" t="str">
        <f t="shared" ca="1" si="556"/>
        <v>00</v>
      </c>
      <c r="AQ656" s="36" t="str">
        <f t="shared" ca="1" si="556"/>
        <v>00</v>
      </c>
      <c r="AR656" s="36" t="str">
        <f t="shared" ca="1" si="556"/>
        <v>00</v>
      </c>
      <c r="AS656" s="36"/>
    </row>
    <row r="657" spans="19:45" ht="30" customHeight="1" x14ac:dyDescent="0.25">
      <c r="S657" s="26"/>
      <c r="T657" s="17"/>
      <c r="U657" s="71" t="str">
        <f t="shared" ca="1" si="547"/>
        <v>0x0A=-44.10,-43.00;</v>
      </c>
      <c r="V657" s="37"/>
      <c r="W657" s="37"/>
      <c r="X657" s="68"/>
      <c r="Y657" s="68"/>
      <c r="Z657" s="55" t="e">
        <f t="shared" ca="1" si="548"/>
        <v>#VALUE!</v>
      </c>
      <c r="AA657" s="39" t="s">
        <v>587</v>
      </c>
      <c r="AB657" s="40">
        <v>5.5</v>
      </c>
      <c r="AC657" s="40" t="s">
        <v>995</v>
      </c>
      <c r="AD657" s="40">
        <v>1</v>
      </c>
      <c r="AE657" s="41" t="s">
        <v>436</v>
      </c>
      <c r="AF657" s="42">
        <v>-44.1</v>
      </c>
      <c r="AG657" s="47">
        <f>AF656</f>
        <v>-43</v>
      </c>
      <c r="AH657" s="43" t="e">
        <f t="shared" ca="1" si="549"/>
        <v>#VALUE!</v>
      </c>
      <c r="AI657" s="43" t="e">
        <f t="shared" ca="1" si="550"/>
        <v>#VALUE!</v>
      </c>
      <c r="AJ657" s="44">
        <f t="shared" ca="1" si="551"/>
        <v>-44.1</v>
      </c>
      <c r="AK657" s="44">
        <f t="shared" ca="1" si="552"/>
        <v>-43</v>
      </c>
      <c r="AL657" s="44" t="e">
        <f t="shared" ca="1" si="553"/>
        <v>#VALUE!</v>
      </c>
      <c r="AM657" s="44" t="e">
        <f t="shared" ca="1" si="554"/>
        <v>#VALUE!</v>
      </c>
      <c r="AN657" s="36" t="str">
        <f t="shared" ca="1" si="555"/>
        <v>00</v>
      </c>
      <c r="AO657" s="36" t="str">
        <f t="shared" ca="1" si="556"/>
        <v>0A</v>
      </c>
      <c r="AP657" s="36" t="str">
        <f t="shared" ca="1" si="556"/>
        <v>00</v>
      </c>
      <c r="AQ657" s="36" t="str">
        <f t="shared" ca="1" si="556"/>
        <v>00</v>
      </c>
      <c r="AR657" s="36" t="str">
        <f t="shared" ca="1" si="556"/>
        <v>00</v>
      </c>
      <c r="AS657" s="36"/>
    </row>
    <row r="658" spans="19:45" ht="30" customHeight="1" x14ac:dyDescent="0.25">
      <c r="S658" s="7" t="s">
        <v>19</v>
      </c>
      <c r="T658" s="15" t="s">
        <v>1150</v>
      </c>
      <c r="U658" s="71" t="str">
        <f t="shared" ca="1" si="547"/>
        <v>0x5A=-45.10,-44.10;</v>
      </c>
      <c r="V658" s="37"/>
      <c r="W658" s="37"/>
      <c r="X658" s="68"/>
      <c r="Y658" s="68"/>
      <c r="Z658" s="55" t="e">
        <f t="shared" ca="1" si="548"/>
        <v>#VALUE!</v>
      </c>
      <c r="AA658" s="39" t="s">
        <v>580</v>
      </c>
      <c r="AB658" s="40">
        <v>5.5</v>
      </c>
      <c r="AC658" s="40" t="s">
        <v>995</v>
      </c>
      <c r="AD658" s="40">
        <v>1</v>
      </c>
      <c r="AE658" s="41" t="s">
        <v>436</v>
      </c>
      <c r="AF658" s="42">
        <v>-45.1</v>
      </c>
      <c r="AG658" s="47">
        <f>AF657</f>
        <v>-44.1</v>
      </c>
      <c r="AH658" s="43" t="e">
        <f t="shared" ca="1" si="549"/>
        <v>#VALUE!</v>
      </c>
      <c r="AI658" s="43" t="e">
        <f t="shared" ca="1" si="550"/>
        <v>#VALUE!</v>
      </c>
      <c r="AJ658" s="44">
        <f t="shared" ca="1" si="551"/>
        <v>-45.1</v>
      </c>
      <c r="AK658" s="44">
        <f t="shared" ca="1" si="552"/>
        <v>-44.1</v>
      </c>
      <c r="AL658" s="44" t="e">
        <f t="shared" ca="1" si="553"/>
        <v>#VALUE!</v>
      </c>
      <c r="AM658" s="44" t="e">
        <f t="shared" ca="1" si="554"/>
        <v>#VALUE!</v>
      </c>
      <c r="AN658" s="36" t="str">
        <f t="shared" ca="1" si="555"/>
        <v>50</v>
      </c>
      <c r="AO658" s="36" t="str">
        <f t="shared" ca="1" si="556"/>
        <v>0A</v>
      </c>
      <c r="AP658" s="36" t="str">
        <f t="shared" ca="1" si="556"/>
        <v>00</v>
      </c>
      <c r="AQ658" s="36" t="str">
        <f t="shared" ca="1" si="556"/>
        <v>00</v>
      </c>
      <c r="AR658" s="36" t="str">
        <f t="shared" ca="1" si="556"/>
        <v>00</v>
      </c>
      <c r="AS658" s="36"/>
    </row>
    <row r="659" spans="19:45" ht="30" customHeight="1" x14ac:dyDescent="0.25">
      <c r="S659" s="7" t="s">
        <v>15</v>
      </c>
      <c r="T659" s="15" t="s">
        <v>1151</v>
      </c>
      <c r="U659" s="71" t="str">
        <f t="shared" ca="1" si="547"/>
        <v>0x5B=-45.90,-45.10;</v>
      </c>
      <c r="V659" s="37"/>
      <c r="W659" s="37"/>
      <c r="X659" s="68"/>
      <c r="Y659" s="68"/>
      <c r="Z659" s="55" t="e">
        <f t="shared" ca="1" si="548"/>
        <v>#VALUE!</v>
      </c>
      <c r="AA659" s="39" t="s">
        <v>580</v>
      </c>
      <c r="AB659" s="40">
        <v>6.5</v>
      </c>
      <c r="AC659" s="40" t="s">
        <v>995</v>
      </c>
      <c r="AD659" s="40">
        <v>1</v>
      </c>
      <c r="AE659" s="41" t="s">
        <v>436</v>
      </c>
      <c r="AF659" s="42">
        <v>-45.9</v>
      </c>
      <c r="AG659" s="47">
        <f>AF658</f>
        <v>-45.1</v>
      </c>
      <c r="AH659" s="43" t="e">
        <f t="shared" ca="1" si="549"/>
        <v>#VALUE!</v>
      </c>
      <c r="AI659" s="43" t="e">
        <f t="shared" ca="1" si="550"/>
        <v>#VALUE!</v>
      </c>
      <c r="AJ659" s="44">
        <f t="shared" ca="1" si="551"/>
        <v>-45.9</v>
      </c>
      <c r="AK659" s="44">
        <f t="shared" ca="1" si="552"/>
        <v>-45.1</v>
      </c>
      <c r="AL659" s="44" t="e">
        <f t="shared" ca="1" si="553"/>
        <v>#VALUE!</v>
      </c>
      <c r="AM659" s="44" t="e">
        <f t="shared" ca="1" si="554"/>
        <v>#VALUE!</v>
      </c>
      <c r="AN659" s="36" t="str">
        <f t="shared" ca="1" si="555"/>
        <v>50</v>
      </c>
      <c r="AO659" s="36" t="str">
        <f t="shared" ca="1" si="556"/>
        <v>0B</v>
      </c>
      <c r="AP659" s="36" t="str">
        <f t="shared" ca="1" si="556"/>
        <v>00</v>
      </c>
      <c r="AQ659" s="36" t="str">
        <f t="shared" ca="1" si="556"/>
        <v>00</v>
      </c>
      <c r="AR659" s="36" t="str">
        <f t="shared" ca="1" si="556"/>
        <v>00</v>
      </c>
      <c r="AS659" s="36"/>
    </row>
    <row r="660" spans="19:45" ht="30" customHeight="1" x14ac:dyDescent="0.25">
      <c r="S660" s="7" t="s">
        <v>705</v>
      </c>
      <c r="T660" s="15" t="s">
        <v>1152</v>
      </c>
      <c r="U660" s="71" t="str">
        <f t="shared" ca="1" si="547"/>
        <v>0x6B=-46.80,-45.90;</v>
      </c>
      <c r="V660" s="37"/>
      <c r="W660" s="37"/>
      <c r="X660" s="68"/>
      <c r="Y660" s="68"/>
      <c r="Z660" s="55" t="e">
        <f t="shared" ca="1" si="548"/>
        <v>#VALUE!</v>
      </c>
      <c r="AA660" s="39" t="s">
        <v>581</v>
      </c>
      <c r="AB660" s="40">
        <v>6.5</v>
      </c>
      <c r="AC660" s="40" t="s">
        <v>995</v>
      </c>
      <c r="AD660" s="40">
        <v>1</v>
      </c>
      <c r="AE660" s="41" t="s">
        <v>436</v>
      </c>
      <c r="AF660" s="42">
        <v>-46.8</v>
      </c>
      <c r="AG660" s="47">
        <f>AF659</f>
        <v>-45.9</v>
      </c>
      <c r="AH660" s="43" t="e">
        <f t="shared" ca="1" si="549"/>
        <v>#VALUE!</v>
      </c>
      <c r="AI660" s="43" t="e">
        <f t="shared" ca="1" si="550"/>
        <v>#VALUE!</v>
      </c>
      <c r="AJ660" s="44">
        <f t="shared" ca="1" si="551"/>
        <v>-46.8</v>
      </c>
      <c r="AK660" s="44">
        <f t="shared" ca="1" si="552"/>
        <v>-45.9</v>
      </c>
      <c r="AL660" s="44" t="e">
        <f t="shared" ca="1" si="553"/>
        <v>#VALUE!</v>
      </c>
      <c r="AM660" s="44" t="e">
        <f t="shared" ca="1" si="554"/>
        <v>#VALUE!</v>
      </c>
      <c r="AN660" s="36" t="str">
        <f t="shared" ca="1" si="555"/>
        <v>60</v>
      </c>
      <c r="AO660" s="36" t="str">
        <f t="shared" ca="1" si="556"/>
        <v>0B</v>
      </c>
      <c r="AP660" s="36" t="str">
        <f t="shared" ca="1" si="556"/>
        <v>00</v>
      </c>
      <c r="AQ660" s="36" t="str">
        <f t="shared" ca="1" si="556"/>
        <v>00</v>
      </c>
      <c r="AR660" s="36" t="str">
        <f t="shared" ca="1" si="556"/>
        <v>00</v>
      </c>
      <c r="AS660" s="36"/>
    </row>
    <row r="661" spans="19:45" ht="30" customHeight="1" x14ac:dyDescent="0.25">
      <c r="S661" s="7" t="s">
        <v>605</v>
      </c>
      <c r="T661" s="15" t="s">
        <v>991</v>
      </c>
      <c r="U661" s="71" t="str">
        <f t="shared" ca="1" si="547"/>
        <v>0x6C=-47.30,-46.80;</v>
      </c>
      <c r="V661" s="37"/>
      <c r="W661" s="37"/>
      <c r="X661" s="68"/>
      <c r="Y661" s="68"/>
      <c r="Z661" s="55" t="e">
        <f t="shared" ca="1" si="548"/>
        <v>#VALUE!</v>
      </c>
      <c r="AA661" s="39" t="s">
        <v>581</v>
      </c>
      <c r="AB661" s="40">
        <v>7.5</v>
      </c>
      <c r="AC661" s="40" t="s">
        <v>995</v>
      </c>
      <c r="AD661" s="40">
        <v>1</v>
      </c>
      <c r="AE661" s="41" t="s">
        <v>436</v>
      </c>
      <c r="AF661" s="42">
        <v>-47.3</v>
      </c>
      <c r="AG661" s="47">
        <f>AF660</f>
        <v>-46.8</v>
      </c>
      <c r="AH661" s="43" t="e">
        <f t="shared" ca="1" si="549"/>
        <v>#VALUE!</v>
      </c>
      <c r="AI661" s="43" t="e">
        <f t="shared" ca="1" si="550"/>
        <v>#VALUE!</v>
      </c>
      <c r="AJ661" s="44">
        <f t="shared" ca="1" si="551"/>
        <v>-47.3</v>
      </c>
      <c r="AK661" s="44">
        <f t="shared" ca="1" si="552"/>
        <v>-46.8</v>
      </c>
      <c r="AL661" s="44" t="e">
        <f t="shared" ca="1" si="553"/>
        <v>#VALUE!</v>
      </c>
      <c r="AM661" s="44" t="e">
        <f t="shared" ca="1" si="554"/>
        <v>#VALUE!</v>
      </c>
      <c r="AN661" s="36" t="str">
        <f t="shared" ca="1" si="555"/>
        <v>60</v>
      </c>
      <c r="AO661" s="36" t="str">
        <f t="shared" ca="1" si="556"/>
        <v>0C</v>
      </c>
      <c r="AP661" s="36" t="str">
        <f t="shared" ca="1" si="556"/>
        <v>00</v>
      </c>
      <c r="AQ661" s="36" t="str">
        <f t="shared" ca="1" si="556"/>
        <v>00</v>
      </c>
      <c r="AR661" s="36" t="str">
        <f t="shared" ca="1" si="556"/>
        <v>00</v>
      </c>
      <c r="AS661" s="36"/>
    </row>
    <row r="662" spans="19:45" ht="30" customHeight="1" x14ac:dyDescent="0.25">
      <c r="S662" s="7" t="s">
        <v>721</v>
      </c>
      <c r="T662" s="15" t="s">
        <v>26</v>
      </c>
      <c r="U662" s="71"/>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 t="s">
        <v>20</v>
      </c>
      <c r="T663" s="15">
        <v>-38</v>
      </c>
      <c r="U663" s="71"/>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1098</v>
      </c>
      <c r="U664" s="71"/>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71"/>
      <c r="V665" s="37"/>
      <c r="W665" s="37"/>
      <c r="X665" s="38"/>
      <c r="Y665" s="38"/>
      <c r="Z665" s="71"/>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71"/>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71"/>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71"/>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VLOOKUP(T654,MPN!$A$1:$E$997,4,FALSE)</f>
        <v>-38</v>
      </c>
      <c r="U669" s="71"/>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1</v>
      </c>
      <c r="U670" s="71"/>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 t="shared" ref="T671" si="558">VLOOKUP($T658,$AU$1:$AZ$31,MATCH($T652,$AU$1:$AZ$1,0),FALSE)&amp;"_"&amp;T660</f>
        <v>default_NormalMode</v>
      </c>
      <c r="U671" s="71"/>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VLOOKUP($T654,MPN!$A$1:$E$497,2,FALSE)</f>
        <v>AMIC</v>
      </c>
      <c r="U672" s="71"/>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2:45" ht="30" customHeight="1" x14ac:dyDescent="0.25">
      <c r="S673" s="7" t="s">
        <v>16</v>
      </c>
      <c r="T673" s="7" t="str">
        <f>VLOOKUP($T655,ASIC!$A$1:$B$200,2,FALSE)</f>
        <v>M804WF</v>
      </c>
      <c r="U673" s="71"/>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2:45" ht="30" customHeight="1" x14ac:dyDescent="0.25">
      <c r="S674" s="7" t="s">
        <v>17</v>
      </c>
      <c r="T674" s="7" t="str">
        <f>VLOOKUP($T656,Sensor!$A$1:$B$100,2,FALSE)</f>
        <v>2282A</v>
      </c>
      <c r="U674" s="71"/>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2:45" ht="30" customHeight="1" x14ac:dyDescent="0.25">
      <c r="S675" s="7" t="s">
        <v>21</v>
      </c>
      <c r="T675" s="7" t="str">
        <f>VLOOKUP($T654,MPN!$A$1:$E$497,5,FALSE)</f>
        <v>Default</v>
      </c>
      <c r="U675" s="71"/>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2:45" ht="30" customHeight="1" x14ac:dyDescent="0.25">
      <c r="S676" s="7" t="s">
        <v>545</v>
      </c>
      <c r="T676" s="7">
        <f t="shared" ref="T676" si="559">VLOOKUP(T665,$DT$1:$DV$31,3,FALSE)</f>
        <v>0</v>
      </c>
      <c r="U676" s="71"/>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2:45" ht="30" customHeight="1" x14ac:dyDescent="0.25">
      <c r="S677" s="7" t="s">
        <v>22</v>
      </c>
      <c r="T677" s="15">
        <v>2</v>
      </c>
      <c r="U677" s="71"/>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2:45" ht="30" customHeight="1" x14ac:dyDescent="0.25">
      <c r="B678" s="70"/>
      <c r="S678" s="7" t="s">
        <v>696</v>
      </c>
      <c r="T678" s="28">
        <v>45257</v>
      </c>
      <c r="U678" s="71"/>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2:45" ht="30" customHeight="1" x14ac:dyDescent="0.25">
      <c r="S679" s="7" t="s">
        <v>694</v>
      </c>
      <c r="T679" s="15" t="s">
        <v>994</v>
      </c>
      <c r="U679" s="71"/>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2:45" ht="30" customHeight="1" x14ac:dyDescent="0.25">
      <c r="S680" s="7" t="s">
        <v>697</v>
      </c>
      <c r="T680" s="7">
        <f t="shared" ref="T680" ca="1" si="560">COUNTA(U655:U714)</f>
        <v>7</v>
      </c>
      <c r="U680" s="71"/>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2:45" ht="30" customHeight="1" x14ac:dyDescent="0.25">
      <c r="S681" s="7" t="s">
        <v>715</v>
      </c>
      <c r="T681" s="7" t="str">
        <f t="shared" ref="T681" si="561">T669&amp;"+/-"&amp;T670&amp;" "&amp;T679</f>
        <v>-38+/-1 dBV</v>
      </c>
      <c r="U681" s="71"/>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2:45" ht="30" customHeight="1" x14ac:dyDescent="0.25">
      <c r="S682" s="7" t="s">
        <v>719</v>
      </c>
      <c r="T682" s="54" t="str">
        <f t="shared" ref="T682" si="562">T661&amp;" : "&amp;T664&amp;" "&amp;"(uA)"&amp;CHAR(10)&amp;"Vdc&amp;Remark: "&amp;T667</f>
        <v>3.3V : 100~200 (uA)
Vdc&amp;Remark: -</v>
      </c>
      <c r="U682" s="71"/>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2:45" ht="30" customHeight="1" x14ac:dyDescent="0.25">
      <c r="U683" s="71"/>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2:45" ht="30" customHeight="1" x14ac:dyDescent="0.25">
      <c r="S684" s="2" t="s">
        <v>14</v>
      </c>
      <c r="T684" s="2" t="str">
        <f t="shared" ref="T684" si="563">ADDRESS(ROW(S684),COLUMN($S$1))&amp;":"&amp;ADDRESS(ROW(S714),COLUMN($T$1))</f>
        <v>$S$684:$T$714</v>
      </c>
      <c r="U684" s="71"/>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2:45" ht="30" customHeight="1" x14ac:dyDescent="0.25">
      <c r="S685" s="4" t="str">
        <f t="shared" ref="S685" si="564">$BB$2</f>
        <v>15V</v>
      </c>
      <c r="T685" s="3" t="s">
        <v>562</v>
      </c>
      <c r="U685" s="71"/>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2:45" ht="30" customHeight="1" x14ac:dyDescent="0.25">
      <c r="S686" s="4" t="str">
        <f t="shared" ref="S686" si="565">$BB$3</f>
        <v>14V</v>
      </c>
      <c r="T686" s="3">
        <v>2.2000000000000002</v>
      </c>
      <c r="U686" s="71"/>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2:45" ht="30" customHeight="1" x14ac:dyDescent="0.25">
      <c r="S687" s="4" t="str">
        <f t="shared" ref="S687" si="566">$BB$4</f>
        <v>13V</v>
      </c>
      <c r="T687" s="3">
        <v>1.1000000000000001</v>
      </c>
      <c r="U687" s="71"/>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2:45" ht="30" customHeight="1" x14ac:dyDescent="0.25">
      <c r="S688" s="4" t="str">
        <f t="shared" ref="S688" si="567">$BB$5</f>
        <v>12V</v>
      </c>
      <c r="T688" s="3">
        <v>0</v>
      </c>
      <c r="U688" s="71"/>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 t="shared" ref="S689" si="568">$BB$6</f>
        <v>11V</v>
      </c>
      <c r="T689" s="3">
        <v>-1.1000000000000001</v>
      </c>
      <c r="U689" s="71"/>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 t="shared" ref="S690" si="569">$BB$7</f>
        <v>10V</v>
      </c>
      <c r="T690" s="3" t="s">
        <v>562</v>
      </c>
      <c r="U690" s="71"/>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 t="shared" ref="S691" si="570">$BB$8</f>
        <v>9V</v>
      </c>
      <c r="T691" s="3" t="s">
        <v>562</v>
      </c>
      <c r="U691" s="71"/>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 t="shared" ref="S692" si="571">$BB$9</f>
        <v>FIX</v>
      </c>
      <c r="T692" s="3" t="s">
        <v>562</v>
      </c>
      <c r="U692" s="71"/>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 t="shared" ref="S693" si="572">$BB$10</f>
        <v>Space</v>
      </c>
      <c r="T693" s="3"/>
      <c r="U693" s="71"/>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 t="shared" ref="S694" si="573">$BB$11</f>
        <v>Config2</v>
      </c>
      <c r="T694" s="3"/>
      <c r="U694" s="71"/>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 t="shared" ref="S695" si="574">$BB$12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 t="shared" ref="S696" si="575">$BB$13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 t="shared" ref="S697" si="576">$BB$14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 t="shared" ref="S698" si="577">$BB$15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 t="shared" ref="S699" si="578">$BB$16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 t="shared" ref="S700" si="579">$BB$17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 t="shared" ref="S701" si="580">$BB$18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 t="shared" ref="S702" si="581">$BB$19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 t="shared" ref="S703" si="582">$BB$20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 t="shared" ref="S704" si="583">$BB$21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 t="shared" ref="S705" si="584">$BB$22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 t="shared" ref="S706" si="585">$BB$23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 t="shared" ref="S707" si="586">$BB$24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 t="shared" ref="S708" si="587">$BB$25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 t="shared" ref="S709" si="588">$BB$26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 t="shared" ref="S710" si="589">$BB$27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 t="shared" ref="S711" si="590">$BB$28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 t="shared" ref="S712" si="591">$BB$29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 t="shared" ref="S713" si="592">$BB$30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 t="shared" ref="S714" si="593">$BB$31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 t="shared" ref="Y716" si="594">VLOOKUP(U716,$DX$1:$DZ$21,3,FALSE)</f>
        <v>-</v>
      </c>
      <c r="AD716" s="8"/>
    </row>
    <row r="717" spans="19:45" ht="30" customHeight="1" x14ac:dyDescent="0.25">
      <c r="S717" s="7" t="s">
        <v>24</v>
      </c>
      <c r="T717" s="15" t="s">
        <v>606</v>
      </c>
      <c r="U717" s="5" t="s">
        <v>23</v>
      </c>
      <c r="V717" s="7" t="str">
        <f t="shared" ref="V717" si="595">VLOOKUP(U716,$DX$1:$DZ$21,2,FALSE)</f>
        <v>-</v>
      </c>
      <c r="W717" s="19"/>
      <c r="X717" s="19"/>
      <c r="Y717" s="19"/>
      <c r="Z717" s="19"/>
      <c r="AA717" s="5" t="s">
        <v>592</v>
      </c>
      <c r="AB717" s="26" t="str">
        <f t="shared" ref="AB717" si="596">T736&amp;"_"&amp;ABS(T734)&amp;"dB_"&amp;T738&amp;"_"&amp;T739&amp;"_"&amp;GetAbsMaxMinText(AF720:AG779)&amp;"_"&amp;T719&amp;"_"&amp;T718&amp;S716&amp;"."&amp;T742</f>
        <v>default_NormalMode_38dB_M804WF_2227H_327_442_ZTS6853_MP12.0</v>
      </c>
      <c r="AC717" s="18"/>
      <c r="AD717" s="18"/>
      <c r="AE717" s="18"/>
      <c r="AF717" s="18"/>
      <c r="AG717" s="18"/>
      <c r="AH717" s="19"/>
      <c r="AI717" s="19" t="s">
        <v>2</v>
      </c>
      <c r="AJ717" s="16"/>
      <c r="AK717" s="16"/>
      <c r="AL717" s="16"/>
      <c r="AM717" s="16"/>
      <c r="AN717" s="16"/>
      <c r="AO717" s="16"/>
      <c r="AP717" s="16"/>
      <c r="AQ717" s="16"/>
      <c r="AR717" s="16"/>
      <c r="AS717" s="16"/>
    </row>
    <row r="718" spans="19:45" ht="30" customHeight="1" x14ac:dyDescent="0.25">
      <c r="S718" s="7" t="s">
        <v>5</v>
      </c>
      <c r="T718" s="15" t="s">
        <v>1148</v>
      </c>
      <c r="U718" s="32" t="str">
        <f t="shared" ref="U718" si="597">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1178</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 t="shared" ref="AN719" si="598">VLOOKUP($T727,$DE$1:$DJ$31,2,FALSE)</f>
        <v>Full</v>
      </c>
      <c r="AO719" s="56" t="str">
        <f t="shared" ref="AO719" si="599">VLOOKUP($T727,$DE$1:$DJ$31,3,FALSE)</f>
        <v>Full</v>
      </c>
      <c r="AP719" s="56" t="str">
        <f t="shared" ref="AP719" si="600">VLOOKUP($T727,$DE$1:$DJ$31,4,FALSE)</f>
        <v>non</v>
      </c>
      <c r="AQ719" s="56" t="str">
        <f t="shared" ref="AQ719" si="601">VLOOKUP($T727,$DE$1:$DJ$31,5,FALSE)</f>
        <v>non</v>
      </c>
      <c r="AR719" s="56" t="str">
        <f t="shared" ref="AR719" si="602">VLOOKUP($T727,$DE$1:$DJ$31,6,FALSE)</f>
        <v>Full</v>
      </c>
      <c r="AS719" s="35" t="s">
        <v>726</v>
      </c>
    </row>
    <row r="720" spans="19:45" ht="30" customHeight="1" x14ac:dyDescent="0.25">
      <c r="S720" s="7" t="s">
        <v>18</v>
      </c>
      <c r="T720" s="15" t="s">
        <v>1149</v>
      </c>
      <c r="U720" s="36" t="str">
        <f t="shared" ref="U720:U742" ca="1" si="603">ConfigCode($AA720,$AN720,$AO720,$AP720,$AQ720,$AR720,$AF720,$AG720,2)</f>
        <v>0xF0=-33.00,-32.70;</v>
      </c>
      <c r="V720" s="37">
        <v>-0.5</v>
      </c>
      <c r="W720" s="37"/>
      <c r="X720" s="68"/>
      <c r="Y720" s="68"/>
      <c r="Z720" s="55">
        <f t="shared" ref="Z720:Z742" ca="1" si="604" xml:space="preserve">
N("vbias,vlookup vbias range")+
VLOOKUP($AA720,INDIRECT(BoxVal(ROW($AA720),34,COLUMN(T716))),2,FALSE)+
N("gain")+
$AB720+
N("vcm")+
VLOOKUP($AC720,$CT$1:$DC$31,7,FALSE)+
N("(vbias*vcp*vbg-vbias)*sensor ratio")+
VbiasCal($AA720,$AD720,$AE720,BoxVal(ROW($AC720),18,COLUMN($T$22)))+
N("vbias ref+gain ref")+
$V720+$W720</f>
        <v>-5.3534000000000006</v>
      </c>
      <c r="AA720" s="39" t="s">
        <v>1161</v>
      </c>
      <c r="AB720" s="40">
        <v>0</v>
      </c>
      <c r="AC720" s="40" t="s">
        <v>996</v>
      </c>
      <c r="AD720" s="40">
        <v>1</v>
      </c>
      <c r="AE720" s="41">
        <v>-6.6000000000000003E-2</v>
      </c>
      <c r="AF720" s="42">
        <v>-33</v>
      </c>
      <c r="AG720" s="42">
        <v>-32.700000000000003</v>
      </c>
      <c r="AH720" s="43">
        <f t="shared" ref="AH720:AH742" ca="1" si="605">$AF720+$Z720</f>
        <v>-38.353400000000001</v>
      </c>
      <c r="AI720" s="43">
        <f t="shared" ref="AI720:AI742" ca="1" si="606">$AG720+$Z720</f>
        <v>-38.053400000000003</v>
      </c>
      <c r="AJ720" s="44">
        <f t="shared" ref="AJ720:AJ742" ca="1" si="607" xml:space="preserve">
N("initial sens-loopgain")+
$AF720-BoxVal(ROW($AA720),26,COLUMN(INDIRECT("T"&amp;(INT(ROW($AA737)/65))*65+2)))</f>
        <v>-33</v>
      </c>
      <c r="AK720" s="44">
        <f t="shared" ref="AK720:AK742" ca="1" si="608">AJ720+(AG720-AF720)</f>
        <v>-32.700000000000003</v>
      </c>
      <c r="AL720" s="44">
        <f t="shared" ref="AL720:AL742" ca="1" si="609" xml:space="preserve">
N("initial sens-loopgain-gain-gain ref-vcm")+
$AH720-
BoxVal(ROW($AA720),26,COLUMN(INDIRECT("T"&amp;(INT(ROW($AA737)/65))*65+2)))-
$AB720-
$W720-
IFERROR(VLOOKUP($AC720,$CT$1:$DC$31,7,FALSE),0)</f>
        <v>-38.353400000000001</v>
      </c>
      <c r="AM720" s="44">
        <f t="shared" ref="AM720:AM742" ca="1" si="610">AL720+(AG720-AF720)</f>
        <v>-38.053400000000003</v>
      </c>
      <c r="AN720" s="36" t="str">
        <f t="shared" ref="AN720:AN742" ca="1" si="611">IF(BoxVal(ROW(AA720),9,COLUMN(T718))="FIX","00",ManualLookup(AA720,BoxVal(ROW(AA720),4,COLUMN(AN718)),INDIRECT(DN$3)))</f>
        <v>70</v>
      </c>
      <c r="AO720" s="36" t="str">
        <f t="shared" ref="AO720:AO742" ca="1" si="612">ManualLookup(AB720,BoxVal(ROW(AB720),4,COLUMN(AO718)),INDIRECT(DO$3))</f>
        <v>00</v>
      </c>
      <c r="AP720" s="36" t="str">
        <f t="shared" ref="AP720:AP742" ca="1" si="613">ManualLookup(AC720,BoxVal(ROW(AC720),4,COLUMN(AP718)),INDIRECT(DP$3))</f>
        <v>00</v>
      </c>
      <c r="AQ720" s="36" t="str">
        <f t="shared" ref="AQ720:AQ742" ca="1" si="614">ManualLookup(AD720,BoxVal(ROW(AD720),4,COLUMN(AQ718)),INDIRECT(DQ$3))</f>
        <v>00</v>
      </c>
      <c r="AR720" s="36" t="str">
        <f t="shared" ref="AR720:AR742" ca="1" si="615">ManualLookup(AE720,BoxVal(ROW(AE720),4,COLUMN(AR718)),INDIRECT(DR$3))</f>
        <v>80</v>
      </c>
      <c r="AS720" s="33"/>
    </row>
    <row r="721" spans="19:45" ht="30" customHeight="1" x14ac:dyDescent="0.25">
      <c r="S721" s="7" t="s">
        <v>13</v>
      </c>
      <c r="T721" s="15" t="s">
        <v>1159</v>
      </c>
      <c r="U721" s="71" t="str">
        <f t="shared" ca="1" si="603"/>
        <v>0xF3=-33.50,-33.00;</v>
      </c>
      <c r="V721" s="37">
        <v>-0.48</v>
      </c>
      <c r="W721" s="37"/>
      <c r="X721" s="68"/>
      <c r="Y721" s="68"/>
      <c r="Z721" s="55">
        <f t="shared" ca="1" si="604"/>
        <v>-4.833400000000001</v>
      </c>
      <c r="AA721" s="39" t="s">
        <v>1161</v>
      </c>
      <c r="AB721" s="40">
        <v>0.5</v>
      </c>
      <c r="AC721" s="40" t="s">
        <v>996</v>
      </c>
      <c r="AD721" s="40">
        <v>1</v>
      </c>
      <c r="AE721" s="41">
        <v>-6.6000000000000003E-2</v>
      </c>
      <c r="AF721" s="42">
        <v>-33.5</v>
      </c>
      <c r="AG721" s="47">
        <f t="shared" ref="AG721" si="616">AF720</f>
        <v>-33</v>
      </c>
      <c r="AH721" s="43">
        <f t="shared" ca="1" si="605"/>
        <v>-38.333399999999997</v>
      </c>
      <c r="AI721" s="43">
        <f t="shared" ca="1" si="606"/>
        <v>-37.833399999999997</v>
      </c>
      <c r="AJ721" s="44">
        <f t="shared" ca="1" si="607"/>
        <v>-33.5</v>
      </c>
      <c r="AK721" s="44">
        <f t="shared" ca="1" si="608"/>
        <v>-33</v>
      </c>
      <c r="AL721" s="44">
        <f t="shared" ca="1" si="609"/>
        <v>-38.833399999999997</v>
      </c>
      <c r="AM721" s="44">
        <f t="shared" ca="1" si="610"/>
        <v>-38.333399999999997</v>
      </c>
      <c r="AN721" s="36" t="str">
        <f t="shared" ca="1" si="611"/>
        <v>70</v>
      </c>
      <c r="AO721" s="36" t="str">
        <f t="shared" ca="1" si="612"/>
        <v>03</v>
      </c>
      <c r="AP721" s="36" t="str">
        <f t="shared" ca="1" si="613"/>
        <v>00</v>
      </c>
      <c r="AQ721" s="36" t="str">
        <f t="shared" ca="1" si="614"/>
        <v>00</v>
      </c>
      <c r="AR721" s="36" t="str">
        <f t="shared" ca="1" si="615"/>
        <v>80</v>
      </c>
      <c r="AS721" s="36"/>
    </row>
    <row r="722" spans="19:45" ht="30" customHeight="1" x14ac:dyDescent="0.25">
      <c r="S722" s="26"/>
      <c r="T722" s="17"/>
      <c r="U722" s="71" t="str">
        <f t="shared" ca="1" si="603"/>
        <v>0x70=-33.90,-33.50;</v>
      </c>
      <c r="V722" s="37">
        <v>-0.2</v>
      </c>
      <c r="W722" s="37"/>
      <c r="X722" s="68"/>
      <c r="Y722" s="68"/>
      <c r="Z722" s="55">
        <f t="shared" ca="1" si="604"/>
        <v>-4.4000000000000004</v>
      </c>
      <c r="AA722" s="39" t="s">
        <v>965</v>
      </c>
      <c r="AB722" s="40">
        <v>0</v>
      </c>
      <c r="AC722" s="40" t="s">
        <v>995</v>
      </c>
      <c r="AD722" s="40">
        <v>1</v>
      </c>
      <c r="AE722" s="41">
        <v>0</v>
      </c>
      <c r="AF722" s="42">
        <v>-33.9</v>
      </c>
      <c r="AG722" s="47">
        <f t="shared" ref="AG722:AG742" si="617">AF721</f>
        <v>-33.5</v>
      </c>
      <c r="AH722" s="43">
        <f t="shared" ca="1" si="605"/>
        <v>-38.299999999999997</v>
      </c>
      <c r="AI722" s="43">
        <f t="shared" ca="1" si="606"/>
        <v>-37.9</v>
      </c>
      <c r="AJ722" s="44">
        <f t="shared" ca="1" si="607"/>
        <v>-33.9</v>
      </c>
      <c r="AK722" s="44">
        <f t="shared" ca="1" si="608"/>
        <v>-33.5</v>
      </c>
      <c r="AL722" s="44">
        <f t="shared" ca="1" si="609"/>
        <v>-38.299999999999997</v>
      </c>
      <c r="AM722" s="44">
        <f t="shared" ca="1" si="610"/>
        <v>-37.9</v>
      </c>
      <c r="AN722" s="36" t="str">
        <f t="shared" ca="1" si="611"/>
        <v>70</v>
      </c>
      <c r="AO722" s="36" t="str">
        <f t="shared" ca="1" si="612"/>
        <v>00</v>
      </c>
      <c r="AP722" s="36" t="str">
        <f t="shared" ca="1" si="613"/>
        <v>00</v>
      </c>
      <c r="AQ722" s="36" t="str">
        <f t="shared" ca="1" si="614"/>
        <v>00</v>
      </c>
      <c r="AR722" s="36" t="str">
        <f t="shared" ca="1" si="615"/>
        <v>00</v>
      </c>
      <c r="AS722" s="36"/>
    </row>
    <row r="723" spans="19:45" ht="30" customHeight="1" x14ac:dyDescent="0.25">
      <c r="S723" s="7" t="s">
        <v>19</v>
      </c>
      <c r="T723" s="15" t="s">
        <v>1150</v>
      </c>
      <c r="U723" s="71" t="str">
        <f t="shared" ca="1" si="603"/>
        <v>0x73=-34.50,-33.90;</v>
      </c>
      <c r="V723" s="37">
        <v>-0.25</v>
      </c>
      <c r="W723" s="37"/>
      <c r="X723" s="68"/>
      <c r="Y723" s="68"/>
      <c r="Z723" s="55">
        <f t="shared" ca="1" si="604"/>
        <v>-3.95</v>
      </c>
      <c r="AA723" s="39" t="s">
        <v>965</v>
      </c>
      <c r="AB723" s="40">
        <v>0.5</v>
      </c>
      <c r="AC723" s="40" t="s">
        <v>995</v>
      </c>
      <c r="AD723" s="40">
        <v>1</v>
      </c>
      <c r="AE723" s="41">
        <v>0</v>
      </c>
      <c r="AF723" s="42">
        <v>-34.5</v>
      </c>
      <c r="AG723" s="47">
        <f t="shared" si="617"/>
        <v>-33.9</v>
      </c>
      <c r="AH723" s="43">
        <f t="shared" ca="1" si="605"/>
        <v>-38.450000000000003</v>
      </c>
      <c r="AI723" s="43">
        <f t="shared" ca="1" si="606"/>
        <v>-37.85</v>
      </c>
      <c r="AJ723" s="44">
        <f t="shared" ca="1" si="607"/>
        <v>-34.5</v>
      </c>
      <c r="AK723" s="44">
        <f t="shared" ca="1" si="608"/>
        <v>-33.9</v>
      </c>
      <c r="AL723" s="44">
        <f t="shared" ca="1" si="609"/>
        <v>-38.950000000000003</v>
      </c>
      <c r="AM723" s="44">
        <f t="shared" ca="1" si="610"/>
        <v>-38.35</v>
      </c>
      <c r="AN723" s="36" t="str">
        <f t="shared" ca="1" si="611"/>
        <v>70</v>
      </c>
      <c r="AO723" s="36" t="str">
        <f t="shared" ca="1" si="612"/>
        <v>03</v>
      </c>
      <c r="AP723" s="36" t="str">
        <f t="shared" ca="1" si="613"/>
        <v>00</v>
      </c>
      <c r="AQ723" s="36" t="str">
        <f t="shared" ca="1" si="614"/>
        <v>00</v>
      </c>
      <c r="AR723" s="36" t="str">
        <f t="shared" ca="1" si="615"/>
        <v>00</v>
      </c>
      <c r="AS723" s="36"/>
    </row>
    <row r="724" spans="19:45" ht="30" customHeight="1" x14ac:dyDescent="0.25">
      <c r="S724" s="7" t="s">
        <v>15</v>
      </c>
      <c r="T724" s="15" t="s">
        <v>1151</v>
      </c>
      <c r="U724" s="71" t="str">
        <f t="shared" ca="1" si="603"/>
        <v>0x74=-34.90,-34.50;</v>
      </c>
      <c r="V724" s="37"/>
      <c r="W724" s="37"/>
      <c r="X724" s="68"/>
      <c r="Y724" s="68"/>
      <c r="Z724" s="55">
        <f t="shared" ca="1" si="604"/>
        <v>-3.2</v>
      </c>
      <c r="AA724" s="39" t="s">
        <v>965</v>
      </c>
      <c r="AB724" s="40">
        <v>1</v>
      </c>
      <c r="AC724" s="40" t="s">
        <v>995</v>
      </c>
      <c r="AD724" s="40">
        <v>1</v>
      </c>
      <c r="AE724" s="41">
        <v>0</v>
      </c>
      <c r="AF724" s="42">
        <v>-34.9</v>
      </c>
      <c r="AG724" s="47">
        <f t="shared" si="617"/>
        <v>-34.5</v>
      </c>
      <c r="AH724" s="43">
        <f t="shared" ca="1" si="605"/>
        <v>-38.1</v>
      </c>
      <c r="AI724" s="43">
        <f t="shared" ca="1" si="606"/>
        <v>-37.700000000000003</v>
      </c>
      <c r="AJ724" s="44">
        <f t="shared" ca="1" si="607"/>
        <v>-34.9</v>
      </c>
      <c r="AK724" s="44">
        <f t="shared" ca="1" si="608"/>
        <v>-34.5</v>
      </c>
      <c r="AL724" s="44">
        <f t="shared" ca="1" si="609"/>
        <v>-39.1</v>
      </c>
      <c r="AM724" s="44">
        <f t="shared" ca="1" si="610"/>
        <v>-38.700000000000003</v>
      </c>
      <c r="AN724" s="36" t="str">
        <f t="shared" ca="1" si="611"/>
        <v>70</v>
      </c>
      <c r="AO724" s="36" t="str">
        <f t="shared" ca="1" si="612"/>
        <v>04</v>
      </c>
      <c r="AP724" s="36" t="str">
        <f t="shared" ca="1" si="613"/>
        <v>00</v>
      </c>
      <c r="AQ724" s="36" t="str">
        <f t="shared" ca="1" si="614"/>
        <v>00</v>
      </c>
      <c r="AR724" s="36" t="str">
        <f t="shared" ca="1" si="615"/>
        <v>00</v>
      </c>
      <c r="AS724" s="36"/>
    </row>
    <row r="725" spans="19:45" ht="30" customHeight="1" x14ac:dyDescent="0.25">
      <c r="S725" s="7" t="s">
        <v>705</v>
      </c>
      <c r="T725" s="15" t="s">
        <v>1152</v>
      </c>
      <c r="U725" s="71" t="str">
        <f t="shared" ca="1" si="603"/>
        <v>0xA3=-35.20,-34.90;</v>
      </c>
      <c r="V725" s="37">
        <v>-0.2</v>
      </c>
      <c r="W725" s="37"/>
      <c r="X725" s="68"/>
      <c r="Y725" s="68"/>
      <c r="Z725" s="55">
        <f t="shared" ca="1" si="604"/>
        <v>-3.1260000000000003</v>
      </c>
      <c r="AA725" s="39" t="s">
        <v>584</v>
      </c>
      <c r="AB725" s="40">
        <v>0.5</v>
      </c>
      <c r="AC725" s="40" t="s">
        <v>995</v>
      </c>
      <c r="AD725" s="40">
        <v>1</v>
      </c>
      <c r="AE725" s="41">
        <v>-6.6000000000000003E-2</v>
      </c>
      <c r="AF725" s="42">
        <v>-35.200000000000003</v>
      </c>
      <c r="AG725" s="47">
        <f t="shared" si="617"/>
        <v>-34.9</v>
      </c>
      <c r="AH725" s="43">
        <f t="shared" ca="1" si="605"/>
        <v>-38.326000000000001</v>
      </c>
      <c r="AI725" s="43">
        <f t="shared" ca="1" si="606"/>
        <v>-38.025999999999996</v>
      </c>
      <c r="AJ725" s="44">
        <f t="shared" ca="1" si="607"/>
        <v>-35.200000000000003</v>
      </c>
      <c r="AK725" s="44">
        <f t="shared" ca="1" si="608"/>
        <v>-34.9</v>
      </c>
      <c r="AL725" s="44">
        <f t="shared" ca="1" si="609"/>
        <v>-38.826000000000001</v>
      </c>
      <c r="AM725" s="44">
        <f t="shared" ca="1" si="610"/>
        <v>-38.525999999999996</v>
      </c>
      <c r="AN725" s="36" t="str">
        <f t="shared" ca="1" si="611"/>
        <v>20</v>
      </c>
      <c r="AO725" s="36" t="str">
        <f t="shared" ca="1" si="612"/>
        <v>03</v>
      </c>
      <c r="AP725" s="36" t="str">
        <f t="shared" ca="1" si="613"/>
        <v>00</v>
      </c>
      <c r="AQ725" s="36" t="str">
        <f t="shared" ca="1" si="614"/>
        <v>00</v>
      </c>
      <c r="AR725" s="36" t="str">
        <f t="shared" ca="1" si="615"/>
        <v>80</v>
      </c>
      <c r="AS725" s="36"/>
    </row>
    <row r="726" spans="19:45" ht="30" customHeight="1" x14ac:dyDescent="0.25">
      <c r="S726" s="7" t="s">
        <v>605</v>
      </c>
      <c r="T726" s="15" t="s">
        <v>991</v>
      </c>
      <c r="U726" s="71" t="str">
        <f t="shared" ca="1" si="603"/>
        <v>0xA4=-35.70,-35.20;</v>
      </c>
      <c r="V726" s="37">
        <v>-0.15</v>
      </c>
      <c r="W726" s="37"/>
      <c r="X726" s="68"/>
      <c r="Y726" s="68"/>
      <c r="Z726" s="55">
        <f t="shared" ca="1" si="604"/>
        <v>-2.5760000000000001</v>
      </c>
      <c r="AA726" s="39" t="s">
        <v>584</v>
      </c>
      <c r="AB726" s="40">
        <v>1</v>
      </c>
      <c r="AC726" s="40" t="s">
        <v>995</v>
      </c>
      <c r="AD726" s="40">
        <v>1</v>
      </c>
      <c r="AE726" s="41">
        <v>-6.6000000000000003E-2</v>
      </c>
      <c r="AF726" s="42">
        <v>-35.700000000000003</v>
      </c>
      <c r="AG726" s="47">
        <f t="shared" si="617"/>
        <v>-35.200000000000003</v>
      </c>
      <c r="AH726" s="43">
        <f t="shared" ca="1" si="605"/>
        <v>-38.276000000000003</v>
      </c>
      <c r="AI726" s="43">
        <f t="shared" ca="1" si="606"/>
        <v>-37.776000000000003</v>
      </c>
      <c r="AJ726" s="44">
        <f t="shared" ca="1" si="607"/>
        <v>-35.700000000000003</v>
      </c>
      <c r="AK726" s="44">
        <f t="shared" ca="1" si="608"/>
        <v>-35.200000000000003</v>
      </c>
      <c r="AL726" s="44">
        <f t="shared" ca="1" si="609"/>
        <v>-39.276000000000003</v>
      </c>
      <c r="AM726" s="44">
        <f t="shared" ca="1" si="610"/>
        <v>-38.776000000000003</v>
      </c>
      <c r="AN726" s="36" t="str">
        <f t="shared" ca="1" si="611"/>
        <v>20</v>
      </c>
      <c r="AO726" s="36" t="str">
        <f t="shared" ca="1" si="612"/>
        <v>04</v>
      </c>
      <c r="AP726" s="36" t="str">
        <f t="shared" ca="1" si="613"/>
        <v>00</v>
      </c>
      <c r="AQ726" s="36" t="str">
        <f t="shared" ca="1" si="614"/>
        <v>00</v>
      </c>
      <c r="AR726" s="36" t="str">
        <f t="shared" ca="1" si="615"/>
        <v>80</v>
      </c>
      <c r="AS726" s="36"/>
    </row>
    <row r="727" spans="19:45" ht="30" customHeight="1" x14ac:dyDescent="0.25">
      <c r="S727" s="7" t="s">
        <v>721</v>
      </c>
      <c r="T727" s="15" t="s">
        <v>26</v>
      </c>
      <c r="U727" s="71" t="str">
        <f t="shared" ca="1" si="603"/>
        <v>0xA5=-36.20,-35.70;</v>
      </c>
      <c r="V727" s="37">
        <v>-0.05</v>
      </c>
      <c r="W727" s="37"/>
      <c r="X727" s="68"/>
      <c r="Y727" s="68"/>
      <c r="Z727" s="55">
        <f t="shared" ca="1" si="604"/>
        <v>-1.9760000000000002</v>
      </c>
      <c r="AA727" s="39" t="s">
        <v>584</v>
      </c>
      <c r="AB727" s="40">
        <v>1.5</v>
      </c>
      <c r="AC727" s="40" t="s">
        <v>995</v>
      </c>
      <c r="AD727" s="40">
        <v>1</v>
      </c>
      <c r="AE727" s="41">
        <v>-6.6000000000000003E-2</v>
      </c>
      <c r="AF727" s="42">
        <v>-36.200000000000003</v>
      </c>
      <c r="AG727" s="47">
        <f t="shared" si="617"/>
        <v>-35.700000000000003</v>
      </c>
      <c r="AH727" s="43">
        <f t="shared" ca="1" si="605"/>
        <v>-38.176000000000002</v>
      </c>
      <c r="AI727" s="43">
        <f t="shared" ca="1" si="606"/>
        <v>-37.676000000000002</v>
      </c>
      <c r="AJ727" s="44">
        <f t="shared" ca="1" si="607"/>
        <v>-36.200000000000003</v>
      </c>
      <c r="AK727" s="44">
        <f t="shared" ca="1" si="608"/>
        <v>-35.700000000000003</v>
      </c>
      <c r="AL727" s="44">
        <f t="shared" ca="1" si="609"/>
        <v>-39.676000000000002</v>
      </c>
      <c r="AM727" s="44">
        <f t="shared" ca="1" si="610"/>
        <v>-39.176000000000002</v>
      </c>
      <c r="AN727" s="36" t="str">
        <f t="shared" ca="1" si="611"/>
        <v>20</v>
      </c>
      <c r="AO727" s="36" t="str">
        <f t="shared" ca="1" si="612"/>
        <v>05</v>
      </c>
      <c r="AP727" s="36" t="str">
        <f t="shared" ca="1" si="613"/>
        <v>00</v>
      </c>
      <c r="AQ727" s="36" t="str">
        <f t="shared" ca="1" si="614"/>
        <v>00</v>
      </c>
      <c r="AR727" s="36" t="str">
        <f t="shared" ca="1" si="615"/>
        <v>80</v>
      </c>
      <c r="AS727" s="36"/>
    </row>
    <row r="728" spans="19:45" ht="30" customHeight="1" x14ac:dyDescent="0.25">
      <c r="S728" s="7" t="s">
        <v>20</v>
      </c>
      <c r="T728" s="15">
        <v>-38</v>
      </c>
      <c r="U728" s="71" t="str">
        <f t="shared" ca="1" si="603"/>
        <v>0x24=-36.50,-36.20;</v>
      </c>
      <c r="V728" s="37"/>
      <c r="W728" s="37"/>
      <c r="X728" s="38"/>
      <c r="Y728" s="38"/>
      <c r="Z728" s="55">
        <f t="shared" ca="1" si="604"/>
        <v>-1.7000000000000002</v>
      </c>
      <c r="AA728" s="39" t="s">
        <v>584</v>
      </c>
      <c r="AB728" s="40">
        <v>1</v>
      </c>
      <c r="AC728" s="40" t="s">
        <v>995</v>
      </c>
      <c r="AD728" s="40">
        <v>1</v>
      </c>
      <c r="AE728" s="41">
        <v>0</v>
      </c>
      <c r="AF728" s="42">
        <v>-36.5</v>
      </c>
      <c r="AG728" s="47">
        <f t="shared" si="617"/>
        <v>-36.200000000000003</v>
      </c>
      <c r="AH728" s="43">
        <f t="shared" ca="1" si="605"/>
        <v>-38.200000000000003</v>
      </c>
      <c r="AI728" s="43">
        <f t="shared" ca="1" si="606"/>
        <v>-37.900000000000006</v>
      </c>
      <c r="AJ728" s="44">
        <f t="shared" ca="1" si="607"/>
        <v>-36.5</v>
      </c>
      <c r="AK728" s="44">
        <f t="shared" ca="1" si="608"/>
        <v>-36.200000000000003</v>
      </c>
      <c r="AL728" s="44">
        <f t="shared" ca="1" si="609"/>
        <v>-39.200000000000003</v>
      </c>
      <c r="AM728" s="44">
        <f t="shared" ca="1" si="610"/>
        <v>-38.900000000000006</v>
      </c>
      <c r="AN728" s="36" t="str">
        <f t="shared" ca="1" si="611"/>
        <v>20</v>
      </c>
      <c r="AO728" s="36" t="str">
        <f t="shared" ca="1" si="612"/>
        <v>04</v>
      </c>
      <c r="AP728" s="36" t="str">
        <f t="shared" ca="1" si="613"/>
        <v>00</v>
      </c>
      <c r="AQ728" s="36" t="str">
        <f t="shared" ca="1" si="614"/>
        <v>00</v>
      </c>
      <c r="AR728" s="36" t="str">
        <f t="shared" ca="1" si="615"/>
        <v>00</v>
      </c>
      <c r="AS728" s="36"/>
    </row>
    <row r="729" spans="19:45" ht="30" customHeight="1" x14ac:dyDescent="0.25">
      <c r="S729" s="7" t="s">
        <v>691</v>
      </c>
      <c r="T729" s="15" t="s">
        <v>1098</v>
      </c>
      <c r="U729" s="71" t="str">
        <f t="shared" ca="1" si="603"/>
        <v>0x25=-37.00,-36.50;</v>
      </c>
      <c r="V729" s="37"/>
      <c r="W729" s="37"/>
      <c r="X729" s="38"/>
      <c r="Y729" s="38"/>
      <c r="Z729" s="55">
        <f t="shared" ca="1" si="604"/>
        <v>-1.2000000000000002</v>
      </c>
      <c r="AA729" s="39" t="s">
        <v>584</v>
      </c>
      <c r="AB729" s="40">
        <v>1.5</v>
      </c>
      <c r="AC729" s="40" t="s">
        <v>995</v>
      </c>
      <c r="AD729" s="40">
        <v>1</v>
      </c>
      <c r="AE729" s="41">
        <v>0</v>
      </c>
      <c r="AF729" s="42">
        <v>-37</v>
      </c>
      <c r="AG729" s="47">
        <f t="shared" si="617"/>
        <v>-36.5</v>
      </c>
      <c r="AH729" s="43">
        <f t="shared" ca="1" si="605"/>
        <v>-38.200000000000003</v>
      </c>
      <c r="AI729" s="43">
        <f t="shared" ca="1" si="606"/>
        <v>-37.700000000000003</v>
      </c>
      <c r="AJ729" s="44">
        <f t="shared" ca="1" si="607"/>
        <v>-37</v>
      </c>
      <c r="AK729" s="44">
        <f t="shared" ca="1" si="608"/>
        <v>-36.5</v>
      </c>
      <c r="AL729" s="44">
        <f t="shared" ca="1" si="609"/>
        <v>-39.700000000000003</v>
      </c>
      <c r="AM729" s="44">
        <f t="shared" ca="1" si="610"/>
        <v>-39.200000000000003</v>
      </c>
      <c r="AN729" s="36" t="str">
        <f t="shared" ca="1" si="611"/>
        <v>20</v>
      </c>
      <c r="AO729" s="36" t="str">
        <f t="shared" ca="1" si="612"/>
        <v>05</v>
      </c>
      <c r="AP729" s="36" t="str">
        <f t="shared" ca="1" si="613"/>
        <v>00</v>
      </c>
      <c r="AQ729" s="36" t="str">
        <f t="shared" ca="1" si="614"/>
        <v>00</v>
      </c>
      <c r="AR729" s="36" t="str">
        <f t="shared" ca="1" si="615"/>
        <v>00</v>
      </c>
      <c r="AS729" s="36"/>
    </row>
    <row r="730" spans="19:45" ht="30" customHeight="1" x14ac:dyDescent="0.25">
      <c r="S730" s="7" t="s">
        <v>544</v>
      </c>
      <c r="T730" s="15" t="s">
        <v>993</v>
      </c>
      <c r="U730" s="71" t="str">
        <f t="shared" ca="1" si="603"/>
        <v>0x33=-37.60,-37.00;</v>
      </c>
      <c r="V730" s="37"/>
      <c r="W730" s="37"/>
      <c r="X730" s="38"/>
      <c r="Y730" s="38"/>
      <c r="Z730" s="71">
        <f t="shared" ca="1" si="604"/>
        <v>-0.7</v>
      </c>
      <c r="AA730" s="39" t="s">
        <v>586</v>
      </c>
      <c r="AB730" s="40">
        <v>0.5</v>
      </c>
      <c r="AC730" s="40" t="s">
        <v>995</v>
      </c>
      <c r="AD730" s="40">
        <v>1</v>
      </c>
      <c r="AE730" s="41">
        <v>0</v>
      </c>
      <c r="AF730" s="42">
        <v>-37.6</v>
      </c>
      <c r="AG730" s="49">
        <f t="shared" si="617"/>
        <v>-37</v>
      </c>
      <c r="AH730" s="43">
        <f t="shared" ca="1" si="605"/>
        <v>-38.300000000000004</v>
      </c>
      <c r="AI730" s="43">
        <f t="shared" ca="1" si="606"/>
        <v>-37.700000000000003</v>
      </c>
      <c r="AJ730" s="44">
        <f t="shared" ca="1" si="607"/>
        <v>-37.6</v>
      </c>
      <c r="AK730" s="44">
        <f t="shared" ca="1" si="608"/>
        <v>-37</v>
      </c>
      <c r="AL730" s="44">
        <f t="shared" ca="1" si="609"/>
        <v>-38.800000000000004</v>
      </c>
      <c r="AM730" s="44">
        <f t="shared" ca="1" si="610"/>
        <v>-38.200000000000003</v>
      </c>
      <c r="AN730" s="36" t="str">
        <f t="shared" ca="1" si="611"/>
        <v>30</v>
      </c>
      <c r="AO730" s="36" t="str">
        <f t="shared" ca="1" si="612"/>
        <v>03</v>
      </c>
      <c r="AP730" s="36" t="str">
        <f t="shared" ca="1" si="613"/>
        <v>00</v>
      </c>
      <c r="AQ730" s="36" t="str">
        <f t="shared" ca="1" si="614"/>
        <v>00</v>
      </c>
      <c r="AR730" s="36" t="str">
        <f t="shared" ca="1" si="615"/>
        <v>00</v>
      </c>
      <c r="AS730" s="36"/>
    </row>
    <row r="731" spans="19:45" ht="30" customHeight="1" x14ac:dyDescent="0.25">
      <c r="S731" s="7" t="s">
        <v>12</v>
      </c>
      <c r="T731" s="15" t="s">
        <v>548</v>
      </c>
      <c r="U731" s="71" t="str">
        <f t="shared" ca="1" si="603"/>
        <v>0x34=-38.10,-37.60;</v>
      </c>
      <c r="V731" s="37"/>
      <c r="W731" s="37"/>
      <c r="X731" s="38"/>
      <c r="Y731" s="38"/>
      <c r="Z731" s="71">
        <f t="shared" ca="1" si="604"/>
        <v>-0.19999999999999996</v>
      </c>
      <c r="AA731" s="39" t="s">
        <v>586</v>
      </c>
      <c r="AB731" s="40">
        <v>1</v>
      </c>
      <c r="AC731" s="40" t="s">
        <v>995</v>
      </c>
      <c r="AD731" s="40">
        <v>1</v>
      </c>
      <c r="AE731" s="41">
        <v>0</v>
      </c>
      <c r="AF731" s="42">
        <v>-38.1</v>
      </c>
      <c r="AG731" s="49">
        <f t="shared" si="617"/>
        <v>-37.6</v>
      </c>
      <c r="AH731" s="43">
        <f t="shared" ca="1" si="605"/>
        <v>-38.300000000000004</v>
      </c>
      <c r="AI731" s="43">
        <f t="shared" ca="1" si="606"/>
        <v>-37.800000000000004</v>
      </c>
      <c r="AJ731" s="44">
        <f t="shared" ca="1" si="607"/>
        <v>-38.1</v>
      </c>
      <c r="AK731" s="44">
        <f t="shared" ca="1" si="608"/>
        <v>-37.6</v>
      </c>
      <c r="AL731" s="44">
        <f t="shared" ca="1" si="609"/>
        <v>-39.300000000000004</v>
      </c>
      <c r="AM731" s="44">
        <f t="shared" ca="1" si="610"/>
        <v>-38.800000000000004</v>
      </c>
      <c r="AN731" s="36" t="str">
        <f t="shared" ca="1" si="611"/>
        <v>30</v>
      </c>
      <c r="AO731" s="36" t="str">
        <f t="shared" ca="1" si="612"/>
        <v>04</v>
      </c>
      <c r="AP731" s="36" t="str">
        <f t="shared" ca="1" si="613"/>
        <v>00</v>
      </c>
      <c r="AQ731" s="36" t="str">
        <f t="shared" ca="1" si="614"/>
        <v>00</v>
      </c>
      <c r="AR731" s="36" t="str">
        <f t="shared" ca="1" si="615"/>
        <v>00</v>
      </c>
      <c r="AS731" s="36"/>
    </row>
    <row r="732" spans="19:45" ht="30" customHeight="1" x14ac:dyDescent="0.25">
      <c r="S732" s="26" t="s">
        <v>773</v>
      </c>
      <c r="T732" s="15" t="s">
        <v>562</v>
      </c>
      <c r="U732" s="71" t="str">
        <f t="shared" ca="1" si="603"/>
        <v>0x35=-38.40,-38.10;</v>
      </c>
      <c r="V732" s="37"/>
      <c r="W732" s="37"/>
      <c r="X732" s="38"/>
      <c r="Y732" s="38"/>
      <c r="Z732" s="71">
        <f t="shared" ca="1" si="604"/>
        <v>0.30000000000000004</v>
      </c>
      <c r="AA732" s="39" t="s">
        <v>586</v>
      </c>
      <c r="AB732" s="40">
        <v>1.5</v>
      </c>
      <c r="AC732" s="40" t="s">
        <v>995</v>
      </c>
      <c r="AD732" s="40">
        <v>1</v>
      </c>
      <c r="AE732" s="41">
        <v>0</v>
      </c>
      <c r="AF732" s="42">
        <v>-38.4</v>
      </c>
      <c r="AG732" s="49">
        <f t="shared" si="617"/>
        <v>-38.1</v>
      </c>
      <c r="AH732" s="43">
        <f t="shared" ca="1" si="605"/>
        <v>-38.1</v>
      </c>
      <c r="AI732" s="43">
        <f t="shared" ca="1" si="606"/>
        <v>-37.800000000000004</v>
      </c>
      <c r="AJ732" s="44">
        <f t="shared" ca="1" si="607"/>
        <v>-38.4</v>
      </c>
      <c r="AK732" s="44">
        <f t="shared" ca="1" si="608"/>
        <v>-38.1</v>
      </c>
      <c r="AL732" s="44">
        <f t="shared" ca="1" si="609"/>
        <v>-39.6</v>
      </c>
      <c r="AM732" s="44">
        <f t="shared" ca="1" si="610"/>
        <v>-39.300000000000004</v>
      </c>
      <c r="AN732" s="36" t="str">
        <f t="shared" ca="1" si="611"/>
        <v>30</v>
      </c>
      <c r="AO732" s="36" t="str">
        <f t="shared" ca="1" si="612"/>
        <v>05</v>
      </c>
      <c r="AP732" s="36" t="str">
        <f t="shared" ca="1" si="613"/>
        <v>00</v>
      </c>
      <c r="AQ732" s="36" t="str">
        <f t="shared" ca="1" si="614"/>
        <v>00</v>
      </c>
      <c r="AR732" s="36" t="str">
        <f t="shared" ca="1" si="615"/>
        <v>00</v>
      </c>
      <c r="AS732" s="36"/>
    </row>
    <row r="733" spans="19:45" ht="30" customHeight="1" x14ac:dyDescent="0.25">
      <c r="S733" s="7" t="s">
        <v>573</v>
      </c>
      <c r="T733" s="15">
        <v>1.1000000000000001</v>
      </c>
      <c r="U733" s="71" t="str">
        <f t="shared" ca="1" si="603"/>
        <v>0x03=-38.80,-38.40;</v>
      </c>
      <c r="V733" s="37"/>
      <c r="W733" s="37"/>
      <c r="X733" s="38"/>
      <c r="Y733" s="38"/>
      <c r="Z733" s="71">
        <f t="shared" ca="1" si="604"/>
        <v>0.5</v>
      </c>
      <c r="AA733" s="39" t="s">
        <v>587</v>
      </c>
      <c r="AB733" s="40">
        <v>0.5</v>
      </c>
      <c r="AC733" s="40" t="s">
        <v>995</v>
      </c>
      <c r="AD733" s="40">
        <v>1</v>
      </c>
      <c r="AE733" s="41">
        <v>0</v>
      </c>
      <c r="AF733" s="42">
        <v>-38.799999999999997</v>
      </c>
      <c r="AG733" s="49">
        <f t="shared" si="617"/>
        <v>-38.4</v>
      </c>
      <c r="AH733" s="43">
        <f t="shared" ca="1" si="605"/>
        <v>-38.299999999999997</v>
      </c>
      <c r="AI733" s="43">
        <f t="shared" ca="1" si="606"/>
        <v>-37.9</v>
      </c>
      <c r="AJ733" s="44">
        <f t="shared" ca="1" si="607"/>
        <v>-38.799999999999997</v>
      </c>
      <c r="AK733" s="44">
        <f t="shared" ca="1" si="608"/>
        <v>-38.4</v>
      </c>
      <c r="AL733" s="44">
        <f t="shared" ca="1" si="609"/>
        <v>-38.799999999999997</v>
      </c>
      <c r="AM733" s="44">
        <f t="shared" ca="1" si="610"/>
        <v>-38.4</v>
      </c>
      <c r="AN733" s="36" t="str">
        <f t="shared" ca="1" si="611"/>
        <v>00</v>
      </c>
      <c r="AO733" s="36" t="str">
        <f t="shared" ca="1" si="612"/>
        <v>03</v>
      </c>
      <c r="AP733" s="36" t="str">
        <f t="shared" ca="1" si="613"/>
        <v>00</v>
      </c>
      <c r="AQ733" s="36" t="str">
        <f t="shared" ca="1" si="614"/>
        <v>00</v>
      </c>
      <c r="AR733" s="36" t="str">
        <f t="shared" ca="1" si="615"/>
        <v>00</v>
      </c>
      <c r="AS733" s="36"/>
    </row>
    <row r="734" spans="19:45" ht="30" customHeight="1" x14ac:dyDescent="0.25">
      <c r="S734" s="7" t="s">
        <v>590</v>
      </c>
      <c r="T734" s="15">
        <f>VLOOKUP(T719,MPN!$A$1:$E$997,4,FALSE)</f>
        <v>-38</v>
      </c>
      <c r="U734" s="71" t="str">
        <f t="shared" ca="1" si="603"/>
        <v>0x04=-39.30,-38.80;</v>
      </c>
      <c r="V734" s="37"/>
      <c r="W734" s="37"/>
      <c r="X734" s="38"/>
      <c r="Y734" s="38"/>
      <c r="Z734" s="71">
        <f t="shared" ca="1" si="604"/>
        <v>1</v>
      </c>
      <c r="AA734" s="39" t="s">
        <v>587</v>
      </c>
      <c r="AB734" s="40">
        <v>1</v>
      </c>
      <c r="AC734" s="40" t="s">
        <v>995</v>
      </c>
      <c r="AD734" s="40">
        <v>1</v>
      </c>
      <c r="AE734" s="41">
        <v>0</v>
      </c>
      <c r="AF734" s="42">
        <v>-39.299999999999997</v>
      </c>
      <c r="AG734" s="49">
        <f t="shared" si="617"/>
        <v>-38.799999999999997</v>
      </c>
      <c r="AH734" s="43">
        <f t="shared" ca="1" si="605"/>
        <v>-38.299999999999997</v>
      </c>
      <c r="AI734" s="43">
        <f t="shared" ca="1" si="606"/>
        <v>-37.799999999999997</v>
      </c>
      <c r="AJ734" s="44">
        <f t="shared" ca="1" si="607"/>
        <v>-39.299999999999997</v>
      </c>
      <c r="AK734" s="44">
        <f t="shared" ca="1" si="608"/>
        <v>-38.799999999999997</v>
      </c>
      <c r="AL734" s="44">
        <f t="shared" ca="1" si="609"/>
        <v>-39.299999999999997</v>
      </c>
      <c r="AM734" s="44">
        <f t="shared" ca="1" si="610"/>
        <v>-38.799999999999997</v>
      </c>
      <c r="AN734" s="36" t="str">
        <f t="shared" ca="1" si="611"/>
        <v>00</v>
      </c>
      <c r="AO734" s="36" t="str">
        <f t="shared" ca="1" si="612"/>
        <v>04</v>
      </c>
      <c r="AP734" s="36" t="str">
        <f t="shared" ca="1" si="613"/>
        <v>00</v>
      </c>
      <c r="AQ734" s="36" t="str">
        <f t="shared" ca="1" si="614"/>
        <v>00</v>
      </c>
      <c r="AR734" s="36" t="str">
        <f t="shared" ca="1" si="615"/>
        <v>00</v>
      </c>
      <c r="AS734" s="36"/>
    </row>
    <row r="735" spans="19:45" ht="30" customHeight="1" x14ac:dyDescent="0.25">
      <c r="S735" s="7" t="s">
        <v>693</v>
      </c>
      <c r="T735" s="15">
        <v>0.8</v>
      </c>
      <c r="U735" s="71" t="str">
        <f t="shared" ca="1" si="603"/>
        <v>0x53=-39.90,-39.30;</v>
      </c>
      <c r="V735" s="37"/>
      <c r="W735" s="37"/>
      <c r="X735" s="38"/>
      <c r="Y735" s="38"/>
      <c r="Z735" s="71">
        <f t="shared" ca="1" si="604"/>
        <v>1.6</v>
      </c>
      <c r="AA735" s="39" t="s">
        <v>580</v>
      </c>
      <c r="AB735" s="40">
        <v>0.5</v>
      </c>
      <c r="AC735" s="40" t="s">
        <v>995</v>
      </c>
      <c r="AD735" s="40">
        <v>1</v>
      </c>
      <c r="AE735" s="41">
        <v>0</v>
      </c>
      <c r="AF735" s="42">
        <v>-39.9</v>
      </c>
      <c r="AG735" s="49">
        <f t="shared" si="617"/>
        <v>-39.299999999999997</v>
      </c>
      <c r="AH735" s="43">
        <f t="shared" ca="1" si="605"/>
        <v>-38.299999999999997</v>
      </c>
      <c r="AI735" s="43">
        <f t="shared" ca="1" si="606"/>
        <v>-37.699999999999996</v>
      </c>
      <c r="AJ735" s="44">
        <f t="shared" ca="1" si="607"/>
        <v>-39.9</v>
      </c>
      <c r="AK735" s="44">
        <f t="shared" ca="1" si="608"/>
        <v>-39.299999999999997</v>
      </c>
      <c r="AL735" s="44">
        <f t="shared" ca="1" si="609"/>
        <v>-38.799999999999997</v>
      </c>
      <c r="AM735" s="44">
        <f t="shared" ca="1" si="610"/>
        <v>-38.199999999999996</v>
      </c>
      <c r="AN735" s="36" t="str">
        <f t="shared" ca="1" si="611"/>
        <v>50</v>
      </c>
      <c r="AO735" s="36" t="str">
        <f t="shared" ca="1" si="612"/>
        <v>03</v>
      </c>
      <c r="AP735" s="36" t="str">
        <f t="shared" ca="1" si="613"/>
        <v>00</v>
      </c>
      <c r="AQ735" s="36" t="str">
        <f t="shared" ca="1" si="614"/>
        <v>00</v>
      </c>
      <c r="AR735" s="36" t="str">
        <f t="shared" ca="1" si="615"/>
        <v>00</v>
      </c>
      <c r="AS735" s="36"/>
    </row>
    <row r="736" spans="19:45" ht="30" customHeight="1" x14ac:dyDescent="0.25">
      <c r="S736" s="7" t="s">
        <v>604</v>
      </c>
      <c r="T736" s="7" t="str">
        <f t="shared" ref="T736" si="618">VLOOKUP($T723,$AU$1:$AZ$31,MATCH($T717,$AU$1:$AZ$1,0),FALSE)&amp;"_"&amp;T725</f>
        <v>default_NormalMode</v>
      </c>
      <c r="U736" s="71" t="str">
        <f t="shared" ca="1" si="603"/>
        <v>0x54=-40.40,-39.90;</v>
      </c>
      <c r="V736" s="37"/>
      <c r="W736" s="37"/>
      <c r="X736" s="38"/>
      <c r="Y736" s="38"/>
      <c r="Z736" s="71">
        <f t="shared" ca="1" si="604"/>
        <v>2.1</v>
      </c>
      <c r="AA736" s="39" t="s">
        <v>580</v>
      </c>
      <c r="AB736" s="40">
        <v>1</v>
      </c>
      <c r="AC736" s="40" t="s">
        <v>995</v>
      </c>
      <c r="AD736" s="40">
        <v>1</v>
      </c>
      <c r="AE736" s="41">
        <v>0</v>
      </c>
      <c r="AF736" s="42">
        <v>-40.4</v>
      </c>
      <c r="AG736" s="49">
        <f t="shared" si="617"/>
        <v>-39.9</v>
      </c>
      <c r="AH736" s="43">
        <f t="shared" ca="1" si="605"/>
        <v>-38.299999999999997</v>
      </c>
      <c r="AI736" s="43">
        <f t="shared" ca="1" si="606"/>
        <v>-37.799999999999997</v>
      </c>
      <c r="AJ736" s="44">
        <f t="shared" ca="1" si="607"/>
        <v>-40.4</v>
      </c>
      <c r="AK736" s="44">
        <f t="shared" ca="1" si="608"/>
        <v>-39.9</v>
      </c>
      <c r="AL736" s="44">
        <f t="shared" ca="1" si="609"/>
        <v>-39.299999999999997</v>
      </c>
      <c r="AM736" s="44">
        <f t="shared" ca="1" si="610"/>
        <v>-38.799999999999997</v>
      </c>
      <c r="AN736" s="36" t="str">
        <f t="shared" ca="1" si="611"/>
        <v>50</v>
      </c>
      <c r="AO736" s="36" t="str">
        <f t="shared" ca="1" si="612"/>
        <v>04</v>
      </c>
      <c r="AP736" s="36" t="str">
        <f t="shared" ca="1" si="613"/>
        <v>00</v>
      </c>
      <c r="AQ736" s="36" t="str">
        <f t="shared" ca="1" si="614"/>
        <v>00</v>
      </c>
      <c r="AR736" s="36" t="str">
        <f t="shared" ca="1" si="615"/>
        <v>00</v>
      </c>
      <c r="AS736" s="36"/>
    </row>
    <row r="737" spans="2:45" ht="30" customHeight="1" x14ac:dyDescent="0.25">
      <c r="S737" s="7" t="s">
        <v>424</v>
      </c>
      <c r="T737" s="7" t="str">
        <f>VLOOKUP($T719,MPN!$A$1:$E$497,2,FALSE)</f>
        <v>AMIC</v>
      </c>
      <c r="U737" s="71" t="str">
        <f t="shared" ca="1" si="603"/>
        <v>0x55=-40.90,-40.40;</v>
      </c>
      <c r="V737" s="37"/>
      <c r="W737" s="37"/>
      <c r="X737" s="38"/>
      <c r="Y737" s="38"/>
      <c r="Z737" s="71">
        <f t="shared" ca="1" si="604"/>
        <v>2.6</v>
      </c>
      <c r="AA737" s="39" t="s">
        <v>580</v>
      </c>
      <c r="AB737" s="40">
        <v>1.5</v>
      </c>
      <c r="AC737" s="40" t="s">
        <v>995</v>
      </c>
      <c r="AD737" s="40">
        <v>1</v>
      </c>
      <c r="AE737" s="41">
        <v>0</v>
      </c>
      <c r="AF737" s="42">
        <v>-40.9</v>
      </c>
      <c r="AG737" s="49">
        <f t="shared" si="617"/>
        <v>-40.4</v>
      </c>
      <c r="AH737" s="43">
        <f t="shared" ca="1" si="605"/>
        <v>-38.299999999999997</v>
      </c>
      <c r="AI737" s="43">
        <f t="shared" ca="1" si="606"/>
        <v>-37.799999999999997</v>
      </c>
      <c r="AJ737" s="44">
        <f t="shared" ca="1" si="607"/>
        <v>-40.9</v>
      </c>
      <c r="AK737" s="44">
        <f t="shared" ca="1" si="608"/>
        <v>-40.4</v>
      </c>
      <c r="AL737" s="44">
        <f t="shared" ca="1" si="609"/>
        <v>-39.799999999999997</v>
      </c>
      <c r="AM737" s="44">
        <f t="shared" ca="1" si="610"/>
        <v>-39.299999999999997</v>
      </c>
      <c r="AN737" s="36" t="str">
        <f t="shared" ca="1" si="611"/>
        <v>50</v>
      </c>
      <c r="AO737" s="36" t="str">
        <f t="shared" ca="1" si="612"/>
        <v>05</v>
      </c>
      <c r="AP737" s="36" t="str">
        <f t="shared" ca="1" si="613"/>
        <v>00</v>
      </c>
      <c r="AQ737" s="36" t="str">
        <f t="shared" ca="1" si="614"/>
        <v>00</v>
      </c>
      <c r="AR737" s="36" t="str">
        <f t="shared" ca="1" si="615"/>
        <v>00</v>
      </c>
      <c r="AS737" s="36"/>
    </row>
    <row r="738" spans="2:45" ht="30" customHeight="1" x14ac:dyDescent="0.25">
      <c r="S738" s="7" t="s">
        <v>16</v>
      </c>
      <c r="T738" s="7" t="str">
        <f>VLOOKUP($T720,ASIC!$A$1:$B$200,2,FALSE)</f>
        <v>M804WF</v>
      </c>
      <c r="U738" s="71" t="str">
        <f t="shared" ca="1" si="603"/>
        <v>0x64=-41.50,-40.90;</v>
      </c>
      <c r="V738" s="37"/>
      <c r="W738" s="37"/>
      <c r="X738" s="38"/>
      <c r="Y738" s="38"/>
      <c r="Z738" s="71">
        <f t="shared" ca="1" si="604"/>
        <v>3.2</v>
      </c>
      <c r="AA738" s="39" t="s">
        <v>581</v>
      </c>
      <c r="AB738" s="40">
        <v>1</v>
      </c>
      <c r="AC738" s="40" t="s">
        <v>995</v>
      </c>
      <c r="AD738" s="40">
        <v>1</v>
      </c>
      <c r="AE738" s="41">
        <v>0</v>
      </c>
      <c r="AF738" s="42">
        <v>-41.5</v>
      </c>
      <c r="AG738" s="49">
        <f t="shared" si="617"/>
        <v>-40.9</v>
      </c>
      <c r="AH738" s="43">
        <f t="shared" ca="1" si="605"/>
        <v>-38.299999999999997</v>
      </c>
      <c r="AI738" s="43">
        <f t="shared" ca="1" si="606"/>
        <v>-37.699999999999996</v>
      </c>
      <c r="AJ738" s="44">
        <f t="shared" ca="1" si="607"/>
        <v>-41.5</v>
      </c>
      <c r="AK738" s="44">
        <f t="shared" ca="1" si="608"/>
        <v>-40.9</v>
      </c>
      <c r="AL738" s="44">
        <f t="shared" ca="1" si="609"/>
        <v>-39.299999999999997</v>
      </c>
      <c r="AM738" s="44">
        <f t="shared" ca="1" si="610"/>
        <v>-38.699999999999996</v>
      </c>
      <c r="AN738" s="36" t="str">
        <f t="shared" ca="1" si="611"/>
        <v>60</v>
      </c>
      <c r="AO738" s="36" t="str">
        <f t="shared" ca="1" si="612"/>
        <v>04</v>
      </c>
      <c r="AP738" s="36" t="str">
        <f t="shared" ca="1" si="613"/>
        <v>00</v>
      </c>
      <c r="AQ738" s="36" t="str">
        <f t="shared" ca="1" si="614"/>
        <v>00</v>
      </c>
      <c r="AR738" s="36" t="str">
        <f t="shared" ca="1" si="615"/>
        <v>00</v>
      </c>
      <c r="AS738" s="36"/>
    </row>
    <row r="739" spans="2:45" ht="30" customHeight="1" x14ac:dyDescent="0.25">
      <c r="S739" s="7" t="s">
        <v>17</v>
      </c>
      <c r="T739" s="7" t="str">
        <f>VLOOKUP($T721,Sensor!$A$1:$B$100,2,FALSE)</f>
        <v>2227H</v>
      </c>
      <c r="U739" s="71" t="str">
        <f t="shared" ca="1" si="603"/>
        <v>0x65=-42.00,-41.50;</v>
      </c>
      <c r="V739" s="37"/>
      <c r="W739" s="37"/>
      <c r="X739" s="38"/>
      <c r="Y739" s="38"/>
      <c r="Z739" s="71">
        <f t="shared" ca="1" si="604"/>
        <v>3.7</v>
      </c>
      <c r="AA739" s="39" t="s">
        <v>581</v>
      </c>
      <c r="AB739" s="40">
        <v>1.5</v>
      </c>
      <c r="AC739" s="40" t="s">
        <v>995</v>
      </c>
      <c r="AD739" s="40">
        <v>1</v>
      </c>
      <c r="AE739" s="41">
        <v>0</v>
      </c>
      <c r="AF739" s="42">
        <v>-42</v>
      </c>
      <c r="AG739" s="49">
        <f t="shared" si="617"/>
        <v>-41.5</v>
      </c>
      <c r="AH739" s="43">
        <f t="shared" ca="1" si="605"/>
        <v>-38.299999999999997</v>
      </c>
      <c r="AI739" s="43">
        <f t="shared" ca="1" si="606"/>
        <v>-37.799999999999997</v>
      </c>
      <c r="AJ739" s="44">
        <f t="shared" ca="1" si="607"/>
        <v>-42</v>
      </c>
      <c r="AK739" s="44">
        <f t="shared" ca="1" si="608"/>
        <v>-41.5</v>
      </c>
      <c r="AL739" s="44">
        <f t="shared" ca="1" si="609"/>
        <v>-39.799999999999997</v>
      </c>
      <c r="AM739" s="44">
        <f t="shared" ca="1" si="610"/>
        <v>-39.299999999999997</v>
      </c>
      <c r="AN739" s="36" t="str">
        <f t="shared" ca="1" si="611"/>
        <v>60</v>
      </c>
      <c r="AO739" s="36" t="str">
        <f t="shared" ca="1" si="612"/>
        <v>05</v>
      </c>
      <c r="AP739" s="36" t="str">
        <f t="shared" ca="1" si="613"/>
        <v>00</v>
      </c>
      <c r="AQ739" s="36" t="str">
        <f t="shared" ca="1" si="614"/>
        <v>00</v>
      </c>
      <c r="AR739" s="36" t="str">
        <f t="shared" ca="1" si="615"/>
        <v>00</v>
      </c>
      <c r="AS739" s="36"/>
    </row>
    <row r="740" spans="2:45" ht="30" customHeight="1" x14ac:dyDescent="0.25">
      <c r="S740" s="7" t="s">
        <v>21</v>
      </c>
      <c r="T740" s="7" t="str">
        <f>VLOOKUP($T719,MPN!$A$1:$E$497,5,FALSE)</f>
        <v>Default</v>
      </c>
      <c r="U740" s="71" t="str">
        <f t="shared" ca="1" si="603"/>
        <v>0x66=-42.50,-42.00;</v>
      </c>
      <c r="V740" s="37"/>
      <c r="W740" s="37"/>
      <c r="X740" s="38"/>
      <c r="Y740" s="38"/>
      <c r="Z740" s="71">
        <f t="shared" ca="1" si="604"/>
        <v>4.2</v>
      </c>
      <c r="AA740" s="39" t="s">
        <v>581</v>
      </c>
      <c r="AB740" s="40">
        <v>2</v>
      </c>
      <c r="AC740" s="40" t="s">
        <v>995</v>
      </c>
      <c r="AD740" s="40">
        <v>1</v>
      </c>
      <c r="AE740" s="41">
        <v>0</v>
      </c>
      <c r="AF740" s="42">
        <v>-42.5</v>
      </c>
      <c r="AG740" s="49">
        <f t="shared" si="617"/>
        <v>-42</v>
      </c>
      <c r="AH740" s="43">
        <f t="shared" ca="1" si="605"/>
        <v>-38.299999999999997</v>
      </c>
      <c r="AI740" s="43">
        <f t="shared" ca="1" si="606"/>
        <v>-37.799999999999997</v>
      </c>
      <c r="AJ740" s="44">
        <f t="shared" ca="1" si="607"/>
        <v>-42.5</v>
      </c>
      <c r="AK740" s="44">
        <f t="shared" ca="1" si="608"/>
        <v>-42</v>
      </c>
      <c r="AL740" s="44">
        <f t="shared" ca="1" si="609"/>
        <v>-40.299999999999997</v>
      </c>
      <c r="AM740" s="44">
        <f t="shared" ca="1" si="610"/>
        <v>-39.799999999999997</v>
      </c>
      <c r="AN740" s="36" t="str">
        <f t="shared" ca="1" si="611"/>
        <v>60</v>
      </c>
      <c r="AO740" s="36" t="str">
        <f t="shared" ca="1" si="612"/>
        <v>06</v>
      </c>
      <c r="AP740" s="36" t="str">
        <f t="shared" ca="1" si="613"/>
        <v>00</v>
      </c>
      <c r="AQ740" s="36" t="str">
        <f t="shared" ca="1" si="614"/>
        <v>00</v>
      </c>
      <c r="AR740" s="36" t="str">
        <f t="shared" ca="1" si="615"/>
        <v>00</v>
      </c>
      <c r="AS740" s="36"/>
    </row>
    <row r="741" spans="2:45" ht="30" customHeight="1" x14ac:dyDescent="0.25">
      <c r="S741" s="7" t="s">
        <v>545</v>
      </c>
      <c r="T741" s="7">
        <f t="shared" ref="T741" si="619">VLOOKUP(T730,$DT$1:$DV$31,3,FALSE)</f>
        <v>0</v>
      </c>
      <c r="U741" s="71" t="str">
        <f t="shared" ca="1" si="603"/>
        <v>0x67=-43.20,-42.50;</v>
      </c>
      <c r="V741" s="37"/>
      <c r="W741" s="37"/>
      <c r="X741" s="38"/>
      <c r="Y741" s="38"/>
      <c r="Z741" s="71">
        <f t="shared" ca="1" si="604"/>
        <v>4.7</v>
      </c>
      <c r="AA741" s="39" t="s">
        <v>581</v>
      </c>
      <c r="AB741" s="40">
        <v>2.5</v>
      </c>
      <c r="AC741" s="40" t="s">
        <v>995</v>
      </c>
      <c r="AD741" s="40">
        <v>1</v>
      </c>
      <c r="AE741" s="41">
        <v>0</v>
      </c>
      <c r="AF741" s="42">
        <v>-43.2</v>
      </c>
      <c r="AG741" s="49">
        <f t="shared" si="617"/>
        <v>-42.5</v>
      </c>
      <c r="AH741" s="43">
        <f t="shared" ca="1" si="605"/>
        <v>-38.5</v>
      </c>
      <c r="AI741" s="43">
        <f t="shared" ca="1" si="606"/>
        <v>-37.799999999999997</v>
      </c>
      <c r="AJ741" s="44">
        <f t="shared" ca="1" si="607"/>
        <v>-43.2</v>
      </c>
      <c r="AK741" s="44">
        <f t="shared" ca="1" si="608"/>
        <v>-42.5</v>
      </c>
      <c r="AL741" s="44">
        <f t="shared" ca="1" si="609"/>
        <v>-41</v>
      </c>
      <c r="AM741" s="44">
        <f t="shared" ca="1" si="610"/>
        <v>-40.299999999999997</v>
      </c>
      <c r="AN741" s="36" t="str">
        <f t="shared" ca="1" si="611"/>
        <v>60</v>
      </c>
      <c r="AO741" s="36" t="str">
        <f t="shared" ca="1" si="612"/>
        <v>07</v>
      </c>
      <c r="AP741" s="36" t="str">
        <f t="shared" ca="1" si="613"/>
        <v>00</v>
      </c>
      <c r="AQ741" s="36" t="str">
        <f t="shared" ca="1" si="614"/>
        <v>00</v>
      </c>
      <c r="AR741" s="36" t="str">
        <f t="shared" ca="1" si="615"/>
        <v>00</v>
      </c>
      <c r="AS741" s="36"/>
    </row>
    <row r="742" spans="2:45" ht="30" customHeight="1" x14ac:dyDescent="0.25">
      <c r="S742" s="7" t="s">
        <v>22</v>
      </c>
      <c r="T742" s="15">
        <v>0</v>
      </c>
      <c r="U742" s="71" t="str">
        <f t="shared" ca="1" si="603"/>
        <v>0x68=-44.20,-43.20;</v>
      </c>
      <c r="V742" s="37"/>
      <c r="W742" s="37"/>
      <c r="X742" s="38"/>
      <c r="Y742" s="38"/>
      <c r="Z742" s="71">
        <f t="shared" ca="1" si="604"/>
        <v>5.7</v>
      </c>
      <c r="AA742" s="39" t="s">
        <v>581</v>
      </c>
      <c r="AB742" s="40">
        <v>3.5</v>
      </c>
      <c r="AC742" s="40" t="s">
        <v>995</v>
      </c>
      <c r="AD742" s="40">
        <v>1</v>
      </c>
      <c r="AE742" s="41">
        <v>0</v>
      </c>
      <c r="AF742" s="42">
        <v>-44.2</v>
      </c>
      <c r="AG742" s="49">
        <f t="shared" si="617"/>
        <v>-43.2</v>
      </c>
      <c r="AH742" s="43">
        <f t="shared" ca="1" si="605"/>
        <v>-38.5</v>
      </c>
      <c r="AI742" s="43">
        <f t="shared" ca="1" si="606"/>
        <v>-37.5</v>
      </c>
      <c r="AJ742" s="44">
        <f t="shared" ca="1" si="607"/>
        <v>-44.2</v>
      </c>
      <c r="AK742" s="44">
        <f t="shared" ca="1" si="608"/>
        <v>-43.2</v>
      </c>
      <c r="AL742" s="44">
        <f t="shared" ca="1" si="609"/>
        <v>-42</v>
      </c>
      <c r="AM742" s="44">
        <f t="shared" ca="1" si="610"/>
        <v>-41</v>
      </c>
      <c r="AN742" s="36" t="str">
        <f t="shared" ca="1" si="611"/>
        <v>60</v>
      </c>
      <c r="AO742" s="36" t="str">
        <f t="shared" ca="1" si="612"/>
        <v>08</v>
      </c>
      <c r="AP742" s="36" t="str">
        <f t="shared" ca="1" si="613"/>
        <v>00</v>
      </c>
      <c r="AQ742" s="36" t="str">
        <f t="shared" ca="1" si="614"/>
        <v>00</v>
      </c>
      <c r="AR742" s="36" t="str">
        <f t="shared" ca="1" si="615"/>
        <v>00</v>
      </c>
      <c r="AS742" s="36"/>
    </row>
    <row r="743" spans="2:45" ht="30" customHeight="1" x14ac:dyDescent="0.25">
      <c r="B743" s="70"/>
      <c r="S743" s="7" t="s">
        <v>696</v>
      </c>
      <c r="T743" s="28">
        <v>45370</v>
      </c>
      <c r="U743" s="71"/>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2:45" ht="30" customHeight="1" x14ac:dyDescent="0.25">
      <c r="S744" s="7" t="s">
        <v>694</v>
      </c>
      <c r="T744" s="15" t="s">
        <v>994</v>
      </c>
      <c r="U744" s="71"/>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2:45" ht="30" customHeight="1" x14ac:dyDescent="0.25">
      <c r="S745" s="7" t="s">
        <v>697</v>
      </c>
      <c r="T745" s="7">
        <f t="shared" ref="T745" ca="1" si="620">COUNTA(U720:U779)</f>
        <v>23</v>
      </c>
      <c r="U745" s="71"/>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2:45" ht="30" customHeight="1" x14ac:dyDescent="0.25">
      <c r="S746" s="7" t="s">
        <v>715</v>
      </c>
      <c r="T746" s="7" t="str">
        <f t="shared" ref="T746" si="621">T734&amp;"+/-"&amp;T735&amp;" "&amp;T744</f>
        <v>-38+/-0.8 dBV</v>
      </c>
      <c r="U746" s="71"/>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2:45" ht="30" customHeight="1" x14ac:dyDescent="0.25">
      <c r="S747" s="7" t="s">
        <v>719</v>
      </c>
      <c r="T747" s="54" t="str">
        <f t="shared" ref="T747" si="622">T726&amp;" : "&amp;T729&amp;" "&amp;"(uA)"&amp;CHAR(10)&amp;"Vdc&amp;Remark: "&amp;T732</f>
        <v>3.3V : 100~200 (uA)
Vdc&amp;Remark: -</v>
      </c>
      <c r="U747" s="71"/>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2:45" ht="30" customHeight="1" x14ac:dyDescent="0.25">
      <c r="U748" s="71"/>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2:45" ht="30" customHeight="1" x14ac:dyDescent="0.25">
      <c r="S749" s="2" t="s">
        <v>14</v>
      </c>
      <c r="T749" s="2" t="str">
        <f t="shared" ref="T749" si="623">ADDRESS(ROW(S749),COLUMN($S$1))&amp;":"&amp;ADDRESS(ROW(S779),COLUMN($T$1))</f>
        <v>$S$749:$T$779</v>
      </c>
      <c r="U749" s="71"/>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2:45" ht="30" customHeight="1" x14ac:dyDescent="0.25">
      <c r="S750" s="4" t="str">
        <f t="shared" ref="S750" si="624">$BB$2</f>
        <v>15V</v>
      </c>
      <c r="T750" s="3">
        <v>3.2</v>
      </c>
      <c r="U750" s="71"/>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2:45" ht="30" customHeight="1" x14ac:dyDescent="0.25">
      <c r="S751" s="4" t="str">
        <f t="shared" ref="S751" si="625">$BB$3</f>
        <v>14V</v>
      </c>
      <c r="T751" s="3">
        <v>2.2000000000000002</v>
      </c>
      <c r="U751" s="71"/>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2:45" ht="30" customHeight="1" x14ac:dyDescent="0.25">
      <c r="S752" s="4" t="str">
        <f t="shared" ref="S752" si="626">$BB$4</f>
        <v>13V</v>
      </c>
      <c r="T752" s="3">
        <v>1.1000000000000001</v>
      </c>
      <c r="U752" s="71"/>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 t="shared" ref="S753" si="627">$BB$5</f>
        <v>12V</v>
      </c>
      <c r="T753" s="3">
        <v>0</v>
      </c>
      <c r="U753" s="71"/>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 t="shared" ref="S754" si="628">$BB$6</f>
        <v>11V</v>
      </c>
      <c r="T754" s="3">
        <v>-1.2</v>
      </c>
      <c r="U754" s="71"/>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 t="shared" ref="S755" si="629">$BB$7</f>
        <v>10V</v>
      </c>
      <c r="T755" s="3">
        <v>-2.7</v>
      </c>
      <c r="U755" s="71"/>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 t="shared" ref="S756" si="630">$BB$8</f>
        <v>9V</v>
      </c>
      <c r="T756" s="3">
        <v>-4.2</v>
      </c>
      <c r="U756" s="71"/>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 t="shared" ref="S757" si="631">$BB$9</f>
        <v>FIX</v>
      </c>
      <c r="T757" s="3" t="s">
        <v>562</v>
      </c>
      <c r="U757" s="71"/>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 t="shared" ref="S758" si="632">$BB$10</f>
        <v>Space</v>
      </c>
      <c r="T758" s="3"/>
      <c r="U758" s="71"/>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 t="shared" ref="S759" si="633">$BB$11</f>
        <v>Config2</v>
      </c>
      <c r="T759" s="3"/>
      <c r="U759" s="71"/>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 t="shared" ref="S760" si="634">$BB$12</f>
        <v>-</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 t="shared" ref="S761" si="635">$BB$13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 t="shared" ref="S762" si="636">$BB$14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 t="shared" ref="S763" si="637">$BB$15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 t="shared" ref="S764" si="638">$BB$16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 t="shared" ref="S765" si="639">$BB$17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 t="shared" ref="S766" si="640">$BB$18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 t="shared" ref="S767" si="641">$BB$19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 t="shared" ref="S768" si="642">$BB$20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 t="shared" ref="S769" si="643">$BB$21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 t="shared" ref="S770" si="644">$BB$22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 t="shared" ref="S771" si="645">$BB$23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 t="shared" ref="S772" si="646">$BB$24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 t="shared" ref="S773" si="647">$BB$25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 t="shared" ref="S774" si="648">$BB$26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 t="shared" ref="S775" si="649">$BB$27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 t="shared" ref="S776" si="650">$BB$28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 t="shared" ref="S777" si="651">$BB$29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 t="shared" ref="S778" si="652">$BB$30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 t="shared" ref="S779" si="653">$BB$31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 t="shared" ref="Y781" si="654">VLOOKUP(U781,$DX$1:$DZ$21,3,FALSE)</f>
        <v>-</v>
      </c>
      <c r="AD781" s="8"/>
    </row>
    <row r="782" spans="19:45" ht="30" customHeight="1" x14ac:dyDescent="0.25">
      <c r="S782" s="7" t="s">
        <v>24</v>
      </c>
      <c r="T782" s="15" t="s">
        <v>606</v>
      </c>
      <c r="U782" s="5" t="s">
        <v>23</v>
      </c>
      <c r="V782" s="7" t="str">
        <f t="shared" ref="V782" si="655">VLOOKUP(U781,$DX$1:$DZ$21,2,FALSE)</f>
        <v>-</v>
      </c>
      <c r="W782" s="19"/>
      <c r="X782" s="19"/>
      <c r="Y782" s="19"/>
      <c r="Z782" s="19"/>
      <c r="AA782" s="5" t="s">
        <v>592</v>
      </c>
      <c r="AB782" s="26" t="str">
        <f t="shared" ref="AB782" si="656">T801&amp;"_"&amp;ABS(T799)&amp;"dB_"&amp;T803&amp;"_"&amp;T804&amp;"_"&amp;GetAbsMaxMinText(AF785:AG844)&amp;"_"&amp;T784&amp;"_"&amp;T783&amp;S781&amp;"."&amp;T807</f>
        <v>default_NormalMode_42dB_M804WF_2391A_377_455_ZTS6011F_MP13.0</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32" t="str">
        <f t="shared" ref="U783" si="657">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1179</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 t="shared" ref="AN784" si="658">VLOOKUP($T792,$DE$1:$DJ$31,2,FALSE)</f>
        <v>Full</v>
      </c>
      <c r="AO784" s="56" t="str">
        <f t="shared" ref="AO784" si="659">VLOOKUP($T792,$DE$1:$DJ$31,3,FALSE)</f>
        <v>Full</v>
      </c>
      <c r="AP784" s="56" t="str">
        <f t="shared" ref="AP784" si="660">VLOOKUP($T792,$DE$1:$DJ$31,4,FALSE)</f>
        <v>non</v>
      </c>
      <c r="AQ784" s="56" t="str">
        <f t="shared" ref="AQ784" si="661">VLOOKUP($T792,$DE$1:$DJ$31,5,FALSE)</f>
        <v>non</v>
      </c>
      <c r="AR784" s="56" t="str">
        <f t="shared" ref="AR784" si="662">VLOOKUP($T792,$DE$1:$DJ$31,6,FALSE)</f>
        <v>Full</v>
      </c>
      <c r="AS784" s="35" t="s">
        <v>726</v>
      </c>
    </row>
    <row r="785" spans="19:45" ht="30" customHeight="1" x14ac:dyDescent="0.25">
      <c r="S785" s="7" t="s">
        <v>18</v>
      </c>
      <c r="T785" s="15" t="s">
        <v>1149</v>
      </c>
      <c r="U785" s="36" t="str">
        <f t="shared" ref="U785:U799" ca="1" si="663">ConfigCode($AA785,$AN785,$AO785,$AP785,$AQ785,$AR785,$AF785,$AG785,2)</f>
        <v>0x70=-38.00,-37.70;</v>
      </c>
      <c r="V785" s="37"/>
      <c r="W785" s="37"/>
      <c r="X785" s="68"/>
      <c r="Y785" s="68"/>
      <c r="Z785" s="55">
        <f t="shared" ref="Z785:Z799" ca="1" si="664" xml:space="preserve">
N("vbias,vlookup vbias range")+
VLOOKUP($AA785,INDIRECT(BoxVal(ROW($AA785),34,COLUMN(T781))),2,FALSE)+
N("gain")+
$AB785+
N("vcm")+
VLOOKUP($AC785,$CT$1:$DC$31,7,FALSE)+
N("(vbias*vcp*vbg-vbias)*sensor ratio")+
VbiasCal($AA785,$AD785,$AE785,BoxVal(ROW($AC785),18,COLUMN($T$22)))+
N("vbias ref+gain ref")+
$V785+$W785</f>
        <v>-4.3</v>
      </c>
      <c r="AA785" s="39" t="s">
        <v>1161</v>
      </c>
      <c r="AB785" s="40">
        <v>0</v>
      </c>
      <c r="AC785" s="40" t="s">
        <v>996</v>
      </c>
      <c r="AD785" s="40">
        <v>1</v>
      </c>
      <c r="AE785" s="41">
        <v>0</v>
      </c>
      <c r="AF785" s="42">
        <v>-38</v>
      </c>
      <c r="AG785" s="42">
        <v>-37.700000000000003</v>
      </c>
      <c r="AH785" s="43">
        <f t="shared" ref="AH785:AH799" ca="1" si="665">$AF785+$Z785</f>
        <v>-42.3</v>
      </c>
      <c r="AI785" s="43">
        <f t="shared" ref="AI785:AI799" ca="1" si="666">$AG785+$Z785</f>
        <v>-42</v>
      </c>
      <c r="AJ785" s="44">
        <f t="shared" ref="AJ785:AJ799" ca="1" si="667" xml:space="preserve">
N("initial sens-loopgain")+
$AF785-BoxVal(ROW($AA785),26,COLUMN(INDIRECT("T"&amp;(INT(ROW($AA802)/65))*65+2)))</f>
        <v>-38</v>
      </c>
      <c r="AK785" s="44">
        <f t="shared" ref="AK785:AK799" ca="1" si="668">AJ785+(AG785-AF785)</f>
        <v>-37.700000000000003</v>
      </c>
      <c r="AL785" s="44">
        <f t="shared" ref="AL785:AL799" ca="1" si="669" xml:space="preserve">
N("initial sens-loopgain-gain-gain ref-vcm")+
$AH785-
BoxVal(ROW($AA785),26,COLUMN(INDIRECT("T"&amp;(INT(ROW($AA802)/65))*65+2)))-
$AB785-
$W785-
IFERROR(VLOOKUP($AC785,$CT$1:$DC$31,7,FALSE),0)</f>
        <v>-42.3</v>
      </c>
      <c r="AM785" s="44">
        <f t="shared" ref="AM785:AM799" ca="1" si="670">AL785+(AG785-AF785)</f>
        <v>-42</v>
      </c>
      <c r="AN785" s="36" t="str">
        <f t="shared" ref="AN785:AN799" ca="1" si="671">IF(BoxVal(ROW(AA785),9,COLUMN(T783))="FIX","00",ManualLookup(AA785,BoxVal(ROW(AA785),4,COLUMN(AN783)),INDIRECT(DN$3)))</f>
        <v>70</v>
      </c>
      <c r="AO785" s="36" t="str">
        <f t="shared" ref="AO785:AO799" ca="1" si="672">ManualLookup(AB785,BoxVal(ROW(AB785),4,COLUMN(AO783)),INDIRECT(DO$3))</f>
        <v>00</v>
      </c>
      <c r="AP785" s="36" t="str">
        <f t="shared" ref="AP785:AP799" ca="1" si="673">ManualLookup(AC785,BoxVal(ROW(AC785),4,COLUMN(AP783)),INDIRECT(DP$3))</f>
        <v>00</v>
      </c>
      <c r="AQ785" s="36" t="str">
        <f t="shared" ref="AQ785:AQ799" ca="1" si="674">ManualLookup(AD785,BoxVal(ROW(AD785),4,COLUMN(AQ783)),INDIRECT(DQ$3))</f>
        <v>00</v>
      </c>
      <c r="AR785" s="36" t="str">
        <f t="shared" ref="AR785:AR799" ca="1" si="675">ManualLookup(AE785,BoxVal(ROW(AE785),4,COLUMN(AR783)),INDIRECT(DR$3))</f>
        <v>00</v>
      </c>
      <c r="AS785" s="33"/>
    </row>
    <row r="786" spans="19:45" ht="30" customHeight="1" x14ac:dyDescent="0.25">
      <c r="S786" s="7" t="s">
        <v>13</v>
      </c>
      <c r="T786" s="15" t="s">
        <v>1158</v>
      </c>
      <c r="U786" s="71" t="str">
        <f t="shared" ca="1" si="663"/>
        <v>0x73=-38.50,-38.00;</v>
      </c>
      <c r="V786" s="37"/>
      <c r="W786" s="37"/>
      <c r="X786" s="68"/>
      <c r="Y786" s="68"/>
      <c r="Z786" s="55">
        <f t="shared" ca="1" si="664"/>
        <v>-3.8</v>
      </c>
      <c r="AA786" s="39" t="s">
        <v>1161</v>
      </c>
      <c r="AB786" s="40">
        <v>0.5</v>
      </c>
      <c r="AC786" s="40" t="s">
        <v>996</v>
      </c>
      <c r="AD786" s="40">
        <v>1</v>
      </c>
      <c r="AE786" s="41">
        <v>0</v>
      </c>
      <c r="AF786" s="42">
        <v>-38.5</v>
      </c>
      <c r="AG786" s="47">
        <f t="shared" ref="AG786" si="676">AF785</f>
        <v>-38</v>
      </c>
      <c r="AH786" s="43">
        <f t="shared" ca="1" si="665"/>
        <v>-42.3</v>
      </c>
      <c r="AI786" s="43">
        <f t="shared" ca="1" si="666"/>
        <v>-41.8</v>
      </c>
      <c r="AJ786" s="44">
        <f t="shared" ca="1" si="667"/>
        <v>-38.5</v>
      </c>
      <c r="AK786" s="44">
        <f t="shared" ca="1" si="668"/>
        <v>-38</v>
      </c>
      <c r="AL786" s="44">
        <f t="shared" ca="1" si="669"/>
        <v>-42.8</v>
      </c>
      <c r="AM786" s="44">
        <f t="shared" ca="1" si="670"/>
        <v>-42.3</v>
      </c>
      <c r="AN786" s="36" t="str">
        <f t="shared" ca="1" si="671"/>
        <v>70</v>
      </c>
      <c r="AO786" s="36" t="str">
        <f t="shared" ca="1" si="672"/>
        <v>03</v>
      </c>
      <c r="AP786" s="36" t="str">
        <f t="shared" ca="1" si="673"/>
        <v>00</v>
      </c>
      <c r="AQ786" s="36" t="str">
        <f t="shared" ca="1" si="674"/>
        <v>00</v>
      </c>
      <c r="AR786" s="36" t="str">
        <f t="shared" ca="1" si="675"/>
        <v>00</v>
      </c>
      <c r="AS786" s="36"/>
    </row>
    <row r="787" spans="19:45" ht="30" customHeight="1" x14ac:dyDescent="0.25">
      <c r="S787" s="26"/>
      <c r="T787" s="17"/>
      <c r="U787" s="71" t="str">
        <f t="shared" ca="1" si="663"/>
        <v>0x74=-39.00,-38.50;</v>
      </c>
      <c r="V787" s="37"/>
      <c r="W787" s="37"/>
      <c r="X787" s="68"/>
      <c r="Y787" s="68"/>
      <c r="Z787" s="55">
        <f t="shared" ca="1" si="664"/>
        <v>-3.3</v>
      </c>
      <c r="AA787" s="39" t="s">
        <v>965</v>
      </c>
      <c r="AB787" s="40">
        <v>1</v>
      </c>
      <c r="AC787" s="40" t="s">
        <v>995</v>
      </c>
      <c r="AD787" s="40">
        <v>1</v>
      </c>
      <c r="AE787" s="41">
        <v>0</v>
      </c>
      <c r="AF787" s="42">
        <v>-39</v>
      </c>
      <c r="AG787" s="47">
        <f t="shared" ref="AG787:AG799" si="677">AF786</f>
        <v>-38.5</v>
      </c>
      <c r="AH787" s="43">
        <f t="shared" ca="1" si="665"/>
        <v>-42.3</v>
      </c>
      <c r="AI787" s="43">
        <f t="shared" ca="1" si="666"/>
        <v>-41.8</v>
      </c>
      <c r="AJ787" s="44">
        <f t="shared" ca="1" si="667"/>
        <v>-39</v>
      </c>
      <c r="AK787" s="44">
        <f t="shared" ca="1" si="668"/>
        <v>-38.5</v>
      </c>
      <c r="AL787" s="44">
        <f t="shared" ca="1" si="669"/>
        <v>-43.3</v>
      </c>
      <c r="AM787" s="44">
        <f t="shared" ca="1" si="670"/>
        <v>-42.8</v>
      </c>
      <c r="AN787" s="36" t="str">
        <f t="shared" ca="1" si="671"/>
        <v>70</v>
      </c>
      <c r="AO787" s="36" t="str">
        <f t="shared" ca="1" si="672"/>
        <v>04</v>
      </c>
      <c r="AP787" s="36" t="str">
        <f t="shared" ca="1" si="673"/>
        <v>00</v>
      </c>
      <c r="AQ787" s="36" t="str">
        <f t="shared" ca="1" si="674"/>
        <v>00</v>
      </c>
      <c r="AR787" s="36" t="str">
        <f t="shared" ca="1" si="675"/>
        <v>00</v>
      </c>
      <c r="AS787" s="36"/>
    </row>
    <row r="788" spans="19:45" ht="30" customHeight="1" x14ac:dyDescent="0.25">
      <c r="S788" s="7" t="s">
        <v>19</v>
      </c>
      <c r="T788" s="15" t="s">
        <v>1150</v>
      </c>
      <c r="U788" s="71" t="str">
        <f t="shared" ca="1" si="663"/>
        <v>0x20=-39.60,-39.00;</v>
      </c>
      <c r="V788" s="37"/>
      <c r="W788" s="37"/>
      <c r="X788" s="68"/>
      <c r="Y788" s="68"/>
      <c r="Z788" s="55">
        <f t="shared" ca="1" si="664"/>
        <v>-2.7</v>
      </c>
      <c r="AA788" s="39" t="s">
        <v>584</v>
      </c>
      <c r="AB788" s="40">
        <v>0</v>
      </c>
      <c r="AC788" s="40" t="s">
        <v>995</v>
      </c>
      <c r="AD788" s="40">
        <v>1</v>
      </c>
      <c r="AE788" s="41">
        <v>0</v>
      </c>
      <c r="AF788" s="42">
        <v>-39.6</v>
      </c>
      <c r="AG788" s="47">
        <f t="shared" si="677"/>
        <v>-39</v>
      </c>
      <c r="AH788" s="43">
        <f t="shared" ca="1" si="665"/>
        <v>-42.300000000000004</v>
      </c>
      <c r="AI788" s="43">
        <f t="shared" ca="1" si="666"/>
        <v>-41.7</v>
      </c>
      <c r="AJ788" s="44">
        <f t="shared" ca="1" si="667"/>
        <v>-39.6</v>
      </c>
      <c r="AK788" s="44">
        <f t="shared" ca="1" si="668"/>
        <v>-39</v>
      </c>
      <c r="AL788" s="44">
        <f t="shared" ca="1" si="669"/>
        <v>-42.300000000000004</v>
      </c>
      <c r="AM788" s="44">
        <f t="shared" ca="1" si="670"/>
        <v>-41.7</v>
      </c>
      <c r="AN788" s="36" t="str">
        <f t="shared" ca="1" si="671"/>
        <v>20</v>
      </c>
      <c r="AO788" s="36" t="str">
        <f t="shared" ca="1" si="672"/>
        <v>00</v>
      </c>
      <c r="AP788" s="36" t="str">
        <f t="shared" ca="1" si="673"/>
        <v>00</v>
      </c>
      <c r="AQ788" s="36" t="str">
        <f t="shared" ca="1" si="674"/>
        <v>00</v>
      </c>
      <c r="AR788" s="36" t="str">
        <f t="shared" ca="1" si="675"/>
        <v>00</v>
      </c>
      <c r="AS788" s="36"/>
    </row>
    <row r="789" spans="19:45" ht="30" customHeight="1" x14ac:dyDescent="0.25">
      <c r="S789" s="7" t="s">
        <v>15</v>
      </c>
      <c r="T789" s="15" t="s">
        <v>1151</v>
      </c>
      <c r="U789" s="71" t="str">
        <f t="shared" ca="1" si="663"/>
        <v>0x23=-40.10,-39.60;</v>
      </c>
      <c r="V789" s="37"/>
      <c r="W789" s="37"/>
      <c r="X789" s="68"/>
      <c r="Y789" s="68"/>
      <c r="Z789" s="55">
        <f t="shared" ca="1" si="664"/>
        <v>-2.2000000000000002</v>
      </c>
      <c r="AA789" s="39" t="s">
        <v>584</v>
      </c>
      <c r="AB789" s="40">
        <v>0.5</v>
      </c>
      <c r="AC789" s="40" t="s">
        <v>995</v>
      </c>
      <c r="AD789" s="40">
        <v>1</v>
      </c>
      <c r="AE789" s="41">
        <v>0</v>
      </c>
      <c r="AF789" s="42">
        <v>-40.1</v>
      </c>
      <c r="AG789" s="47">
        <f t="shared" si="677"/>
        <v>-39.6</v>
      </c>
      <c r="AH789" s="43">
        <f t="shared" ca="1" si="665"/>
        <v>-42.300000000000004</v>
      </c>
      <c r="AI789" s="43">
        <f t="shared" ca="1" si="666"/>
        <v>-41.800000000000004</v>
      </c>
      <c r="AJ789" s="44">
        <f t="shared" ca="1" si="667"/>
        <v>-40.1</v>
      </c>
      <c r="AK789" s="44">
        <f t="shared" ca="1" si="668"/>
        <v>-39.6</v>
      </c>
      <c r="AL789" s="44">
        <f t="shared" ca="1" si="669"/>
        <v>-42.800000000000004</v>
      </c>
      <c r="AM789" s="44">
        <f t="shared" ca="1" si="670"/>
        <v>-42.300000000000004</v>
      </c>
      <c r="AN789" s="36" t="str">
        <f t="shared" ca="1" si="671"/>
        <v>20</v>
      </c>
      <c r="AO789" s="36" t="str">
        <f t="shared" ca="1" si="672"/>
        <v>03</v>
      </c>
      <c r="AP789" s="36" t="str">
        <f t="shared" ca="1" si="673"/>
        <v>00</v>
      </c>
      <c r="AQ789" s="36" t="str">
        <f t="shared" ca="1" si="674"/>
        <v>00</v>
      </c>
      <c r="AR789" s="36" t="str">
        <f t="shared" ca="1" si="675"/>
        <v>00</v>
      </c>
      <c r="AS789" s="36"/>
    </row>
    <row r="790" spans="19:45" ht="30" customHeight="1" x14ac:dyDescent="0.25">
      <c r="S790" s="7" t="s">
        <v>705</v>
      </c>
      <c r="T790" s="15" t="s">
        <v>1152</v>
      </c>
      <c r="U790" s="71" t="str">
        <f t="shared" ca="1" si="663"/>
        <v>0x24=-40.60,-40.10;</v>
      </c>
      <c r="V790" s="37"/>
      <c r="W790" s="37"/>
      <c r="X790" s="68"/>
      <c r="Y790" s="68"/>
      <c r="Z790" s="55">
        <f t="shared" ca="1" si="664"/>
        <v>-1.7000000000000002</v>
      </c>
      <c r="AA790" s="39" t="s">
        <v>584</v>
      </c>
      <c r="AB790" s="40">
        <v>1</v>
      </c>
      <c r="AC790" s="40" t="s">
        <v>995</v>
      </c>
      <c r="AD790" s="40">
        <v>1</v>
      </c>
      <c r="AE790" s="41">
        <v>0</v>
      </c>
      <c r="AF790" s="42">
        <v>-40.6</v>
      </c>
      <c r="AG790" s="47">
        <f t="shared" si="677"/>
        <v>-40.1</v>
      </c>
      <c r="AH790" s="43">
        <f t="shared" ca="1" si="665"/>
        <v>-42.300000000000004</v>
      </c>
      <c r="AI790" s="43">
        <f t="shared" ca="1" si="666"/>
        <v>-41.800000000000004</v>
      </c>
      <c r="AJ790" s="44">
        <f t="shared" ca="1" si="667"/>
        <v>-40.6</v>
      </c>
      <c r="AK790" s="44">
        <f t="shared" ca="1" si="668"/>
        <v>-40.1</v>
      </c>
      <c r="AL790" s="44">
        <f t="shared" ca="1" si="669"/>
        <v>-43.300000000000004</v>
      </c>
      <c r="AM790" s="44">
        <f t="shared" ca="1" si="670"/>
        <v>-42.800000000000004</v>
      </c>
      <c r="AN790" s="36" t="str">
        <f t="shared" ca="1" si="671"/>
        <v>20</v>
      </c>
      <c r="AO790" s="36" t="str">
        <f t="shared" ca="1" si="672"/>
        <v>04</v>
      </c>
      <c r="AP790" s="36" t="str">
        <f t="shared" ca="1" si="673"/>
        <v>00</v>
      </c>
      <c r="AQ790" s="36" t="str">
        <f t="shared" ca="1" si="674"/>
        <v>00</v>
      </c>
      <c r="AR790" s="36" t="str">
        <f t="shared" ca="1" si="675"/>
        <v>00</v>
      </c>
      <c r="AS790" s="36"/>
    </row>
    <row r="791" spans="19:45" ht="30" customHeight="1" x14ac:dyDescent="0.25">
      <c r="S791" s="7" t="s">
        <v>605</v>
      </c>
      <c r="T791" s="15" t="s">
        <v>991</v>
      </c>
      <c r="U791" s="71" t="str">
        <f t="shared" ca="1" si="663"/>
        <v>0x25=-41.10,-40.60;</v>
      </c>
      <c r="V791" s="37"/>
      <c r="W791" s="37"/>
      <c r="X791" s="68"/>
      <c r="Y791" s="68"/>
      <c r="Z791" s="55">
        <f t="shared" ca="1" si="664"/>
        <v>-1.2000000000000002</v>
      </c>
      <c r="AA791" s="39" t="s">
        <v>584</v>
      </c>
      <c r="AB791" s="40">
        <v>1.5</v>
      </c>
      <c r="AC791" s="40" t="s">
        <v>995</v>
      </c>
      <c r="AD791" s="40">
        <v>1</v>
      </c>
      <c r="AE791" s="41">
        <v>0</v>
      </c>
      <c r="AF791" s="42">
        <v>-41.1</v>
      </c>
      <c r="AG791" s="47">
        <f t="shared" si="677"/>
        <v>-40.6</v>
      </c>
      <c r="AH791" s="43">
        <f t="shared" ca="1" si="665"/>
        <v>-42.300000000000004</v>
      </c>
      <c r="AI791" s="43">
        <f t="shared" ca="1" si="666"/>
        <v>-41.800000000000004</v>
      </c>
      <c r="AJ791" s="44">
        <f t="shared" ca="1" si="667"/>
        <v>-41.1</v>
      </c>
      <c r="AK791" s="44">
        <f t="shared" ca="1" si="668"/>
        <v>-40.6</v>
      </c>
      <c r="AL791" s="44">
        <f t="shared" ca="1" si="669"/>
        <v>-43.800000000000004</v>
      </c>
      <c r="AM791" s="44">
        <f t="shared" ca="1" si="670"/>
        <v>-43.300000000000004</v>
      </c>
      <c r="AN791" s="36" t="str">
        <f t="shared" ca="1" si="671"/>
        <v>20</v>
      </c>
      <c r="AO791" s="36" t="str">
        <f t="shared" ca="1" si="672"/>
        <v>05</v>
      </c>
      <c r="AP791" s="36" t="str">
        <f t="shared" ca="1" si="673"/>
        <v>00</v>
      </c>
      <c r="AQ791" s="36" t="str">
        <f t="shared" ca="1" si="674"/>
        <v>00</v>
      </c>
      <c r="AR791" s="36" t="str">
        <f t="shared" ca="1" si="675"/>
        <v>00</v>
      </c>
      <c r="AS791" s="36"/>
    </row>
    <row r="792" spans="19:45" ht="30" customHeight="1" x14ac:dyDescent="0.25">
      <c r="S792" s="7" t="s">
        <v>721</v>
      </c>
      <c r="T792" s="15" t="s">
        <v>26</v>
      </c>
      <c r="U792" s="71" t="str">
        <f t="shared" ca="1" si="663"/>
        <v>0x33=-41.50,-41.10;</v>
      </c>
      <c r="V792" s="37"/>
      <c r="W792" s="37"/>
      <c r="X792" s="68"/>
      <c r="Y792" s="68"/>
      <c r="Z792" s="55">
        <f t="shared" ca="1" si="664"/>
        <v>-0.8</v>
      </c>
      <c r="AA792" s="39" t="s">
        <v>586</v>
      </c>
      <c r="AB792" s="40">
        <v>0.5</v>
      </c>
      <c r="AC792" s="40" t="s">
        <v>995</v>
      </c>
      <c r="AD792" s="40">
        <v>1</v>
      </c>
      <c r="AE792" s="41">
        <v>0</v>
      </c>
      <c r="AF792" s="42">
        <v>-41.5</v>
      </c>
      <c r="AG792" s="47">
        <f t="shared" si="677"/>
        <v>-41.1</v>
      </c>
      <c r="AH792" s="43">
        <f t="shared" ca="1" si="665"/>
        <v>-42.3</v>
      </c>
      <c r="AI792" s="43">
        <f t="shared" ca="1" si="666"/>
        <v>-41.9</v>
      </c>
      <c r="AJ792" s="44">
        <f t="shared" ca="1" si="667"/>
        <v>-41.5</v>
      </c>
      <c r="AK792" s="44">
        <f t="shared" ca="1" si="668"/>
        <v>-41.1</v>
      </c>
      <c r="AL792" s="44">
        <f t="shared" ca="1" si="669"/>
        <v>-42.8</v>
      </c>
      <c r="AM792" s="44">
        <f t="shared" ca="1" si="670"/>
        <v>-42.4</v>
      </c>
      <c r="AN792" s="36" t="str">
        <f t="shared" ca="1" si="671"/>
        <v>30</v>
      </c>
      <c r="AO792" s="36" t="str">
        <f t="shared" ca="1" si="672"/>
        <v>03</v>
      </c>
      <c r="AP792" s="36" t="str">
        <f t="shared" ca="1" si="673"/>
        <v>00</v>
      </c>
      <c r="AQ792" s="36" t="str">
        <f t="shared" ca="1" si="674"/>
        <v>00</v>
      </c>
      <c r="AR792" s="36" t="str">
        <f t="shared" ca="1" si="675"/>
        <v>00</v>
      </c>
      <c r="AS792" s="36"/>
    </row>
    <row r="793" spans="19:45" ht="30" customHeight="1" x14ac:dyDescent="0.25">
      <c r="S793" s="7" t="s">
        <v>20</v>
      </c>
      <c r="T793" s="15">
        <v>-38</v>
      </c>
      <c r="U793" s="71" t="str">
        <f t="shared" ca="1" si="663"/>
        <v>0x34=-42.20,-41.50;</v>
      </c>
      <c r="V793" s="37"/>
      <c r="W793" s="37"/>
      <c r="X793" s="38"/>
      <c r="Y793" s="38"/>
      <c r="Z793" s="55">
        <f t="shared" ca="1" si="664"/>
        <v>-0.30000000000000004</v>
      </c>
      <c r="AA793" s="39" t="s">
        <v>586</v>
      </c>
      <c r="AB793" s="40">
        <v>1</v>
      </c>
      <c r="AC793" s="40" t="s">
        <v>995</v>
      </c>
      <c r="AD793" s="40">
        <v>1</v>
      </c>
      <c r="AE793" s="41">
        <v>0</v>
      </c>
      <c r="AF793" s="42">
        <v>-42.2</v>
      </c>
      <c r="AG793" s="47">
        <f t="shared" si="677"/>
        <v>-41.5</v>
      </c>
      <c r="AH793" s="43">
        <f t="shared" ca="1" si="665"/>
        <v>-42.5</v>
      </c>
      <c r="AI793" s="43">
        <f t="shared" ca="1" si="666"/>
        <v>-41.8</v>
      </c>
      <c r="AJ793" s="44">
        <f t="shared" ca="1" si="667"/>
        <v>-42.2</v>
      </c>
      <c r="AK793" s="44">
        <f t="shared" ca="1" si="668"/>
        <v>-41.5</v>
      </c>
      <c r="AL793" s="44">
        <f t="shared" ca="1" si="669"/>
        <v>-43.5</v>
      </c>
      <c r="AM793" s="44">
        <f t="shared" ca="1" si="670"/>
        <v>-42.8</v>
      </c>
      <c r="AN793" s="36" t="str">
        <f t="shared" ca="1" si="671"/>
        <v>30</v>
      </c>
      <c r="AO793" s="36" t="str">
        <f t="shared" ca="1" si="672"/>
        <v>04</v>
      </c>
      <c r="AP793" s="36" t="str">
        <f t="shared" ca="1" si="673"/>
        <v>00</v>
      </c>
      <c r="AQ793" s="36" t="str">
        <f t="shared" ca="1" si="674"/>
        <v>00</v>
      </c>
      <c r="AR793" s="36" t="str">
        <f t="shared" ca="1" si="675"/>
        <v>00</v>
      </c>
      <c r="AS793" s="36"/>
    </row>
    <row r="794" spans="19:45" ht="30" customHeight="1" x14ac:dyDescent="0.25">
      <c r="S794" s="7" t="s">
        <v>691</v>
      </c>
      <c r="T794" s="15" t="s">
        <v>1098</v>
      </c>
      <c r="U794" s="71" t="str">
        <f t="shared" ca="1" si="663"/>
        <v>0x03=-42.80,-42.20;</v>
      </c>
      <c r="V794" s="37"/>
      <c r="W794" s="37"/>
      <c r="X794" s="38"/>
      <c r="Y794" s="38"/>
      <c r="Z794" s="55">
        <f t="shared" ca="1" si="664"/>
        <v>0.5</v>
      </c>
      <c r="AA794" s="39" t="s">
        <v>587</v>
      </c>
      <c r="AB794" s="40">
        <v>0.5</v>
      </c>
      <c r="AC794" s="40" t="s">
        <v>995</v>
      </c>
      <c r="AD794" s="40">
        <v>1</v>
      </c>
      <c r="AE794" s="41">
        <v>0</v>
      </c>
      <c r="AF794" s="42">
        <v>-42.8</v>
      </c>
      <c r="AG794" s="47">
        <f t="shared" si="677"/>
        <v>-42.2</v>
      </c>
      <c r="AH794" s="43">
        <f t="shared" ca="1" si="665"/>
        <v>-42.3</v>
      </c>
      <c r="AI794" s="43">
        <f t="shared" ca="1" si="666"/>
        <v>-41.7</v>
      </c>
      <c r="AJ794" s="44">
        <f t="shared" ca="1" si="667"/>
        <v>-42.8</v>
      </c>
      <c r="AK794" s="44">
        <f t="shared" ca="1" si="668"/>
        <v>-42.2</v>
      </c>
      <c r="AL794" s="44">
        <f t="shared" ca="1" si="669"/>
        <v>-42.8</v>
      </c>
      <c r="AM794" s="44">
        <f t="shared" ca="1" si="670"/>
        <v>-42.2</v>
      </c>
      <c r="AN794" s="36" t="str">
        <f t="shared" ca="1" si="671"/>
        <v>00</v>
      </c>
      <c r="AO794" s="36" t="str">
        <f t="shared" ca="1" si="672"/>
        <v>03</v>
      </c>
      <c r="AP794" s="36" t="str">
        <f t="shared" ca="1" si="673"/>
        <v>00</v>
      </c>
      <c r="AQ794" s="36" t="str">
        <f t="shared" ca="1" si="674"/>
        <v>00</v>
      </c>
      <c r="AR794" s="36" t="str">
        <f t="shared" ca="1" si="675"/>
        <v>00</v>
      </c>
      <c r="AS794" s="36"/>
    </row>
    <row r="795" spans="19:45" ht="30" customHeight="1" x14ac:dyDescent="0.25">
      <c r="S795" s="7" t="s">
        <v>544</v>
      </c>
      <c r="T795" s="15" t="s">
        <v>993</v>
      </c>
      <c r="U795" s="71" t="str">
        <f t="shared" ca="1" si="663"/>
        <v>0x04=-43.40,-42.80;</v>
      </c>
      <c r="V795" s="37"/>
      <c r="W795" s="37"/>
      <c r="X795" s="38"/>
      <c r="Y795" s="38"/>
      <c r="Z795" s="71">
        <f t="shared" ca="1" si="664"/>
        <v>1</v>
      </c>
      <c r="AA795" s="39" t="s">
        <v>587</v>
      </c>
      <c r="AB795" s="40">
        <v>1</v>
      </c>
      <c r="AC795" s="40" t="s">
        <v>995</v>
      </c>
      <c r="AD795" s="40">
        <v>1</v>
      </c>
      <c r="AE795" s="41">
        <v>0</v>
      </c>
      <c r="AF795" s="42">
        <v>-43.4</v>
      </c>
      <c r="AG795" s="49">
        <f t="shared" si="677"/>
        <v>-42.8</v>
      </c>
      <c r="AH795" s="43">
        <f t="shared" ca="1" si="665"/>
        <v>-42.4</v>
      </c>
      <c r="AI795" s="43">
        <f t="shared" ca="1" si="666"/>
        <v>-41.8</v>
      </c>
      <c r="AJ795" s="44">
        <f t="shared" ca="1" si="667"/>
        <v>-43.4</v>
      </c>
      <c r="AK795" s="44">
        <f t="shared" ca="1" si="668"/>
        <v>-42.8</v>
      </c>
      <c r="AL795" s="44">
        <f t="shared" ca="1" si="669"/>
        <v>-43.4</v>
      </c>
      <c r="AM795" s="44">
        <f t="shared" ca="1" si="670"/>
        <v>-42.8</v>
      </c>
      <c r="AN795" s="36" t="str">
        <f t="shared" ca="1" si="671"/>
        <v>00</v>
      </c>
      <c r="AO795" s="36" t="str">
        <f t="shared" ca="1" si="672"/>
        <v>04</v>
      </c>
      <c r="AP795" s="36" t="str">
        <f t="shared" ca="1" si="673"/>
        <v>00</v>
      </c>
      <c r="AQ795" s="36" t="str">
        <f t="shared" ca="1" si="674"/>
        <v>00</v>
      </c>
      <c r="AR795" s="36" t="str">
        <f t="shared" ca="1" si="675"/>
        <v>00</v>
      </c>
      <c r="AS795" s="36"/>
    </row>
    <row r="796" spans="19:45" ht="30" customHeight="1" x14ac:dyDescent="0.25">
      <c r="S796" s="7" t="s">
        <v>12</v>
      </c>
      <c r="T796" s="15" t="s">
        <v>548</v>
      </c>
      <c r="U796" s="71" t="str">
        <f t="shared" ca="1" si="663"/>
        <v>0x53=-43.90,-43.40;</v>
      </c>
      <c r="V796" s="37">
        <v>0.1</v>
      </c>
      <c r="W796" s="37"/>
      <c r="X796" s="38"/>
      <c r="Y796" s="38"/>
      <c r="Z796" s="71">
        <f t="shared" ca="1" si="664"/>
        <v>1.7000000000000002</v>
      </c>
      <c r="AA796" s="39" t="s">
        <v>580</v>
      </c>
      <c r="AB796" s="40">
        <v>0.5</v>
      </c>
      <c r="AC796" s="40" t="s">
        <v>995</v>
      </c>
      <c r="AD796" s="40">
        <v>1</v>
      </c>
      <c r="AE796" s="41">
        <v>0</v>
      </c>
      <c r="AF796" s="42">
        <v>-43.9</v>
      </c>
      <c r="AG796" s="49">
        <f t="shared" si="677"/>
        <v>-43.4</v>
      </c>
      <c r="AH796" s="43">
        <f t="shared" ca="1" si="665"/>
        <v>-42.199999999999996</v>
      </c>
      <c r="AI796" s="43">
        <f t="shared" ca="1" si="666"/>
        <v>-41.699999999999996</v>
      </c>
      <c r="AJ796" s="44">
        <f t="shared" ca="1" si="667"/>
        <v>-43.9</v>
      </c>
      <c r="AK796" s="44">
        <f t="shared" ca="1" si="668"/>
        <v>-43.4</v>
      </c>
      <c r="AL796" s="44">
        <f t="shared" ca="1" si="669"/>
        <v>-42.699999999999996</v>
      </c>
      <c r="AM796" s="44">
        <f t="shared" ca="1" si="670"/>
        <v>-42.199999999999996</v>
      </c>
      <c r="AN796" s="36" t="str">
        <f t="shared" ca="1" si="671"/>
        <v>50</v>
      </c>
      <c r="AO796" s="36" t="str">
        <f t="shared" ca="1" si="672"/>
        <v>03</v>
      </c>
      <c r="AP796" s="36" t="str">
        <f t="shared" ca="1" si="673"/>
        <v>00</v>
      </c>
      <c r="AQ796" s="36" t="str">
        <f t="shared" ca="1" si="674"/>
        <v>00</v>
      </c>
      <c r="AR796" s="36" t="str">
        <f t="shared" ca="1" si="675"/>
        <v>00</v>
      </c>
      <c r="AS796" s="36"/>
    </row>
    <row r="797" spans="19:45" ht="30" customHeight="1" x14ac:dyDescent="0.25">
      <c r="S797" s="26" t="s">
        <v>773</v>
      </c>
      <c r="T797" s="15" t="s">
        <v>562</v>
      </c>
      <c r="U797" s="71" t="str">
        <f t="shared" ca="1" si="663"/>
        <v>0x54=-44.40,-43.90;</v>
      </c>
      <c r="V797" s="37"/>
      <c r="W797" s="37"/>
      <c r="X797" s="38"/>
      <c r="Y797" s="38"/>
      <c r="Z797" s="71">
        <f t="shared" ca="1" si="664"/>
        <v>2.1</v>
      </c>
      <c r="AA797" s="39" t="s">
        <v>580</v>
      </c>
      <c r="AB797" s="40">
        <v>1</v>
      </c>
      <c r="AC797" s="40" t="s">
        <v>995</v>
      </c>
      <c r="AD797" s="40">
        <v>1</v>
      </c>
      <c r="AE797" s="41">
        <v>0</v>
      </c>
      <c r="AF797" s="42">
        <v>-44.4</v>
      </c>
      <c r="AG797" s="49">
        <f t="shared" si="677"/>
        <v>-43.9</v>
      </c>
      <c r="AH797" s="43">
        <f t="shared" ca="1" si="665"/>
        <v>-42.3</v>
      </c>
      <c r="AI797" s="43">
        <f t="shared" ca="1" si="666"/>
        <v>-41.8</v>
      </c>
      <c r="AJ797" s="44">
        <f t="shared" ca="1" si="667"/>
        <v>-44.4</v>
      </c>
      <c r="AK797" s="44">
        <f t="shared" ca="1" si="668"/>
        <v>-43.9</v>
      </c>
      <c r="AL797" s="44">
        <f t="shared" ca="1" si="669"/>
        <v>-43.3</v>
      </c>
      <c r="AM797" s="44">
        <f t="shared" ca="1" si="670"/>
        <v>-42.8</v>
      </c>
      <c r="AN797" s="36" t="str">
        <f t="shared" ca="1" si="671"/>
        <v>50</v>
      </c>
      <c r="AO797" s="36" t="str">
        <f t="shared" ca="1" si="672"/>
        <v>04</v>
      </c>
      <c r="AP797" s="36" t="str">
        <f t="shared" ca="1" si="673"/>
        <v>00</v>
      </c>
      <c r="AQ797" s="36" t="str">
        <f t="shared" ca="1" si="674"/>
        <v>00</v>
      </c>
      <c r="AR797" s="36" t="str">
        <f t="shared" ca="1" si="675"/>
        <v>00</v>
      </c>
      <c r="AS797" s="36"/>
    </row>
    <row r="798" spans="19:45" ht="30" customHeight="1" x14ac:dyDescent="0.25">
      <c r="S798" s="7" t="s">
        <v>573</v>
      </c>
      <c r="T798" s="15">
        <v>1.1000000000000001</v>
      </c>
      <c r="U798" s="71" t="str">
        <f t="shared" ca="1" si="663"/>
        <v>0x63=-44.90,-44.40;</v>
      </c>
      <c r="V798" s="37"/>
      <c r="W798" s="37"/>
      <c r="X798" s="38"/>
      <c r="Y798" s="38"/>
      <c r="Z798" s="71">
        <f t="shared" ca="1" si="664"/>
        <v>2.7</v>
      </c>
      <c r="AA798" s="39" t="s">
        <v>581</v>
      </c>
      <c r="AB798" s="40">
        <v>0.5</v>
      </c>
      <c r="AC798" s="40" t="s">
        <v>995</v>
      </c>
      <c r="AD798" s="40">
        <v>1</v>
      </c>
      <c r="AE798" s="41">
        <v>0</v>
      </c>
      <c r="AF798" s="42">
        <v>-44.9</v>
      </c>
      <c r="AG798" s="49">
        <f t="shared" si="677"/>
        <v>-44.4</v>
      </c>
      <c r="AH798" s="43">
        <f t="shared" ca="1" si="665"/>
        <v>-42.199999999999996</v>
      </c>
      <c r="AI798" s="43">
        <f t="shared" ca="1" si="666"/>
        <v>-41.699999999999996</v>
      </c>
      <c r="AJ798" s="44">
        <f t="shared" ca="1" si="667"/>
        <v>-44.9</v>
      </c>
      <c r="AK798" s="44">
        <f t="shared" ca="1" si="668"/>
        <v>-44.4</v>
      </c>
      <c r="AL798" s="44">
        <f t="shared" ca="1" si="669"/>
        <v>-42.699999999999996</v>
      </c>
      <c r="AM798" s="44">
        <f t="shared" ca="1" si="670"/>
        <v>-42.199999999999996</v>
      </c>
      <c r="AN798" s="36" t="str">
        <f t="shared" ca="1" si="671"/>
        <v>60</v>
      </c>
      <c r="AO798" s="36" t="str">
        <f t="shared" ca="1" si="672"/>
        <v>03</v>
      </c>
      <c r="AP798" s="36" t="str">
        <f t="shared" ca="1" si="673"/>
        <v>00</v>
      </c>
      <c r="AQ798" s="36" t="str">
        <f t="shared" ca="1" si="674"/>
        <v>00</v>
      </c>
      <c r="AR798" s="36" t="str">
        <f t="shared" ca="1" si="675"/>
        <v>00</v>
      </c>
      <c r="AS798" s="36"/>
    </row>
    <row r="799" spans="19:45" ht="30" customHeight="1" x14ac:dyDescent="0.25">
      <c r="S799" s="7" t="s">
        <v>590</v>
      </c>
      <c r="T799" s="15">
        <f>VLOOKUP(T784,MPN!$A$1:$E$997,4,FALSE)</f>
        <v>-42</v>
      </c>
      <c r="U799" s="71" t="str">
        <f t="shared" ca="1" si="663"/>
        <v>0x64=-45.50,-44.90;</v>
      </c>
      <c r="V799" s="37">
        <v>-0.1</v>
      </c>
      <c r="W799" s="37"/>
      <c r="X799" s="38"/>
      <c r="Y799" s="38"/>
      <c r="Z799" s="71">
        <f t="shared" ca="1" si="664"/>
        <v>3.1</v>
      </c>
      <c r="AA799" s="39" t="s">
        <v>581</v>
      </c>
      <c r="AB799" s="40">
        <v>1</v>
      </c>
      <c r="AC799" s="40" t="s">
        <v>995</v>
      </c>
      <c r="AD799" s="40">
        <v>1</v>
      </c>
      <c r="AE799" s="41">
        <v>0</v>
      </c>
      <c r="AF799" s="42">
        <v>-45.5</v>
      </c>
      <c r="AG799" s="49">
        <f t="shared" si="677"/>
        <v>-44.9</v>
      </c>
      <c r="AH799" s="43">
        <f t="shared" ca="1" si="665"/>
        <v>-42.4</v>
      </c>
      <c r="AI799" s="43">
        <f t="shared" ca="1" si="666"/>
        <v>-41.8</v>
      </c>
      <c r="AJ799" s="44">
        <f t="shared" ca="1" si="667"/>
        <v>-45.5</v>
      </c>
      <c r="AK799" s="44">
        <f t="shared" ca="1" si="668"/>
        <v>-44.9</v>
      </c>
      <c r="AL799" s="44">
        <f t="shared" ca="1" si="669"/>
        <v>-43.4</v>
      </c>
      <c r="AM799" s="44">
        <f t="shared" ca="1" si="670"/>
        <v>-42.8</v>
      </c>
      <c r="AN799" s="36" t="str">
        <f t="shared" ca="1" si="671"/>
        <v>60</v>
      </c>
      <c r="AO799" s="36" t="str">
        <f t="shared" ca="1" si="672"/>
        <v>04</v>
      </c>
      <c r="AP799" s="36" t="str">
        <f t="shared" ca="1" si="673"/>
        <v>00</v>
      </c>
      <c r="AQ799" s="36" t="str">
        <f t="shared" ca="1" si="674"/>
        <v>00</v>
      </c>
      <c r="AR799" s="36" t="str">
        <f t="shared" ca="1" si="675"/>
        <v>00</v>
      </c>
      <c r="AS799" s="36"/>
    </row>
    <row r="800" spans="19:45" ht="30" customHeight="1" x14ac:dyDescent="0.25">
      <c r="S800" s="7" t="s">
        <v>693</v>
      </c>
      <c r="T800" s="15">
        <v>0.8</v>
      </c>
      <c r="U800" s="71"/>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2:45" ht="30" customHeight="1" x14ac:dyDescent="0.25">
      <c r="S801" s="7" t="s">
        <v>604</v>
      </c>
      <c r="T801" s="7" t="str">
        <f t="shared" ref="T801" si="678">VLOOKUP($T788,$AU$1:$AZ$31,MATCH($T782,$AU$1:$AZ$1,0),FALSE)&amp;"_"&amp;T790</f>
        <v>default_NormalMode</v>
      </c>
      <c r="U801" s="71"/>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2:45" ht="30" customHeight="1" x14ac:dyDescent="0.25">
      <c r="S802" s="7" t="s">
        <v>424</v>
      </c>
      <c r="T802" s="7" t="str">
        <f>VLOOKUP($T784,MPN!$A$1:$E$497,2,FALSE)</f>
        <v>AMIC</v>
      </c>
      <c r="U802" s="71"/>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2:45" ht="30" customHeight="1" x14ac:dyDescent="0.25">
      <c r="S803" s="7" t="s">
        <v>16</v>
      </c>
      <c r="T803" s="7" t="str">
        <f>VLOOKUP($T785,ASIC!$A$1:$B$200,2,FALSE)</f>
        <v>M804WF</v>
      </c>
      <c r="U803" s="71"/>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2:45" ht="30" customHeight="1" x14ac:dyDescent="0.25">
      <c r="S804" s="7" t="s">
        <v>17</v>
      </c>
      <c r="T804" s="7" t="str">
        <f>VLOOKUP($T786,Sensor!$A$1:$B$100,2,FALSE)</f>
        <v>2391A</v>
      </c>
      <c r="U804" s="71"/>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2:45" ht="30" customHeight="1" x14ac:dyDescent="0.25">
      <c r="S805" s="7" t="s">
        <v>21</v>
      </c>
      <c r="T805" s="7" t="str">
        <f>VLOOKUP($T784,MPN!$A$1:$E$497,5,FALSE)</f>
        <v>Default</v>
      </c>
      <c r="U805" s="71"/>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2:45" ht="30" customHeight="1" x14ac:dyDescent="0.25">
      <c r="S806" s="7" t="s">
        <v>545</v>
      </c>
      <c r="T806" s="7">
        <f t="shared" ref="T806" si="679">VLOOKUP(T795,$DT$1:$DV$31,3,FALSE)</f>
        <v>0</v>
      </c>
      <c r="U806" s="71"/>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2:45" ht="30" customHeight="1" x14ac:dyDescent="0.25">
      <c r="S807" s="7" t="s">
        <v>22</v>
      </c>
      <c r="T807" s="15">
        <v>0</v>
      </c>
      <c r="U807" s="71"/>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2:45" ht="30" customHeight="1" x14ac:dyDescent="0.25">
      <c r="B808" s="70"/>
      <c r="S808" s="7" t="s">
        <v>696</v>
      </c>
      <c r="T808" s="28">
        <v>45415</v>
      </c>
      <c r="U808" s="71"/>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2:45" ht="30" customHeight="1" x14ac:dyDescent="0.25">
      <c r="S809" s="7" t="s">
        <v>694</v>
      </c>
      <c r="T809" s="15" t="s">
        <v>994</v>
      </c>
      <c r="U809" s="71"/>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2:45" ht="30" customHeight="1" x14ac:dyDescent="0.25">
      <c r="S810" s="7" t="s">
        <v>697</v>
      </c>
      <c r="T810" s="7">
        <f t="shared" ref="T810" ca="1" si="680">COUNTA(U785:U844)</f>
        <v>15</v>
      </c>
      <c r="U810" s="71"/>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2:45" ht="30" customHeight="1" x14ac:dyDescent="0.25">
      <c r="S811" s="7" t="s">
        <v>715</v>
      </c>
      <c r="T811" s="7" t="str">
        <f t="shared" ref="T811" si="681">T799&amp;"+/-"&amp;T800&amp;" "&amp;T809</f>
        <v>-42+/-0.8 dBV</v>
      </c>
      <c r="U811" s="71"/>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2:45" ht="30" customHeight="1" x14ac:dyDescent="0.25">
      <c r="S812" s="7" t="s">
        <v>719</v>
      </c>
      <c r="T812" s="54" t="str">
        <f t="shared" ref="T812" si="682">T791&amp;" : "&amp;T794&amp;" "&amp;"(uA)"&amp;CHAR(10)&amp;"Vdc&amp;Remark: "&amp;T797</f>
        <v>3.3V : 100~200 (uA)
Vdc&amp;Remark: -</v>
      </c>
      <c r="U812" s="71"/>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2:45" ht="30" customHeight="1" x14ac:dyDescent="0.25">
      <c r="U813" s="71"/>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2:45" ht="30" customHeight="1" x14ac:dyDescent="0.25">
      <c r="S814" s="2" t="s">
        <v>14</v>
      </c>
      <c r="T814" s="2" t="str">
        <f t="shared" ref="T814" si="683">ADDRESS(ROW(S814),COLUMN($S$1))&amp;":"&amp;ADDRESS(ROW(S844),COLUMN($T$1))</f>
        <v>$S$814:$T$844</v>
      </c>
      <c r="U814" s="71"/>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2:45" ht="30" customHeight="1" x14ac:dyDescent="0.25">
      <c r="S815" s="4" t="str">
        <f t="shared" ref="S815" si="684">$BB$2</f>
        <v>15V</v>
      </c>
      <c r="T815" s="3">
        <v>3.3</v>
      </c>
      <c r="U815" s="71"/>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2:45" ht="30" customHeight="1" x14ac:dyDescent="0.25">
      <c r="S816" s="4" t="str">
        <f t="shared" ref="S816" si="685">$BB$3</f>
        <v>14V</v>
      </c>
      <c r="T816" s="3">
        <v>2.2000000000000002</v>
      </c>
      <c r="U816" s="71"/>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 t="shared" ref="S817" si="686">$BB$4</f>
        <v>13V</v>
      </c>
      <c r="T817" s="3">
        <v>1.1000000000000001</v>
      </c>
      <c r="U817" s="71"/>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 t="shared" ref="S818" si="687">$BB$5</f>
        <v>12V</v>
      </c>
      <c r="T818" s="3">
        <v>0</v>
      </c>
      <c r="U818" s="71"/>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 t="shared" ref="S819" si="688">$BB$6</f>
        <v>11V</v>
      </c>
      <c r="T819" s="3">
        <v>-1.3</v>
      </c>
      <c r="U819" s="71"/>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 t="shared" ref="S820" si="689">$BB$7</f>
        <v>10V</v>
      </c>
      <c r="T820" s="3">
        <v>-2.7</v>
      </c>
      <c r="U820" s="71"/>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 t="shared" ref="S821" si="690">$BB$8</f>
        <v>9V</v>
      </c>
      <c r="T821" s="3">
        <v>-4.3</v>
      </c>
      <c r="U821" s="71"/>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 t="shared" ref="S822" si="691">$BB$9</f>
        <v>FIX</v>
      </c>
      <c r="T822" s="3" t="s">
        <v>562</v>
      </c>
      <c r="U822" s="71"/>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 t="shared" ref="S823" si="692">$BB$10</f>
        <v>Space</v>
      </c>
      <c r="T823" s="3"/>
      <c r="U823" s="71"/>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 t="shared" ref="S824" si="693">$BB$11</f>
        <v>Config2</v>
      </c>
      <c r="T824" s="3"/>
      <c r="U824" s="71"/>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 t="shared" ref="S825" si="694">$BB$12</f>
        <v>-</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 t="shared" ref="S826" si="695">$BB$13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 t="shared" ref="S827" si="696">$BB$14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 t="shared" ref="S828" si="697">$BB$15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 t="shared" ref="S829" si="698">$BB$16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 t="shared" ref="S830" si="699">$BB$17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 t="shared" ref="S831" si="700">$BB$18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 t="shared" ref="S832" si="701">$BB$19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 t="shared" ref="S833" si="702">$BB$20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 t="shared" ref="S834" si="703">$BB$21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 t="shared" ref="S835" si="704">$BB$22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 t="shared" ref="S836" si="705">$BB$23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 t="shared" ref="S837" si="706">$BB$24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 t="shared" ref="S838" si="707">$BB$25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 t="shared" ref="S839" si="708">$BB$26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 t="shared" ref="S840" si="709">$BB$27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 t="shared" ref="S841" si="710">$BB$28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 t="shared" ref="S842" si="711">$BB$29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 t="shared" ref="S843" si="712">$BB$30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 t="shared" ref="S844" si="713">$BB$31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 t="shared" ref="Y846" si="714">VLOOKUP(U846,$DX$1:$DZ$21,3,FALSE)</f>
        <v>-</v>
      </c>
      <c r="AD846" s="8"/>
    </row>
    <row r="847" spans="19:45" ht="30" customHeight="1" x14ac:dyDescent="0.25">
      <c r="S847" s="7" t="s">
        <v>24</v>
      </c>
      <c r="T847" s="15" t="s">
        <v>606</v>
      </c>
      <c r="U847" s="5" t="s">
        <v>23</v>
      </c>
      <c r="V847" s="7" t="str">
        <f t="shared" ref="V847" si="715">VLOOKUP(U846,$DX$1:$DZ$21,2,FALSE)</f>
        <v>-</v>
      </c>
      <c r="W847" s="19"/>
      <c r="X847" s="19"/>
      <c r="Y847" s="19"/>
      <c r="Z847" s="19"/>
      <c r="AA847" s="5" t="s">
        <v>592</v>
      </c>
      <c r="AB847" s="26" t="str">
        <f t="shared" ref="AB847" si="716">T866&amp;"_"&amp;ABS(T864)&amp;"dB_"&amp;T868&amp;"_"&amp;T869&amp;"_"&amp;GetAbsMaxMinText(AF850:AG909)&amp;"_"&amp;T849&amp;"_"&amp;T848&amp;S846&amp;"."&amp;T872</f>
        <v>default_NormalMode_38dB_M804WF_2227G_327_442_ZTS6853_MP14.0</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32" t="str">
        <f t="shared" ref="U848" si="717">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1178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 t="shared" ref="AN849" si="718">VLOOKUP($T857,$DE$1:$DJ$31,2,FALSE)</f>
        <v>Full</v>
      </c>
      <c r="AO849" s="56" t="str">
        <f t="shared" ref="AO849" si="719">VLOOKUP($T857,$DE$1:$DJ$31,3,FALSE)</f>
        <v>Full</v>
      </c>
      <c r="AP849" s="56" t="str">
        <f t="shared" ref="AP849" si="720">VLOOKUP($T857,$DE$1:$DJ$31,4,FALSE)</f>
        <v>non</v>
      </c>
      <c r="AQ849" s="56" t="str">
        <f t="shared" ref="AQ849" si="721">VLOOKUP($T857,$DE$1:$DJ$31,5,FALSE)</f>
        <v>non</v>
      </c>
      <c r="AR849" s="56" t="str">
        <f t="shared" ref="AR849" si="722">VLOOKUP($T857,$DE$1:$DJ$31,6,FALSE)</f>
        <v>Full</v>
      </c>
      <c r="AS849" s="35" t="s">
        <v>726</v>
      </c>
    </row>
    <row r="850" spans="19:45" ht="30" customHeight="1" x14ac:dyDescent="0.25">
      <c r="S850" s="7" t="s">
        <v>18</v>
      </c>
      <c r="T850" s="15" t="s">
        <v>1149</v>
      </c>
      <c r="U850" s="36" t="str">
        <f t="shared" ref="U850:U872" ca="1" si="723">ConfigCode($AA850,$AN850,$AO850,$AP850,$AQ850,$AR850,$AF850,$AG850,2)</f>
        <v>0xF0=-33.00,-32.70;</v>
      </c>
      <c r="V850" s="37">
        <v>-0.5</v>
      </c>
      <c r="W850" s="37"/>
      <c r="X850" s="68"/>
      <c r="Y850" s="68"/>
      <c r="Z850" s="55">
        <f t="shared" ref="Z850:Z872" ca="1" si="724" xml:space="preserve">
N("vbias,vlookup vbias range")+
VLOOKUP($AA850,INDIRECT(BoxVal(ROW($AA850),34,COLUMN(T846))),2,FALSE)+
N("gain")+
$AB850+
N("vcm")+
VLOOKUP($AC850,$CT$1:$DC$31,7,FALSE)+
N("(vbias*vcp*vbg-vbias)*sensor ratio")+
VbiasCal($AA850,$AD850,$AE850,BoxVal(ROW($AC850),18,COLUMN($T$22)))+
N("vbias ref+gain ref")+
$V850+$W850</f>
        <v>-5.3534000000000006</v>
      </c>
      <c r="AA850" s="39" t="s">
        <v>1161</v>
      </c>
      <c r="AB850" s="40">
        <v>0</v>
      </c>
      <c r="AC850" s="40" t="s">
        <v>996</v>
      </c>
      <c r="AD850" s="40">
        <v>1</v>
      </c>
      <c r="AE850" s="41">
        <v>-6.6000000000000003E-2</v>
      </c>
      <c r="AF850" s="42">
        <v>-33</v>
      </c>
      <c r="AG850" s="42">
        <v>-32.700000000000003</v>
      </c>
      <c r="AH850" s="43">
        <f t="shared" ref="AH850:AH872" ca="1" si="725">$AF850+$Z850</f>
        <v>-38.353400000000001</v>
      </c>
      <c r="AI850" s="43">
        <f t="shared" ref="AI850:AI872" ca="1" si="726">$AG850+$Z850</f>
        <v>-38.053400000000003</v>
      </c>
      <c r="AJ850" s="44">
        <f t="shared" ref="AJ850:AJ872" ca="1" si="727" xml:space="preserve">
N("initial sens-loopgain")+
$AF850-BoxVal(ROW($AA850),26,COLUMN(INDIRECT("T"&amp;(INT(ROW($AA867)/65))*65+2)))</f>
        <v>-33</v>
      </c>
      <c r="AK850" s="44">
        <f t="shared" ref="AK850:AK872" ca="1" si="728">AJ850+(AG850-AF850)</f>
        <v>-32.700000000000003</v>
      </c>
      <c r="AL850" s="44">
        <f t="shared" ref="AL850:AL872" ca="1" si="729" xml:space="preserve">
N("initial sens-loopgain-gain-gain ref-vcm")+
$AH850-
BoxVal(ROW($AA850),26,COLUMN(INDIRECT("T"&amp;(INT(ROW($AA867)/65))*65+2)))-
$AB850-
$W850-
IFERROR(VLOOKUP($AC850,$CT$1:$DC$31,7,FALSE),0)</f>
        <v>-38.353400000000001</v>
      </c>
      <c r="AM850" s="44">
        <f t="shared" ref="AM850:AM872" ca="1" si="730">AL850+(AG850-AF850)</f>
        <v>-38.053400000000003</v>
      </c>
      <c r="AN850" s="36" t="str">
        <f t="shared" ref="AN850:AN872" ca="1" si="731">IF(BoxVal(ROW(AA850),9,COLUMN(T848))="FIX","00",ManualLookup(AA850,BoxVal(ROW(AA850),4,COLUMN(AN848)),INDIRECT(DN$3)))</f>
        <v>70</v>
      </c>
      <c r="AO850" s="36" t="str">
        <f t="shared" ref="AO850:AO872" ca="1" si="732">ManualLookup(AB850,BoxVal(ROW(AB850),4,COLUMN(AO848)),INDIRECT(DO$3))</f>
        <v>00</v>
      </c>
      <c r="AP850" s="36" t="str">
        <f t="shared" ref="AP850:AP872" ca="1" si="733">ManualLookup(AC850,BoxVal(ROW(AC850),4,COLUMN(AP848)),INDIRECT(DP$3))</f>
        <v>00</v>
      </c>
      <c r="AQ850" s="36" t="str">
        <f t="shared" ref="AQ850:AQ872" ca="1" si="734">ManualLookup(AD850,BoxVal(ROW(AD850),4,COLUMN(AQ848)),INDIRECT(DQ$3))</f>
        <v>00</v>
      </c>
      <c r="AR850" s="36" t="str">
        <f t="shared" ref="AR850:AR872" ca="1" si="735">ManualLookup(AE850,BoxVal(ROW(AE850),4,COLUMN(AR848)),INDIRECT(DR$3))</f>
        <v>80</v>
      </c>
      <c r="AS850" s="33"/>
    </row>
    <row r="851" spans="19:45" ht="30" customHeight="1" x14ac:dyDescent="0.25">
      <c r="S851" s="7" t="s">
        <v>13</v>
      </c>
      <c r="T851" s="15" t="s">
        <v>1165</v>
      </c>
      <c r="U851" s="71" t="str">
        <f t="shared" ca="1" si="723"/>
        <v>0xF3=-33.50,-33.00;</v>
      </c>
      <c r="V851" s="37">
        <v>-0.48</v>
      </c>
      <c r="W851" s="37"/>
      <c r="X851" s="68"/>
      <c r="Y851" s="68"/>
      <c r="Z851" s="55">
        <f t="shared" ca="1" si="724"/>
        <v>-4.833400000000001</v>
      </c>
      <c r="AA851" s="39" t="s">
        <v>1161</v>
      </c>
      <c r="AB851" s="40">
        <v>0.5</v>
      </c>
      <c r="AC851" s="40" t="s">
        <v>996</v>
      </c>
      <c r="AD851" s="40">
        <v>1</v>
      </c>
      <c r="AE851" s="41">
        <v>-6.6000000000000003E-2</v>
      </c>
      <c r="AF851" s="42">
        <v>-33.5</v>
      </c>
      <c r="AG851" s="47">
        <f t="shared" ref="AG851" si="736">AF850</f>
        <v>-33</v>
      </c>
      <c r="AH851" s="43">
        <f t="shared" ca="1" si="725"/>
        <v>-38.333399999999997</v>
      </c>
      <c r="AI851" s="43">
        <f t="shared" ca="1" si="726"/>
        <v>-37.833399999999997</v>
      </c>
      <c r="AJ851" s="44">
        <f t="shared" ca="1" si="727"/>
        <v>-33.5</v>
      </c>
      <c r="AK851" s="44">
        <f t="shared" ca="1" si="728"/>
        <v>-33</v>
      </c>
      <c r="AL851" s="44">
        <f t="shared" ca="1" si="729"/>
        <v>-38.833399999999997</v>
      </c>
      <c r="AM851" s="44">
        <f t="shared" ca="1" si="730"/>
        <v>-38.333399999999997</v>
      </c>
      <c r="AN851" s="36" t="str">
        <f t="shared" ca="1" si="731"/>
        <v>70</v>
      </c>
      <c r="AO851" s="36" t="str">
        <f t="shared" ca="1" si="732"/>
        <v>03</v>
      </c>
      <c r="AP851" s="36" t="str">
        <f t="shared" ca="1" si="733"/>
        <v>00</v>
      </c>
      <c r="AQ851" s="36" t="str">
        <f t="shared" ca="1" si="734"/>
        <v>00</v>
      </c>
      <c r="AR851" s="36" t="str">
        <f t="shared" ca="1" si="735"/>
        <v>80</v>
      </c>
      <c r="AS851" s="36"/>
    </row>
    <row r="852" spans="19:45" ht="30" customHeight="1" x14ac:dyDescent="0.25">
      <c r="S852" s="26"/>
      <c r="T852" s="17"/>
      <c r="U852" s="71" t="str">
        <f t="shared" ca="1" si="723"/>
        <v>0x70=-33.90,-33.50;</v>
      </c>
      <c r="V852" s="37">
        <v>-0.2</v>
      </c>
      <c r="W852" s="37"/>
      <c r="X852" s="68"/>
      <c r="Y852" s="68"/>
      <c r="Z852" s="55">
        <f t="shared" ca="1" si="724"/>
        <v>-4.4000000000000004</v>
      </c>
      <c r="AA852" s="39" t="s">
        <v>965</v>
      </c>
      <c r="AB852" s="40">
        <v>0</v>
      </c>
      <c r="AC852" s="40" t="s">
        <v>995</v>
      </c>
      <c r="AD852" s="40">
        <v>1</v>
      </c>
      <c r="AE852" s="41">
        <v>0</v>
      </c>
      <c r="AF852" s="42">
        <v>-33.9</v>
      </c>
      <c r="AG852" s="47">
        <f t="shared" ref="AG852:AG872" si="737">AF851</f>
        <v>-33.5</v>
      </c>
      <c r="AH852" s="43">
        <f t="shared" ca="1" si="725"/>
        <v>-38.299999999999997</v>
      </c>
      <c r="AI852" s="43">
        <f t="shared" ca="1" si="726"/>
        <v>-37.9</v>
      </c>
      <c r="AJ852" s="44">
        <f t="shared" ca="1" si="727"/>
        <v>-33.9</v>
      </c>
      <c r="AK852" s="44">
        <f t="shared" ca="1" si="728"/>
        <v>-33.5</v>
      </c>
      <c r="AL852" s="44">
        <f t="shared" ca="1" si="729"/>
        <v>-38.299999999999997</v>
      </c>
      <c r="AM852" s="44">
        <f t="shared" ca="1" si="730"/>
        <v>-37.9</v>
      </c>
      <c r="AN852" s="36" t="str">
        <f t="shared" ca="1" si="731"/>
        <v>70</v>
      </c>
      <c r="AO852" s="36" t="str">
        <f t="shared" ca="1" si="732"/>
        <v>00</v>
      </c>
      <c r="AP852" s="36" t="str">
        <f t="shared" ca="1" si="733"/>
        <v>00</v>
      </c>
      <c r="AQ852" s="36" t="str">
        <f t="shared" ca="1" si="734"/>
        <v>00</v>
      </c>
      <c r="AR852" s="36" t="str">
        <f t="shared" ca="1" si="735"/>
        <v>00</v>
      </c>
      <c r="AS852" s="36"/>
    </row>
    <row r="853" spans="19:45" ht="30" customHeight="1" x14ac:dyDescent="0.25">
      <c r="S853" s="7" t="s">
        <v>19</v>
      </c>
      <c r="T853" s="15" t="s">
        <v>1150</v>
      </c>
      <c r="U853" s="71" t="str">
        <f t="shared" ca="1" si="723"/>
        <v>0x73=-34.50,-33.90;</v>
      </c>
      <c r="V853" s="37">
        <v>-0.25</v>
      </c>
      <c r="W853" s="37"/>
      <c r="X853" s="68"/>
      <c r="Y853" s="68"/>
      <c r="Z853" s="55">
        <f t="shared" ca="1" si="724"/>
        <v>-3.95</v>
      </c>
      <c r="AA853" s="39" t="s">
        <v>965</v>
      </c>
      <c r="AB853" s="40">
        <v>0.5</v>
      </c>
      <c r="AC853" s="40" t="s">
        <v>995</v>
      </c>
      <c r="AD853" s="40">
        <v>1</v>
      </c>
      <c r="AE853" s="41">
        <v>0</v>
      </c>
      <c r="AF853" s="42">
        <v>-34.5</v>
      </c>
      <c r="AG853" s="47">
        <f t="shared" si="737"/>
        <v>-33.9</v>
      </c>
      <c r="AH853" s="43">
        <f t="shared" ca="1" si="725"/>
        <v>-38.450000000000003</v>
      </c>
      <c r="AI853" s="43">
        <f t="shared" ca="1" si="726"/>
        <v>-37.85</v>
      </c>
      <c r="AJ853" s="44">
        <f t="shared" ca="1" si="727"/>
        <v>-34.5</v>
      </c>
      <c r="AK853" s="44">
        <f t="shared" ca="1" si="728"/>
        <v>-33.9</v>
      </c>
      <c r="AL853" s="44">
        <f t="shared" ca="1" si="729"/>
        <v>-38.950000000000003</v>
      </c>
      <c r="AM853" s="44">
        <f t="shared" ca="1" si="730"/>
        <v>-38.35</v>
      </c>
      <c r="AN853" s="36" t="str">
        <f t="shared" ca="1" si="731"/>
        <v>70</v>
      </c>
      <c r="AO853" s="36" t="str">
        <f t="shared" ca="1" si="732"/>
        <v>03</v>
      </c>
      <c r="AP853" s="36" t="str">
        <f t="shared" ca="1" si="733"/>
        <v>00</v>
      </c>
      <c r="AQ853" s="36" t="str">
        <f t="shared" ca="1" si="734"/>
        <v>00</v>
      </c>
      <c r="AR853" s="36" t="str">
        <f t="shared" ca="1" si="735"/>
        <v>00</v>
      </c>
      <c r="AS853" s="36"/>
    </row>
    <row r="854" spans="19:45" ht="30" customHeight="1" x14ac:dyDescent="0.25">
      <c r="S854" s="7" t="s">
        <v>15</v>
      </c>
      <c r="T854" s="15" t="s">
        <v>1151</v>
      </c>
      <c r="U854" s="71" t="str">
        <f t="shared" ca="1" si="723"/>
        <v>0x74=-34.90,-34.50;</v>
      </c>
      <c r="V854" s="37"/>
      <c r="W854" s="37"/>
      <c r="X854" s="68"/>
      <c r="Y854" s="68"/>
      <c r="Z854" s="55">
        <f t="shared" ca="1" si="724"/>
        <v>-3.2</v>
      </c>
      <c r="AA854" s="39" t="s">
        <v>965</v>
      </c>
      <c r="AB854" s="40">
        <v>1</v>
      </c>
      <c r="AC854" s="40" t="s">
        <v>995</v>
      </c>
      <c r="AD854" s="40">
        <v>1</v>
      </c>
      <c r="AE854" s="41">
        <v>0</v>
      </c>
      <c r="AF854" s="42">
        <v>-34.9</v>
      </c>
      <c r="AG854" s="47">
        <f t="shared" si="737"/>
        <v>-34.5</v>
      </c>
      <c r="AH854" s="43">
        <f t="shared" ca="1" si="725"/>
        <v>-38.1</v>
      </c>
      <c r="AI854" s="43">
        <f t="shared" ca="1" si="726"/>
        <v>-37.700000000000003</v>
      </c>
      <c r="AJ854" s="44">
        <f t="shared" ca="1" si="727"/>
        <v>-34.9</v>
      </c>
      <c r="AK854" s="44">
        <f t="shared" ca="1" si="728"/>
        <v>-34.5</v>
      </c>
      <c r="AL854" s="44">
        <f t="shared" ca="1" si="729"/>
        <v>-39.1</v>
      </c>
      <c r="AM854" s="44">
        <f t="shared" ca="1" si="730"/>
        <v>-38.700000000000003</v>
      </c>
      <c r="AN854" s="36" t="str">
        <f t="shared" ca="1" si="731"/>
        <v>70</v>
      </c>
      <c r="AO854" s="36" t="str">
        <f t="shared" ca="1" si="732"/>
        <v>04</v>
      </c>
      <c r="AP854" s="36" t="str">
        <f t="shared" ca="1" si="733"/>
        <v>00</v>
      </c>
      <c r="AQ854" s="36" t="str">
        <f t="shared" ca="1" si="734"/>
        <v>00</v>
      </c>
      <c r="AR854" s="36" t="str">
        <f t="shared" ca="1" si="735"/>
        <v>00</v>
      </c>
      <c r="AS854" s="36"/>
    </row>
    <row r="855" spans="19:45" ht="30" customHeight="1" x14ac:dyDescent="0.25">
      <c r="S855" s="7" t="s">
        <v>705</v>
      </c>
      <c r="T855" s="15" t="s">
        <v>1152</v>
      </c>
      <c r="U855" s="71" t="str">
        <f t="shared" ca="1" si="723"/>
        <v>0xA3=-35.20,-34.90;</v>
      </c>
      <c r="V855" s="37">
        <v>-0.2</v>
      </c>
      <c r="W855" s="37"/>
      <c r="X855" s="68"/>
      <c r="Y855" s="68"/>
      <c r="Z855" s="55">
        <f t="shared" ca="1" si="724"/>
        <v>-3.1260000000000003</v>
      </c>
      <c r="AA855" s="39" t="s">
        <v>584</v>
      </c>
      <c r="AB855" s="40">
        <v>0.5</v>
      </c>
      <c r="AC855" s="40" t="s">
        <v>995</v>
      </c>
      <c r="AD855" s="40">
        <v>1</v>
      </c>
      <c r="AE855" s="41">
        <v>-6.6000000000000003E-2</v>
      </c>
      <c r="AF855" s="42">
        <v>-35.200000000000003</v>
      </c>
      <c r="AG855" s="47">
        <f t="shared" si="737"/>
        <v>-34.9</v>
      </c>
      <c r="AH855" s="43">
        <f t="shared" ca="1" si="725"/>
        <v>-38.326000000000001</v>
      </c>
      <c r="AI855" s="43">
        <f t="shared" ca="1" si="726"/>
        <v>-38.025999999999996</v>
      </c>
      <c r="AJ855" s="44">
        <f t="shared" ca="1" si="727"/>
        <v>-35.200000000000003</v>
      </c>
      <c r="AK855" s="44">
        <f t="shared" ca="1" si="728"/>
        <v>-34.9</v>
      </c>
      <c r="AL855" s="44">
        <f t="shared" ca="1" si="729"/>
        <v>-38.826000000000001</v>
      </c>
      <c r="AM855" s="44">
        <f t="shared" ca="1" si="730"/>
        <v>-38.525999999999996</v>
      </c>
      <c r="AN855" s="36" t="str">
        <f t="shared" ca="1" si="731"/>
        <v>20</v>
      </c>
      <c r="AO855" s="36" t="str">
        <f t="shared" ca="1" si="732"/>
        <v>03</v>
      </c>
      <c r="AP855" s="36" t="str">
        <f t="shared" ca="1" si="733"/>
        <v>00</v>
      </c>
      <c r="AQ855" s="36" t="str">
        <f t="shared" ca="1" si="734"/>
        <v>00</v>
      </c>
      <c r="AR855" s="36" t="str">
        <f t="shared" ca="1" si="735"/>
        <v>80</v>
      </c>
      <c r="AS855" s="36"/>
    </row>
    <row r="856" spans="19:45" ht="30" customHeight="1" x14ac:dyDescent="0.25">
      <c r="S856" s="7" t="s">
        <v>605</v>
      </c>
      <c r="T856" s="15" t="s">
        <v>991</v>
      </c>
      <c r="U856" s="71" t="str">
        <f t="shared" ca="1" si="723"/>
        <v>0xA4=-35.70,-35.20;</v>
      </c>
      <c r="V856" s="37">
        <v>-0.15</v>
      </c>
      <c r="W856" s="37"/>
      <c r="X856" s="68"/>
      <c r="Y856" s="68"/>
      <c r="Z856" s="55">
        <f t="shared" ca="1" si="724"/>
        <v>-2.5760000000000001</v>
      </c>
      <c r="AA856" s="39" t="s">
        <v>584</v>
      </c>
      <c r="AB856" s="40">
        <v>1</v>
      </c>
      <c r="AC856" s="40" t="s">
        <v>995</v>
      </c>
      <c r="AD856" s="40">
        <v>1</v>
      </c>
      <c r="AE856" s="41">
        <v>-6.6000000000000003E-2</v>
      </c>
      <c r="AF856" s="42">
        <v>-35.700000000000003</v>
      </c>
      <c r="AG856" s="47">
        <f t="shared" si="737"/>
        <v>-35.200000000000003</v>
      </c>
      <c r="AH856" s="43">
        <f t="shared" ca="1" si="725"/>
        <v>-38.276000000000003</v>
      </c>
      <c r="AI856" s="43">
        <f t="shared" ca="1" si="726"/>
        <v>-37.776000000000003</v>
      </c>
      <c r="AJ856" s="44">
        <f t="shared" ca="1" si="727"/>
        <v>-35.700000000000003</v>
      </c>
      <c r="AK856" s="44">
        <f t="shared" ca="1" si="728"/>
        <v>-35.200000000000003</v>
      </c>
      <c r="AL856" s="44">
        <f t="shared" ca="1" si="729"/>
        <v>-39.276000000000003</v>
      </c>
      <c r="AM856" s="44">
        <f t="shared" ca="1" si="730"/>
        <v>-38.776000000000003</v>
      </c>
      <c r="AN856" s="36" t="str">
        <f t="shared" ca="1" si="731"/>
        <v>20</v>
      </c>
      <c r="AO856" s="36" t="str">
        <f t="shared" ca="1" si="732"/>
        <v>04</v>
      </c>
      <c r="AP856" s="36" t="str">
        <f t="shared" ca="1" si="733"/>
        <v>00</v>
      </c>
      <c r="AQ856" s="36" t="str">
        <f t="shared" ca="1" si="734"/>
        <v>00</v>
      </c>
      <c r="AR856" s="36" t="str">
        <f t="shared" ca="1" si="735"/>
        <v>80</v>
      </c>
      <c r="AS856" s="36"/>
    </row>
    <row r="857" spans="19:45" ht="30" customHeight="1" x14ac:dyDescent="0.25">
      <c r="S857" s="7" t="s">
        <v>721</v>
      </c>
      <c r="T857" s="15" t="s">
        <v>26</v>
      </c>
      <c r="U857" s="71" t="str">
        <f t="shared" ca="1" si="723"/>
        <v>0xA5=-36.20,-35.70;</v>
      </c>
      <c r="V857" s="37">
        <v>-0.05</v>
      </c>
      <c r="W857" s="37"/>
      <c r="X857" s="68"/>
      <c r="Y857" s="68"/>
      <c r="Z857" s="55">
        <f t="shared" ca="1" si="724"/>
        <v>-1.9760000000000002</v>
      </c>
      <c r="AA857" s="39" t="s">
        <v>584</v>
      </c>
      <c r="AB857" s="40">
        <v>1.5</v>
      </c>
      <c r="AC857" s="40" t="s">
        <v>995</v>
      </c>
      <c r="AD857" s="40">
        <v>1</v>
      </c>
      <c r="AE857" s="41">
        <v>-6.6000000000000003E-2</v>
      </c>
      <c r="AF857" s="42">
        <v>-36.200000000000003</v>
      </c>
      <c r="AG857" s="47">
        <f t="shared" si="737"/>
        <v>-35.700000000000003</v>
      </c>
      <c r="AH857" s="43">
        <f t="shared" ca="1" si="725"/>
        <v>-38.176000000000002</v>
      </c>
      <c r="AI857" s="43">
        <f t="shared" ca="1" si="726"/>
        <v>-37.676000000000002</v>
      </c>
      <c r="AJ857" s="44">
        <f t="shared" ca="1" si="727"/>
        <v>-36.200000000000003</v>
      </c>
      <c r="AK857" s="44">
        <f t="shared" ca="1" si="728"/>
        <v>-35.700000000000003</v>
      </c>
      <c r="AL857" s="44">
        <f t="shared" ca="1" si="729"/>
        <v>-39.676000000000002</v>
      </c>
      <c r="AM857" s="44">
        <f t="shared" ca="1" si="730"/>
        <v>-39.176000000000002</v>
      </c>
      <c r="AN857" s="36" t="str">
        <f t="shared" ca="1" si="731"/>
        <v>20</v>
      </c>
      <c r="AO857" s="36" t="str">
        <f t="shared" ca="1" si="732"/>
        <v>05</v>
      </c>
      <c r="AP857" s="36" t="str">
        <f t="shared" ca="1" si="733"/>
        <v>00</v>
      </c>
      <c r="AQ857" s="36" t="str">
        <f t="shared" ca="1" si="734"/>
        <v>00</v>
      </c>
      <c r="AR857" s="36" t="str">
        <f t="shared" ca="1" si="735"/>
        <v>80</v>
      </c>
      <c r="AS857" s="36"/>
    </row>
    <row r="858" spans="19:45" ht="30" customHeight="1" x14ac:dyDescent="0.25">
      <c r="S858" s="7" t="s">
        <v>20</v>
      </c>
      <c r="T858" s="15">
        <v>-38</v>
      </c>
      <c r="U858" s="71" t="str">
        <f t="shared" ca="1" si="723"/>
        <v>0x24=-36.50,-36.20;</v>
      </c>
      <c r="V858" s="37"/>
      <c r="W858" s="37"/>
      <c r="X858" s="38"/>
      <c r="Y858" s="38"/>
      <c r="Z858" s="55">
        <f t="shared" ca="1" si="724"/>
        <v>-1.7000000000000002</v>
      </c>
      <c r="AA858" s="39" t="s">
        <v>584</v>
      </c>
      <c r="AB858" s="40">
        <v>1</v>
      </c>
      <c r="AC858" s="40" t="s">
        <v>995</v>
      </c>
      <c r="AD858" s="40">
        <v>1</v>
      </c>
      <c r="AE858" s="41">
        <v>0</v>
      </c>
      <c r="AF858" s="42">
        <v>-36.5</v>
      </c>
      <c r="AG858" s="47">
        <f t="shared" si="737"/>
        <v>-36.200000000000003</v>
      </c>
      <c r="AH858" s="43">
        <f t="shared" ca="1" si="725"/>
        <v>-38.200000000000003</v>
      </c>
      <c r="AI858" s="43">
        <f t="shared" ca="1" si="726"/>
        <v>-37.900000000000006</v>
      </c>
      <c r="AJ858" s="44">
        <f t="shared" ca="1" si="727"/>
        <v>-36.5</v>
      </c>
      <c r="AK858" s="44">
        <f t="shared" ca="1" si="728"/>
        <v>-36.200000000000003</v>
      </c>
      <c r="AL858" s="44">
        <f t="shared" ca="1" si="729"/>
        <v>-39.200000000000003</v>
      </c>
      <c r="AM858" s="44">
        <f t="shared" ca="1" si="730"/>
        <v>-38.900000000000006</v>
      </c>
      <c r="AN858" s="36" t="str">
        <f t="shared" ca="1" si="731"/>
        <v>20</v>
      </c>
      <c r="AO858" s="36" t="str">
        <f t="shared" ca="1" si="732"/>
        <v>04</v>
      </c>
      <c r="AP858" s="36" t="str">
        <f t="shared" ca="1" si="733"/>
        <v>00</v>
      </c>
      <c r="AQ858" s="36" t="str">
        <f t="shared" ca="1" si="734"/>
        <v>00</v>
      </c>
      <c r="AR858" s="36" t="str">
        <f t="shared" ca="1" si="735"/>
        <v>00</v>
      </c>
      <c r="AS858" s="36"/>
    </row>
    <row r="859" spans="19:45" ht="30" customHeight="1" x14ac:dyDescent="0.25">
      <c r="S859" s="7" t="s">
        <v>691</v>
      </c>
      <c r="T859" s="15" t="s">
        <v>1098</v>
      </c>
      <c r="U859" s="71" t="str">
        <f t="shared" ca="1" si="723"/>
        <v>0x25=-37.00,-36.50;</v>
      </c>
      <c r="V859" s="37"/>
      <c r="W859" s="37"/>
      <c r="X859" s="38"/>
      <c r="Y859" s="38"/>
      <c r="Z859" s="55">
        <f t="shared" ca="1" si="724"/>
        <v>-1.2000000000000002</v>
      </c>
      <c r="AA859" s="39" t="s">
        <v>584</v>
      </c>
      <c r="AB859" s="40">
        <v>1.5</v>
      </c>
      <c r="AC859" s="40" t="s">
        <v>995</v>
      </c>
      <c r="AD859" s="40">
        <v>1</v>
      </c>
      <c r="AE859" s="41">
        <v>0</v>
      </c>
      <c r="AF859" s="42">
        <v>-37</v>
      </c>
      <c r="AG859" s="47">
        <f t="shared" si="737"/>
        <v>-36.5</v>
      </c>
      <c r="AH859" s="43">
        <f t="shared" ca="1" si="725"/>
        <v>-38.200000000000003</v>
      </c>
      <c r="AI859" s="43">
        <f t="shared" ca="1" si="726"/>
        <v>-37.700000000000003</v>
      </c>
      <c r="AJ859" s="44">
        <f t="shared" ca="1" si="727"/>
        <v>-37</v>
      </c>
      <c r="AK859" s="44">
        <f t="shared" ca="1" si="728"/>
        <v>-36.5</v>
      </c>
      <c r="AL859" s="44">
        <f t="shared" ca="1" si="729"/>
        <v>-39.700000000000003</v>
      </c>
      <c r="AM859" s="44">
        <f t="shared" ca="1" si="730"/>
        <v>-39.200000000000003</v>
      </c>
      <c r="AN859" s="36" t="str">
        <f t="shared" ca="1" si="731"/>
        <v>20</v>
      </c>
      <c r="AO859" s="36" t="str">
        <f t="shared" ca="1" si="732"/>
        <v>05</v>
      </c>
      <c r="AP859" s="36" t="str">
        <f t="shared" ca="1" si="733"/>
        <v>00</v>
      </c>
      <c r="AQ859" s="36" t="str">
        <f t="shared" ca="1" si="734"/>
        <v>00</v>
      </c>
      <c r="AR859" s="36" t="str">
        <f t="shared" ca="1" si="735"/>
        <v>00</v>
      </c>
      <c r="AS859" s="36"/>
    </row>
    <row r="860" spans="19:45" ht="30" customHeight="1" x14ac:dyDescent="0.25">
      <c r="S860" s="7" t="s">
        <v>544</v>
      </c>
      <c r="T860" s="15" t="s">
        <v>993</v>
      </c>
      <c r="U860" s="71" t="str">
        <f t="shared" ca="1" si="723"/>
        <v>0x33=-37.60,-37.00;</v>
      </c>
      <c r="V860" s="37"/>
      <c r="W860" s="37"/>
      <c r="X860" s="38"/>
      <c r="Y860" s="38"/>
      <c r="Z860" s="71">
        <f t="shared" ca="1" si="724"/>
        <v>-0.7</v>
      </c>
      <c r="AA860" s="39" t="s">
        <v>586</v>
      </c>
      <c r="AB860" s="40">
        <v>0.5</v>
      </c>
      <c r="AC860" s="40" t="s">
        <v>995</v>
      </c>
      <c r="AD860" s="40">
        <v>1</v>
      </c>
      <c r="AE860" s="41">
        <v>0</v>
      </c>
      <c r="AF860" s="42">
        <v>-37.6</v>
      </c>
      <c r="AG860" s="49">
        <f t="shared" si="737"/>
        <v>-37</v>
      </c>
      <c r="AH860" s="43">
        <f t="shared" ca="1" si="725"/>
        <v>-38.300000000000004</v>
      </c>
      <c r="AI860" s="43">
        <f t="shared" ca="1" si="726"/>
        <v>-37.700000000000003</v>
      </c>
      <c r="AJ860" s="44">
        <f t="shared" ca="1" si="727"/>
        <v>-37.6</v>
      </c>
      <c r="AK860" s="44">
        <f t="shared" ca="1" si="728"/>
        <v>-37</v>
      </c>
      <c r="AL860" s="44">
        <f t="shared" ca="1" si="729"/>
        <v>-38.800000000000004</v>
      </c>
      <c r="AM860" s="44">
        <f t="shared" ca="1" si="730"/>
        <v>-38.200000000000003</v>
      </c>
      <c r="AN860" s="36" t="str">
        <f t="shared" ca="1" si="731"/>
        <v>30</v>
      </c>
      <c r="AO860" s="36" t="str">
        <f t="shared" ca="1" si="732"/>
        <v>03</v>
      </c>
      <c r="AP860" s="36" t="str">
        <f t="shared" ca="1" si="733"/>
        <v>00</v>
      </c>
      <c r="AQ860" s="36" t="str">
        <f t="shared" ca="1" si="734"/>
        <v>00</v>
      </c>
      <c r="AR860" s="36" t="str">
        <f t="shared" ca="1" si="735"/>
        <v>00</v>
      </c>
      <c r="AS860" s="36"/>
    </row>
    <row r="861" spans="19:45" ht="30" customHeight="1" x14ac:dyDescent="0.25">
      <c r="S861" s="7" t="s">
        <v>12</v>
      </c>
      <c r="T861" s="15" t="s">
        <v>548</v>
      </c>
      <c r="U861" s="71" t="str">
        <f t="shared" ca="1" si="723"/>
        <v>0x34=-38.10,-37.60;</v>
      </c>
      <c r="V861" s="37"/>
      <c r="W861" s="37"/>
      <c r="X861" s="38"/>
      <c r="Y861" s="38"/>
      <c r="Z861" s="71">
        <f t="shared" ca="1" si="724"/>
        <v>-0.19999999999999996</v>
      </c>
      <c r="AA861" s="39" t="s">
        <v>586</v>
      </c>
      <c r="AB861" s="40">
        <v>1</v>
      </c>
      <c r="AC861" s="40" t="s">
        <v>995</v>
      </c>
      <c r="AD861" s="40">
        <v>1</v>
      </c>
      <c r="AE861" s="41">
        <v>0</v>
      </c>
      <c r="AF861" s="42">
        <v>-38.1</v>
      </c>
      <c r="AG861" s="49">
        <f t="shared" si="737"/>
        <v>-37.6</v>
      </c>
      <c r="AH861" s="43">
        <f t="shared" ca="1" si="725"/>
        <v>-38.300000000000004</v>
      </c>
      <c r="AI861" s="43">
        <f t="shared" ca="1" si="726"/>
        <v>-37.800000000000004</v>
      </c>
      <c r="AJ861" s="44">
        <f t="shared" ca="1" si="727"/>
        <v>-38.1</v>
      </c>
      <c r="AK861" s="44">
        <f t="shared" ca="1" si="728"/>
        <v>-37.6</v>
      </c>
      <c r="AL861" s="44">
        <f t="shared" ca="1" si="729"/>
        <v>-39.300000000000004</v>
      </c>
      <c r="AM861" s="44">
        <f t="shared" ca="1" si="730"/>
        <v>-38.800000000000004</v>
      </c>
      <c r="AN861" s="36" t="str">
        <f t="shared" ca="1" si="731"/>
        <v>30</v>
      </c>
      <c r="AO861" s="36" t="str">
        <f t="shared" ca="1" si="732"/>
        <v>04</v>
      </c>
      <c r="AP861" s="36" t="str">
        <f t="shared" ca="1" si="733"/>
        <v>00</v>
      </c>
      <c r="AQ861" s="36" t="str">
        <f t="shared" ca="1" si="734"/>
        <v>00</v>
      </c>
      <c r="AR861" s="36" t="str">
        <f t="shared" ca="1" si="735"/>
        <v>00</v>
      </c>
      <c r="AS861" s="36"/>
    </row>
    <row r="862" spans="19:45" ht="30" customHeight="1" x14ac:dyDescent="0.25">
      <c r="S862" s="26" t="s">
        <v>773</v>
      </c>
      <c r="T862" s="15" t="s">
        <v>562</v>
      </c>
      <c r="U862" s="71" t="str">
        <f t="shared" ca="1" si="723"/>
        <v>0x35=-38.40,-38.10;</v>
      </c>
      <c r="V862" s="37"/>
      <c r="W862" s="37"/>
      <c r="X862" s="38"/>
      <c r="Y862" s="38"/>
      <c r="Z862" s="71">
        <f t="shared" ca="1" si="724"/>
        <v>0.30000000000000004</v>
      </c>
      <c r="AA862" s="39" t="s">
        <v>586</v>
      </c>
      <c r="AB862" s="40">
        <v>1.5</v>
      </c>
      <c r="AC862" s="40" t="s">
        <v>995</v>
      </c>
      <c r="AD862" s="40">
        <v>1</v>
      </c>
      <c r="AE862" s="41">
        <v>0</v>
      </c>
      <c r="AF862" s="42">
        <v>-38.4</v>
      </c>
      <c r="AG862" s="49">
        <f t="shared" si="737"/>
        <v>-38.1</v>
      </c>
      <c r="AH862" s="43">
        <f t="shared" ca="1" si="725"/>
        <v>-38.1</v>
      </c>
      <c r="AI862" s="43">
        <f t="shared" ca="1" si="726"/>
        <v>-37.800000000000004</v>
      </c>
      <c r="AJ862" s="44">
        <f t="shared" ca="1" si="727"/>
        <v>-38.4</v>
      </c>
      <c r="AK862" s="44">
        <f t="shared" ca="1" si="728"/>
        <v>-38.1</v>
      </c>
      <c r="AL862" s="44">
        <f t="shared" ca="1" si="729"/>
        <v>-39.6</v>
      </c>
      <c r="AM862" s="44">
        <f t="shared" ca="1" si="730"/>
        <v>-39.300000000000004</v>
      </c>
      <c r="AN862" s="36" t="str">
        <f t="shared" ca="1" si="731"/>
        <v>30</v>
      </c>
      <c r="AO862" s="36" t="str">
        <f t="shared" ca="1" si="732"/>
        <v>05</v>
      </c>
      <c r="AP862" s="36" t="str">
        <f t="shared" ca="1" si="733"/>
        <v>00</v>
      </c>
      <c r="AQ862" s="36" t="str">
        <f t="shared" ca="1" si="734"/>
        <v>00</v>
      </c>
      <c r="AR862" s="36" t="str">
        <f t="shared" ca="1" si="735"/>
        <v>00</v>
      </c>
      <c r="AS862" s="36"/>
    </row>
    <row r="863" spans="19:45" ht="30" customHeight="1" x14ac:dyDescent="0.25">
      <c r="S863" s="7" t="s">
        <v>573</v>
      </c>
      <c r="T863" s="15">
        <v>1.1000000000000001</v>
      </c>
      <c r="U863" s="71" t="str">
        <f t="shared" ca="1" si="723"/>
        <v>0x03=-38.80,-38.40;</v>
      </c>
      <c r="V863" s="37"/>
      <c r="W863" s="37"/>
      <c r="X863" s="38"/>
      <c r="Y863" s="38"/>
      <c r="Z863" s="71">
        <f t="shared" ca="1" si="724"/>
        <v>0.5</v>
      </c>
      <c r="AA863" s="39" t="s">
        <v>587</v>
      </c>
      <c r="AB863" s="40">
        <v>0.5</v>
      </c>
      <c r="AC863" s="40" t="s">
        <v>995</v>
      </c>
      <c r="AD863" s="40">
        <v>1</v>
      </c>
      <c r="AE863" s="41">
        <v>0</v>
      </c>
      <c r="AF863" s="42">
        <v>-38.799999999999997</v>
      </c>
      <c r="AG863" s="49">
        <f t="shared" si="737"/>
        <v>-38.4</v>
      </c>
      <c r="AH863" s="43">
        <f t="shared" ca="1" si="725"/>
        <v>-38.299999999999997</v>
      </c>
      <c r="AI863" s="43">
        <f t="shared" ca="1" si="726"/>
        <v>-37.9</v>
      </c>
      <c r="AJ863" s="44">
        <f t="shared" ca="1" si="727"/>
        <v>-38.799999999999997</v>
      </c>
      <c r="AK863" s="44">
        <f t="shared" ca="1" si="728"/>
        <v>-38.4</v>
      </c>
      <c r="AL863" s="44">
        <f t="shared" ca="1" si="729"/>
        <v>-38.799999999999997</v>
      </c>
      <c r="AM863" s="44">
        <f t="shared" ca="1" si="730"/>
        <v>-38.4</v>
      </c>
      <c r="AN863" s="36" t="str">
        <f t="shared" ca="1" si="731"/>
        <v>00</v>
      </c>
      <c r="AO863" s="36" t="str">
        <f t="shared" ca="1" si="732"/>
        <v>03</v>
      </c>
      <c r="AP863" s="36" t="str">
        <f t="shared" ca="1" si="733"/>
        <v>00</v>
      </c>
      <c r="AQ863" s="36" t="str">
        <f t="shared" ca="1" si="734"/>
        <v>00</v>
      </c>
      <c r="AR863" s="36" t="str">
        <f t="shared" ca="1" si="735"/>
        <v>00</v>
      </c>
      <c r="AS863" s="36"/>
    </row>
    <row r="864" spans="19:45" ht="30" customHeight="1" x14ac:dyDescent="0.25">
      <c r="S864" s="7" t="s">
        <v>590</v>
      </c>
      <c r="T864" s="15">
        <f>VLOOKUP(T849,MPN!$A$1:$E$997,4,FALSE)</f>
        <v>-38</v>
      </c>
      <c r="U864" s="71" t="str">
        <f t="shared" ca="1" si="723"/>
        <v>0x04=-39.30,-38.80;</v>
      </c>
      <c r="V864" s="37"/>
      <c r="W864" s="37"/>
      <c r="X864" s="38"/>
      <c r="Y864" s="38"/>
      <c r="Z864" s="71">
        <f t="shared" ca="1" si="724"/>
        <v>1</v>
      </c>
      <c r="AA864" s="39" t="s">
        <v>587</v>
      </c>
      <c r="AB864" s="40">
        <v>1</v>
      </c>
      <c r="AC864" s="40" t="s">
        <v>995</v>
      </c>
      <c r="AD864" s="40">
        <v>1</v>
      </c>
      <c r="AE864" s="41">
        <v>0</v>
      </c>
      <c r="AF864" s="42">
        <v>-39.299999999999997</v>
      </c>
      <c r="AG864" s="49">
        <f t="shared" si="737"/>
        <v>-38.799999999999997</v>
      </c>
      <c r="AH864" s="43">
        <f t="shared" ca="1" si="725"/>
        <v>-38.299999999999997</v>
      </c>
      <c r="AI864" s="43">
        <f t="shared" ca="1" si="726"/>
        <v>-37.799999999999997</v>
      </c>
      <c r="AJ864" s="44">
        <f t="shared" ca="1" si="727"/>
        <v>-39.299999999999997</v>
      </c>
      <c r="AK864" s="44">
        <f t="shared" ca="1" si="728"/>
        <v>-38.799999999999997</v>
      </c>
      <c r="AL864" s="44">
        <f t="shared" ca="1" si="729"/>
        <v>-39.299999999999997</v>
      </c>
      <c r="AM864" s="44">
        <f t="shared" ca="1" si="730"/>
        <v>-38.799999999999997</v>
      </c>
      <c r="AN864" s="36" t="str">
        <f t="shared" ca="1" si="731"/>
        <v>00</v>
      </c>
      <c r="AO864" s="36" t="str">
        <f t="shared" ca="1" si="732"/>
        <v>04</v>
      </c>
      <c r="AP864" s="36" t="str">
        <f t="shared" ca="1" si="733"/>
        <v>00</v>
      </c>
      <c r="AQ864" s="36" t="str">
        <f t="shared" ca="1" si="734"/>
        <v>00</v>
      </c>
      <c r="AR864" s="36" t="str">
        <f t="shared" ca="1" si="735"/>
        <v>00</v>
      </c>
      <c r="AS864" s="36"/>
    </row>
    <row r="865" spans="2:45" ht="30" customHeight="1" x14ac:dyDescent="0.25">
      <c r="S865" s="7" t="s">
        <v>693</v>
      </c>
      <c r="T865" s="15">
        <v>0.8</v>
      </c>
      <c r="U865" s="71" t="str">
        <f t="shared" ca="1" si="723"/>
        <v>0x53=-39.90,-39.30;</v>
      </c>
      <c r="V865" s="37"/>
      <c r="W865" s="37"/>
      <c r="X865" s="38"/>
      <c r="Y865" s="38"/>
      <c r="Z865" s="71">
        <f t="shared" ca="1" si="724"/>
        <v>1.6</v>
      </c>
      <c r="AA865" s="39" t="s">
        <v>580</v>
      </c>
      <c r="AB865" s="40">
        <v>0.5</v>
      </c>
      <c r="AC865" s="40" t="s">
        <v>995</v>
      </c>
      <c r="AD865" s="40">
        <v>1</v>
      </c>
      <c r="AE865" s="41">
        <v>0</v>
      </c>
      <c r="AF865" s="42">
        <v>-39.9</v>
      </c>
      <c r="AG865" s="49">
        <f t="shared" si="737"/>
        <v>-39.299999999999997</v>
      </c>
      <c r="AH865" s="43">
        <f t="shared" ca="1" si="725"/>
        <v>-38.299999999999997</v>
      </c>
      <c r="AI865" s="43">
        <f t="shared" ca="1" si="726"/>
        <v>-37.699999999999996</v>
      </c>
      <c r="AJ865" s="44">
        <f t="shared" ca="1" si="727"/>
        <v>-39.9</v>
      </c>
      <c r="AK865" s="44">
        <f t="shared" ca="1" si="728"/>
        <v>-39.299999999999997</v>
      </c>
      <c r="AL865" s="44">
        <f t="shared" ca="1" si="729"/>
        <v>-38.799999999999997</v>
      </c>
      <c r="AM865" s="44">
        <f t="shared" ca="1" si="730"/>
        <v>-38.199999999999996</v>
      </c>
      <c r="AN865" s="36" t="str">
        <f t="shared" ca="1" si="731"/>
        <v>50</v>
      </c>
      <c r="AO865" s="36" t="str">
        <f t="shared" ca="1" si="732"/>
        <v>03</v>
      </c>
      <c r="AP865" s="36" t="str">
        <f t="shared" ca="1" si="733"/>
        <v>00</v>
      </c>
      <c r="AQ865" s="36" t="str">
        <f t="shared" ca="1" si="734"/>
        <v>00</v>
      </c>
      <c r="AR865" s="36" t="str">
        <f t="shared" ca="1" si="735"/>
        <v>00</v>
      </c>
      <c r="AS865" s="36"/>
    </row>
    <row r="866" spans="2:45" ht="30" customHeight="1" x14ac:dyDescent="0.25">
      <c r="S866" s="7" t="s">
        <v>604</v>
      </c>
      <c r="T866" s="7" t="str">
        <f t="shared" ref="T866" si="738">VLOOKUP($T853,$AU$1:$AZ$31,MATCH($T847,$AU$1:$AZ$1,0),FALSE)&amp;"_"&amp;T855</f>
        <v>default_NormalMode</v>
      </c>
      <c r="U866" s="71" t="str">
        <f t="shared" ca="1" si="723"/>
        <v>0x54=-40.40,-39.90;</v>
      </c>
      <c r="V866" s="37"/>
      <c r="W866" s="37"/>
      <c r="X866" s="38"/>
      <c r="Y866" s="38"/>
      <c r="Z866" s="71">
        <f t="shared" ca="1" si="724"/>
        <v>2.1</v>
      </c>
      <c r="AA866" s="39" t="s">
        <v>580</v>
      </c>
      <c r="AB866" s="40">
        <v>1</v>
      </c>
      <c r="AC866" s="40" t="s">
        <v>995</v>
      </c>
      <c r="AD866" s="40">
        <v>1</v>
      </c>
      <c r="AE866" s="41">
        <v>0</v>
      </c>
      <c r="AF866" s="42">
        <v>-40.4</v>
      </c>
      <c r="AG866" s="49">
        <f t="shared" si="737"/>
        <v>-39.9</v>
      </c>
      <c r="AH866" s="43">
        <f t="shared" ca="1" si="725"/>
        <v>-38.299999999999997</v>
      </c>
      <c r="AI866" s="43">
        <f t="shared" ca="1" si="726"/>
        <v>-37.799999999999997</v>
      </c>
      <c r="AJ866" s="44">
        <f t="shared" ca="1" si="727"/>
        <v>-40.4</v>
      </c>
      <c r="AK866" s="44">
        <f t="shared" ca="1" si="728"/>
        <v>-39.9</v>
      </c>
      <c r="AL866" s="44">
        <f t="shared" ca="1" si="729"/>
        <v>-39.299999999999997</v>
      </c>
      <c r="AM866" s="44">
        <f t="shared" ca="1" si="730"/>
        <v>-38.799999999999997</v>
      </c>
      <c r="AN866" s="36" t="str">
        <f t="shared" ca="1" si="731"/>
        <v>50</v>
      </c>
      <c r="AO866" s="36" t="str">
        <f t="shared" ca="1" si="732"/>
        <v>04</v>
      </c>
      <c r="AP866" s="36" t="str">
        <f t="shared" ca="1" si="733"/>
        <v>00</v>
      </c>
      <c r="AQ866" s="36" t="str">
        <f t="shared" ca="1" si="734"/>
        <v>00</v>
      </c>
      <c r="AR866" s="36" t="str">
        <f t="shared" ca="1" si="735"/>
        <v>00</v>
      </c>
      <c r="AS866" s="36"/>
    </row>
    <row r="867" spans="2:45" ht="30" customHeight="1" x14ac:dyDescent="0.25">
      <c r="S867" s="7" t="s">
        <v>424</v>
      </c>
      <c r="T867" s="7" t="str">
        <f>VLOOKUP($T849,MPN!$A$1:$E$497,2,FALSE)</f>
        <v>AMIC</v>
      </c>
      <c r="U867" s="71" t="str">
        <f t="shared" ca="1" si="723"/>
        <v>0x55=-40.90,-40.40;</v>
      </c>
      <c r="V867" s="37"/>
      <c r="W867" s="37"/>
      <c r="X867" s="38"/>
      <c r="Y867" s="38"/>
      <c r="Z867" s="71">
        <f t="shared" ca="1" si="724"/>
        <v>2.6</v>
      </c>
      <c r="AA867" s="39" t="s">
        <v>580</v>
      </c>
      <c r="AB867" s="40">
        <v>1.5</v>
      </c>
      <c r="AC867" s="40" t="s">
        <v>995</v>
      </c>
      <c r="AD867" s="40">
        <v>1</v>
      </c>
      <c r="AE867" s="41">
        <v>0</v>
      </c>
      <c r="AF867" s="42">
        <v>-40.9</v>
      </c>
      <c r="AG867" s="49">
        <f t="shared" si="737"/>
        <v>-40.4</v>
      </c>
      <c r="AH867" s="43">
        <f t="shared" ca="1" si="725"/>
        <v>-38.299999999999997</v>
      </c>
      <c r="AI867" s="43">
        <f t="shared" ca="1" si="726"/>
        <v>-37.799999999999997</v>
      </c>
      <c r="AJ867" s="44">
        <f t="shared" ca="1" si="727"/>
        <v>-40.9</v>
      </c>
      <c r="AK867" s="44">
        <f t="shared" ca="1" si="728"/>
        <v>-40.4</v>
      </c>
      <c r="AL867" s="44">
        <f t="shared" ca="1" si="729"/>
        <v>-39.799999999999997</v>
      </c>
      <c r="AM867" s="44">
        <f t="shared" ca="1" si="730"/>
        <v>-39.299999999999997</v>
      </c>
      <c r="AN867" s="36" t="str">
        <f t="shared" ca="1" si="731"/>
        <v>50</v>
      </c>
      <c r="AO867" s="36" t="str">
        <f t="shared" ca="1" si="732"/>
        <v>05</v>
      </c>
      <c r="AP867" s="36" t="str">
        <f t="shared" ca="1" si="733"/>
        <v>00</v>
      </c>
      <c r="AQ867" s="36" t="str">
        <f t="shared" ca="1" si="734"/>
        <v>00</v>
      </c>
      <c r="AR867" s="36" t="str">
        <f t="shared" ca="1" si="735"/>
        <v>00</v>
      </c>
      <c r="AS867" s="36"/>
    </row>
    <row r="868" spans="2:45" ht="30" customHeight="1" x14ac:dyDescent="0.25">
      <c r="S868" s="7" t="s">
        <v>16</v>
      </c>
      <c r="T868" s="7" t="str">
        <f>VLOOKUP($T850,ASIC!$A$1:$B$200,2,FALSE)</f>
        <v>M804WF</v>
      </c>
      <c r="U868" s="71" t="str">
        <f t="shared" ca="1" si="723"/>
        <v>0x64=-41.50,-40.90;</v>
      </c>
      <c r="V868" s="37"/>
      <c r="W868" s="37"/>
      <c r="X868" s="38"/>
      <c r="Y868" s="38"/>
      <c r="Z868" s="71">
        <f t="shared" ca="1" si="724"/>
        <v>3.2</v>
      </c>
      <c r="AA868" s="39" t="s">
        <v>581</v>
      </c>
      <c r="AB868" s="40">
        <v>1</v>
      </c>
      <c r="AC868" s="40" t="s">
        <v>995</v>
      </c>
      <c r="AD868" s="40">
        <v>1</v>
      </c>
      <c r="AE868" s="41">
        <v>0</v>
      </c>
      <c r="AF868" s="42">
        <v>-41.5</v>
      </c>
      <c r="AG868" s="49">
        <f t="shared" si="737"/>
        <v>-40.9</v>
      </c>
      <c r="AH868" s="43">
        <f t="shared" ca="1" si="725"/>
        <v>-38.299999999999997</v>
      </c>
      <c r="AI868" s="43">
        <f t="shared" ca="1" si="726"/>
        <v>-37.699999999999996</v>
      </c>
      <c r="AJ868" s="44">
        <f t="shared" ca="1" si="727"/>
        <v>-41.5</v>
      </c>
      <c r="AK868" s="44">
        <f t="shared" ca="1" si="728"/>
        <v>-40.9</v>
      </c>
      <c r="AL868" s="44">
        <f t="shared" ca="1" si="729"/>
        <v>-39.299999999999997</v>
      </c>
      <c r="AM868" s="44">
        <f t="shared" ca="1" si="730"/>
        <v>-38.699999999999996</v>
      </c>
      <c r="AN868" s="36" t="str">
        <f t="shared" ca="1" si="731"/>
        <v>60</v>
      </c>
      <c r="AO868" s="36" t="str">
        <f t="shared" ca="1" si="732"/>
        <v>04</v>
      </c>
      <c r="AP868" s="36" t="str">
        <f t="shared" ca="1" si="733"/>
        <v>00</v>
      </c>
      <c r="AQ868" s="36" t="str">
        <f t="shared" ca="1" si="734"/>
        <v>00</v>
      </c>
      <c r="AR868" s="36" t="str">
        <f t="shared" ca="1" si="735"/>
        <v>00</v>
      </c>
      <c r="AS868" s="36"/>
    </row>
    <row r="869" spans="2:45" ht="30" customHeight="1" x14ac:dyDescent="0.25">
      <c r="S869" s="7" t="s">
        <v>17</v>
      </c>
      <c r="T869" s="7" t="str">
        <f>VLOOKUP($T851,Sensor!$A$1:$B$100,2,FALSE)</f>
        <v>2227G</v>
      </c>
      <c r="U869" s="71" t="str">
        <f t="shared" ca="1" si="723"/>
        <v>0x65=-42.00,-41.50;</v>
      </c>
      <c r="V869" s="37"/>
      <c r="W869" s="37"/>
      <c r="X869" s="38"/>
      <c r="Y869" s="38"/>
      <c r="Z869" s="71">
        <f t="shared" ca="1" si="724"/>
        <v>3.7</v>
      </c>
      <c r="AA869" s="39" t="s">
        <v>581</v>
      </c>
      <c r="AB869" s="40">
        <v>1.5</v>
      </c>
      <c r="AC869" s="40" t="s">
        <v>995</v>
      </c>
      <c r="AD869" s="40">
        <v>1</v>
      </c>
      <c r="AE869" s="41">
        <v>0</v>
      </c>
      <c r="AF869" s="42">
        <v>-42</v>
      </c>
      <c r="AG869" s="49">
        <f t="shared" si="737"/>
        <v>-41.5</v>
      </c>
      <c r="AH869" s="43">
        <f t="shared" ca="1" si="725"/>
        <v>-38.299999999999997</v>
      </c>
      <c r="AI869" s="43">
        <f t="shared" ca="1" si="726"/>
        <v>-37.799999999999997</v>
      </c>
      <c r="AJ869" s="44">
        <f t="shared" ca="1" si="727"/>
        <v>-42</v>
      </c>
      <c r="AK869" s="44">
        <f t="shared" ca="1" si="728"/>
        <v>-41.5</v>
      </c>
      <c r="AL869" s="44">
        <f t="shared" ca="1" si="729"/>
        <v>-39.799999999999997</v>
      </c>
      <c r="AM869" s="44">
        <f t="shared" ca="1" si="730"/>
        <v>-39.299999999999997</v>
      </c>
      <c r="AN869" s="36" t="str">
        <f t="shared" ca="1" si="731"/>
        <v>60</v>
      </c>
      <c r="AO869" s="36" t="str">
        <f t="shared" ca="1" si="732"/>
        <v>05</v>
      </c>
      <c r="AP869" s="36" t="str">
        <f t="shared" ca="1" si="733"/>
        <v>00</v>
      </c>
      <c r="AQ869" s="36" t="str">
        <f t="shared" ca="1" si="734"/>
        <v>00</v>
      </c>
      <c r="AR869" s="36" t="str">
        <f t="shared" ca="1" si="735"/>
        <v>00</v>
      </c>
      <c r="AS869" s="36"/>
    </row>
    <row r="870" spans="2:45" ht="30" customHeight="1" x14ac:dyDescent="0.25">
      <c r="S870" s="7" t="s">
        <v>21</v>
      </c>
      <c r="T870" s="7" t="str">
        <f>VLOOKUP($T849,MPN!$A$1:$E$497,5,FALSE)</f>
        <v>Default</v>
      </c>
      <c r="U870" s="71" t="str">
        <f t="shared" ca="1" si="723"/>
        <v>0x66=-42.50,-42.00;</v>
      </c>
      <c r="V870" s="37"/>
      <c r="W870" s="37"/>
      <c r="X870" s="38"/>
      <c r="Y870" s="38"/>
      <c r="Z870" s="71">
        <f t="shared" ca="1" si="724"/>
        <v>4.2</v>
      </c>
      <c r="AA870" s="39" t="s">
        <v>581</v>
      </c>
      <c r="AB870" s="40">
        <v>2</v>
      </c>
      <c r="AC870" s="40" t="s">
        <v>995</v>
      </c>
      <c r="AD870" s="40">
        <v>1</v>
      </c>
      <c r="AE870" s="41">
        <v>0</v>
      </c>
      <c r="AF870" s="42">
        <v>-42.5</v>
      </c>
      <c r="AG870" s="49">
        <f t="shared" si="737"/>
        <v>-42</v>
      </c>
      <c r="AH870" s="43">
        <f t="shared" ca="1" si="725"/>
        <v>-38.299999999999997</v>
      </c>
      <c r="AI870" s="43">
        <f t="shared" ca="1" si="726"/>
        <v>-37.799999999999997</v>
      </c>
      <c r="AJ870" s="44">
        <f t="shared" ca="1" si="727"/>
        <v>-42.5</v>
      </c>
      <c r="AK870" s="44">
        <f t="shared" ca="1" si="728"/>
        <v>-42</v>
      </c>
      <c r="AL870" s="44">
        <f t="shared" ca="1" si="729"/>
        <v>-40.299999999999997</v>
      </c>
      <c r="AM870" s="44">
        <f t="shared" ca="1" si="730"/>
        <v>-39.799999999999997</v>
      </c>
      <c r="AN870" s="36" t="str">
        <f t="shared" ca="1" si="731"/>
        <v>60</v>
      </c>
      <c r="AO870" s="36" t="str">
        <f t="shared" ca="1" si="732"/>
        <v>06</v>
      </c>
      <c r="AP870" s="36" t="str">
        <f t="shared" ca="1" si="733"/>
        <v>00</v>
      </c>
      <c r="AQ870" s="36" t="str">
        <f t="shared" ca="1" si="734"/>
        <v>00</v>
      </c>
      <c r="AR870" s="36" t="str">
        <f t="shared" ca="1" si="735"/>
        <v>00</v>
      </c>
      <c r="AS870" s="36"/>
    </row>
    <row r="871" spans="2:45" ht="30" customHeight="1" x14ac:dyDescent="0.25">
      <c r="S871" s="7" t="s">
        <v>545</v>
      </c>
      <c r="T871" s="7">
        <f t="shared" ref="T871" si="739">VLOOKUP(T860,$DT$1:$DV$31,3,FALSE)</f>
        <v>0</v>
      </c>
      <c r="U871" s="71" t="str">
        <f t="shared" ca="1" si="723"/>
        <v>0x67=-43.20,-42.50;</v>
      </c>
      <c r="V871" s="37"/>
      <c r="W871" s="37"/>
      <c r="X871" s="38"/>
      <c r="Y871" s="38"/>
      <c r="Z871" s="71">
        <f t="shared" ca="1" si="724"/>
        <v>4.7</v>
      </c>
      <c r="AA871" s="39" t="s">
        <v>581</v>
      </c>
      <c r="AB871" s="40">
        <v>2.5</v>
      </c>
      <c r="AC871" s="40" t="s">
        <v>995</v>
      </c>
      <c r="AD871" s="40">
        <v>1</v>
      </c>
      <c r="AE871" s="41">
        <v>0</v>
      </c>
      <c r="AF871" s="42">
        <v>-43.2</v>
      </c>
      <c r="AG871" s="49">
        <f t="shared" si="737"/>
        <v>-42.5</v>
      </c>
      <c r="AH871" s="43">
        <f t="shared" ca="1" si="725"/>
        <v>-38.5</v>
      </c>
      <c r="AI871" s="43">
        <f t="shared" ca="1" si="726"/>
        <v>-37.799999999999997</v>
      </c>
      <c r="AJ871" s="44">
        <f t="shared" ca="1" si="727"/>
        <v>-43.2</v>
      </c>
      <c r="AK871" s="44">
        <f t="shared" ca="1" si="728"/>
        <v>-42.5</v>
      </c>
      <c r="AL871" s="44">
        <f t="shared" ca="1" si="729"/>
        <v>-41</v>
      </c>
      <c r="AM871" s="44">
        <f t="shared" ca="1" si="730"/>
        <v>-40.299999999999997</v>
      </c>
      <c r="AN871" s="36" t="str">
        <f t="shared" ca="1" si="731"/>
        <v>60</v>
      </c>
      <c r="AO871" s="36" t="str">
        <f t="shared" ca="1" si="732"/>
        <v>07</v>
      </c>
      <c r="AP871" s="36" t="str">
        <f t="shared" ca="1" si="733"/>
        <v>00</v>
      </c>
      <c r="AQ871" s="36" t="str">
        <f t="shared" ca="1" si="734"/>
        <v>00</v>
      </c>
      <c r="AR871" s="36" t="str">
        <f t="shared" ca="1" si="735"/>
        <v>00</v>
      </c>
      <c r="AS871" s="36"/>
    </row>
    <row r="872" spans="2:45" ht="30" customHeight="1" x14ac:dyDescent="0.25">
      <c r="S872" s="7" t="s">
        <v>22</v>
      </c>
      <c r="T872" s="15">
        <v>0</v>
      </c>
      <c r="U872" s="71" t="str">
        <f t="shared" ca="1" si="723"/>
        <v>0x68=-44.20,-43.20;</v>
      </c>
      <c r="V872" s="37"/>
      <c r="W872" s="37"/>
      <c r="X872" s="38"/>
      <c r="Y872" s="38"/>
      <c r="Z872" s="71">
        <f t="shared" ca="1" si="724"/>
        <v>5.7</v>
      </c>
      <c r="AA872" s="39" t="s">
        <v>581</v>
      </c>
      <c r="AB872" s="40">
        <v>3.5</v>
      </c>
      <c r="AC872" s="40" t="s">
        <v>995</v>
      </c>
      <c r="AD872" s="40">
        <v>1</v>
      </c>
      <c r="AE872" s="41">
        <v>0</v>
      </c>
      <c r="AF872" s="42">
        <v>-44.2</v>
      </c>
      <c r="AG872" s="49">
        <f t="shared" si="737"/>
        <v>-43.2</v>
      </c>
      <c r="AH872" s="43">
        <f t="shared" ca="1" si="725"/>
        <v>-38.5</v>
      </c>
      <c r="AI872" s="43">
        <f t="shared" ca="1" si="726"/>
        <v>-37.5</v>
      </c>
      <c r="AJ872" s="44">
        <f t="shared" ca="1" si="727"/>
        <v>-44.2</v>
      </c>
      <c r="AK872" s="44">
        <f t="shared" ca="1" si="728"/>
        <v>-43.2</v>
      </c>
      <c r="AL872" s="44">
        <f t="shared" ca="1" si="729"/>
        <v>-42</v>
      </c>
      <c r="AM872" s="44">
        <f t="shared" ca="1" si="730"/>
        <v>-41</v>
      </c>
      <c r="AN872" s="36" t="str">
        <f t="shared" ca="1" si="731"/>
        <v>60</v>
      </c>
      <c r="AO872" s="36" t="str">
        <f t="shared" ca="1" si="732"/>
        <v>08</v>
      </c>
      <c r="AP872" s="36" t="str">
        <f t="shared" ca="1" si="733"/>
        <v>00</v>
      </c>
      <c r="AQ872" s="36" t="str">
        <f t="shared" ca="1" si="734"/>
        <v>00</v>
      </c>
      <c r="AR872" s="36" t="str">
        <f t="shared" ca="1" si="735"/>
        <v>00</v>
      </c>
      <c r="AS872" s="36"/>
    </row>
    <row r="873" spans="2:45" ht="30" customHeight="1" x14ac:dyDescent="0.25">
      <c r="B873" s="70"/>
      <c r="S873" s="7" t="s">
        <v>696</v>
      </c>
      <c r="T873" s="28">
        <v>45370</v>
      </c>
      <c r="U873" s="71"/>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2:45" ht="30" customHeight="1" x14ac:dyDescent="0.25">
      <c r="S874" s="7" t="s">
        <v>694</v>
      </c>
      <c r="T874" s="15" t="s">
        <v>994</v>
      </c>
      <c r="U874" s="71"/>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2:45" ht="30" customHeight="1" x14ac:dyDescent="0.25">
      <c r="S875" s="7" t="s">
        <v>697</v>
      </c>
      <c r="T875" s="7">
        <f t="shared" ref="T875" ca="1" si="740">COUNTA(U850:U909)</f>
        <v>23</v>
      </c>
      <c r="U875" s="71"/>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2:45" ht="30" customHeight="1" x14ac:dyDescent="0.25">
      <c r="S876" s="7" t="s">
        <v>715</v>
      </c>
      <c r="T876" s="7" t="str">
        <f t="shared" ref="T876" si="741">T864&amp;"+/-"&amp;T865&amp;" "&amp;T874</f>
        <v>-38+/-0.8 dBV</v>
      </c>
      <c r="U876" s="71"/>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2:45" ht="30" customHeight="1" x14ac:dyDescent="0.25">
      <c r="S877" s="7" t="s">
        <v>719</v>
      </c>
      <c r="T877" s="54" t="str">
        <f t="shared" ref="T877" si="742">T856&amp;" : "&amp;T859&amp;" "&amp;"(uA)"&amp;CHAR(10)&amp;"Vdc&amp;Remark: "&amp;T862</f>
        <v>3.3V : 100~200 (uA)
Vdc&amp;Remark: -</v>
      </c>
      <c r="U877" s="71"/>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2:45" ht="30" customHeight="1" x14ac:dyDescent="0.25">
      <c r="U878" s="71"/>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2:45" ht="30" customHeight="1" x14ac:dyDescent="0.25">
      <c r="S879" s="2" t="s">
        <v>14</v>
      </c>
      <c r="T879" s="2" t="str">
        <f t="shared" ref="T879" si="743">ADDRESS(ROW(S879),COLUMN($S$1))&amp;":"&amp;ADDRESS(ROW(S909),COLUMN($T$1))</f>
        <v>$S$879:$T$909</v>
      </c>
      <c r="U879" s="71"/>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2:45" ht="30" customHeight="1" x14ac:dyDescent="0.25">
      <c r="S880" s="4" t="str">
        <f t="shared" ref="S880" si="744">$BB$2</f>
        <v>15V</v>
      </c>
      <c r="T880" s="3">
        <v>3.2</v>
      </c>
      <c r="U880" s="71"/>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 t="shared" ref="S881" si="745">$BB$3</f>
        <v>14V</v>
      </c>
      <c r="T881" s="3">
        <v>2.2000000000000002</v>
      </c>
      <c r="U881" s="71"/>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 t="shared" ref="S882" si="746">$BB$4</f>
        <v>13V</v>
      </c>
      <c r="T882" s="3">
        <v>1.1000000000000001</v>
      </c>
      <c r="U882" s="71"/>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 t="shared" ref="S883" si="747">$BB$5</f>
        <v>12V</v>
      </c>
      <c r="T883" s="3">
        <v>0</v>
      </c>
      <c r="U883" s="71"/>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 t="shared" ref="S884" si="748">$BB$6</f>
        <v>11V</v>
      </c>
      <c r="T884" s="3">
        <v>-1.2</v>
      </c>
      <c r="U884" s="71"/>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 t="shared" ref="S885" si="749">$BB$7</f>
        <v>10V</v>
      </c>
      <c r="T885" s="3">
        <v>-2.7</v>
      </c>
      <c r="U885" s="71"/>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 t="shared" ref="S886" si="750">$BB$8</f>
        <v>9V</v>
      </c>
      <c r="T886" s="3">
        <v>-4.2</v>
      </c>
      <c r="U886" s="71"/>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 t="shared" ref="S887" si="751">$BB$9</f>
        <v>FIX</v>
      </c>
      <c r="T887" s="3" t="s">
        <v>562</v>
      </c>
      <c r="U887" s="71"/>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 t="shared" ref="S888" si="752">$BB$10</f>
        <v>Space</v>
      </c>
      <c r="T888" s="3"/>
      <c r="U888" s="71"/>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 t="shared" ref="S889" si="753">$BB$11</f>
        <v>Config2</v>
      </c>
      <c r="T889" s="3"/>
      <c r="U889" s="71"/>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 t="shared" ref="S890" si="754">$BB$12</f>
        <v>-</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 t="shared" ref="S891" si="755">$BB$13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 t="shared" ref="S892" si="756">$BB$14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 t="shared" ref="S893" si="757">$BB$15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 t="shared" ref="S894" si="758">$BB$16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 t="shared" ref="S895" si="759">$BB$17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 t="shared" ref="S896" si="760">$BB$18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 t="shared" ref="S897" si="761">$BB$19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 t="shared" ref="S898" si="762">$BB$20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 t="shared" ref="S899" si="763">$BB$21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 t="shared" ref="S900" si="764">$BB$22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 t="shared" ref="S901" si="765">$BB$23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 t="shared" ref="S902" si="766">$BB$24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 t="shared" ref="S903" si="767">$BB$25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 t="shared" ref="S904" si="768">$BB$26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 t="shared" ref="S905" si="769">$BB$27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 t="shared" ref="S906" si="770">$BB$28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 t="shared" ref="S907" si="771">$BB$29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 t="shared" ref="S908" si="772">$BB$30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 t="shared" ref="S909" si="773">$BB$31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 t="shared" ref="Y911" si="774">VLOOKUP(U911,$DX$1:$DZ$21,3,FALSE)</f>
        <v>-</v>
      </c>
      <c r="AD911" s="8"/>
    </row>
    <row r="912" spans="19:45" ht="30" customHeight="1" x14ac:dyDescent="0.25">
      <c r="S912" s="7" t="s">
        <v>24</v>
      </c>
      <c r="T912" s="15" t="s">
        <v>1154</v>
      </c>
      <c r="U912" s="5" t="s">
        <v>23</v>
      </c>
      <c r="V912" s="7" t="str">
        <f t="shared" ref="V912" si="775">VLOOKUP(U911,$DX$1:$DZ$21,2,FALSE)</f>
        <v>-</v>
      </c>
      <c r="W912" s="19"/>
      <c r="X912" s="19"/>
      <c r="Y912" s="19"/>
      <c r="Z912" s="19"/>
      <c r="AA912" s="5" t="s">
        <v>592</v>
      </c>
      <c r="AB912" s="26" t="str">
        <f t="shared" ref="AB912" si="776">T931&amp;"_"&amp;ABS(T929)&amp;"dB_"&amp;T933&amp;"_"&amp;T934&amp;"_"&amp;GetAbsMaxMinText(AF915:AG974)&amp;"_"&amp;T914&amp;"_"&amp;T913&amp;S911&amp;"."&amp;T937</f>
        <v>12V_NormalMode_38dB_M804WF_N005A_392_440_ZTS6216_MP15.1</v>
      </c>
      <c r="AC912" s="18"/>
      <c r="AD912" s="18"/>
      <c r="AE912" s="18"/>
      <c r="AF912" s="18"/>
      <c r="AG912" s="18"/>
      <c r="AH912" s="19"/>
      <c r="AI912" s="19" t="s">
        <v>2</v>
      </c>
      <c r="AJ912" s="16"/>
      <c r="AK912" s="16"/>
      <c r="AL912" s="16"/>
      <c r="AM912" s="16"/>
      <c r="AN912" s="16"/>
      <c r="AO912" s="16"/>
      <c r="AP912" s="16"/>
      <c r="AQ912" s="16"/>
      <c r="AR912" s="16"/>
      <c r="AS912" s="16"/>
    </row>
    <row r="913" spans="19:45" ht="30" customHeight="1" x14ac:dyDescent="0.25">
      <c r="S913" s="7" t="s">
        <v>5</v>
      </c>
      <c r="T913" s="15" t="s">
        <v>1148</v>
      </c>
      <c r="U913" s="32" t="str">
        <f t="shared" ref="U913" si="777">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1180</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 t="shared" ref="AN914" si="778">VLOOKUP($T922,$DE$1:$DJ$31,2,FALSE)</f>
        <v>Full</v>
      </c>
      <c r="AO914" s="56" t="str">
        <f t="shared" ref="AO914" si="779">VLOOKUP($T922,$DE$1:$DJ$31,3,FALSE)</f>
        <v>Full</v>
      </c>
      <c r="AP914" s="56" t="str">
        <f t="shared" ref="AP914" si="780">VLOOKUP($T922,$DE$1:$DJ$31,4,FALSE)</f>
        <v>non</v>
      </c>
      <c r="AQ914" s="56" t="str">
        <f t="shared" ref="AQ914" si="781">VLOOKUP($T922,$DE$1:$DJ$31,5,FALSE)</f>
        <v>non</v>
      </c>
      <c r="AR914" s="56" t="str">
        <f t="shared" ref="AR914" si="782">VLOOKUP($T922,$DE$1:$DJ$31,6,FALSE)</f>
        <v>Full</v>
      </c>
      <c r="AS914" s="35" t="s">
        <v>726</v>
      </c>
    </row>
    <row r="915" spans="19:45" ht="30" customHeight="1" x14ac:dyDescent="0.25">
      <c r="S915" s="7" t="s">
        <v>18</v>
      </c>
      <c r="T915" s="15" t="s">
        <v>1149</v>
      </c>
      <c r="U915" s="36" t="str">
        <f ca="1">ConfigCode($AA915,$AN915,$AO915,$AP915,$AQ915,$AR915,$AF915,$AG915,2)</f>
        <v>0x38=-39.90,-39.20;</v>
      </c>
      <c r="V915" s="37">
        <v>-0.45</v>
      </c>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1153</v>
      </c>
      <c r="AB915" s="40">
        <v>3.5</v>
      </c>
      <c r="AC915" s="40" t="s">
        <v>996</v>
      </c>
      <c r="AD915" s="40">
        <v>1</v>
      </c>
      <c r="AE915" s="41" t="s">
        <v>436</v>
      </c>
      <c r="AF915" s="42">
        <v>-39.9</v>
      </c>
      <c r="AG915" s="42">
        <v>-39.200000000000003</v>
      </c>
      <c r="AH915" s="43" t="e">
        <f ca="1">$AF915+$Z915</f>
        <v>#VALUE!</v>
      </c>
      <c r="AI915" s="43" t="e">
        <f ca="1">$AG915+$Z915</f>
        <v>#VALUE!</v>
      </c>
      <c r="AJ915" s="44">
        <f ca="1" xml:space="preserve">
N("initial sens-loopgain")+
$AF915-BoxVal(ROW($AA915),26,COLUMN(INDIRECT("T"&amp;(INT(ROW($AA932)/65))*65+2)))</f>
        <v>-39.9</v>
      </c>
      <c r="AK915" s="44">
        <f ca="1">AJ915+(AG915-AF915)</f>
        <v>-39.200000000000003</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30</v>
      </c>
      <c r="AO915" s="36" t="str">
        <f t="shared" ref="AO915:AR919" ca="1" si="783">ManualLookup(AB915,BoxVal(ROW(AB915),4,COLUMN(AO913)),INDIRECT(DO$3))</f>
        <v>08</v>
      </c>
      <c r="AP915" s="36" t="str">
        <f t="shared" ca="1" si="783"/>
        <v>00</v>
      </c>
      <c r="AQ915" s="36" t="str">
        <f t="shared" ca="1" si="783"/>
        <v>00</v>
      </c>
      <c r="AR915" s="36" t="str">
        <f t="shared" ca="1" si="783"/>
        <v>00</v>
      </c>
      <c r="AS915" s="33"/>
    </row>
    <row r="916" spans="19:45" ht="30" customHeight="1" x14ac:dyDescent="0.25">
      <c r="S916" s="7" t="s">
        <v>13</v>
      </c>
      <c r="T916" s="15" t="s">
        <v>1164</v>
      </c>
      <c r="U916" s="71" t="str">
        <f ca="1">ConfigCode($AA916,$AN916,$AO916,$AP916,$AQ916,$AR916,$AF916,$AG916,2)</f>
        <v>0x39=-41.10,-39.90;</v>
      </c>
      <c r="V916" s="37"/>
      <c r="W916" s="37">
        <v>-0.2</v>
      </c>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1153</v>
      </c>
      <c r="AB916" s="40">
        <v>4.5</v>
      </c>
      <c r="AC916" s="40" t="s">
        <v>996</v>
      </c>
      <c r="AD916" s="40">
        <v>1</v>
      </c>
      <c r="AE916" s="41" t="s">
        <v>436</v>
      </c>
      <c r="AF916" s="42">
        <v>-41.1</v>
      </c>
      <c r="AG916" s="47">
        <f t="shared" ref="AG916" si="784">AF915</f>
        <v>-39.9</v>
      </c>
      <c r="AH916" s="43" t="e">
        <f ca="1">$AF916+$Z916</f>
        <v>#VALUE!</v>
      </c>
      <c r="AI916" s="43" t="e">
        <f ca="1">$AG916+$Z916</f>
        <v>#VALUE!</v>
      </c>
      <c r="AJ916" s="44">
        <f ca="1" xml:space="preserve">
N("initial sens-loopgain")+
$AF916-BoxVal(ROW($AA916),26,COLUMN(INDIRECT("T"&amp;(INT(ROW($AA933)/65))*65+2)))</f>
        <v>-41.1</v>
      </c>
      <c r="AK916" s="44">
        <f ca="1">AJ916+(AG916-AF916)</f>
        <v>-39.9</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30</v>
      </c>
      <c r="AO916" s="36" t="str">
        <f t="shared" ca="1" si="783"/>
        <v>09</v>
      </c>
      <c r="AP916" s="36" t="str">
        <f t="shared" ca="1" si="783"/>
        <v>00</v>
      </c>
      <c r="AQ916" s="36" t="str">
        <f t="shared" ca="1" si="783"/>
        <v>00</v>
      </c>
      <c r="AR916" s="36" t="str">
        <f t="shared" ca="1" si="783"/>
        <v>00</v>
      </c>
      <c r="AS916" s="36"/>
    </row>
    <row r="917" spans="19:45" ht="30" customHeight="1" x14ac:dyDescent="0.25">
      <c r="S917" s="26"/>
      <c r="T917" s="17"/>
      <c r="U917" s="71" t="str">
        <f ca="1">ConfigCode($AA917,$AN917,$AO917,$AP917,$AQ917,$AR917,$AF917,$AG917,2)</f>
        <v>0x3A=-42.00,-41.10;</v>
      </c>
      <c r="V917" s="37"/>
      <c r="W917" s="37">
        <v>0.15</v>
      </c>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586</v>
      </c>
      <c r="AB917" s="40">
        <v>5.5</v>
      </c>
      <c r="AC917" s="40" t="s">
        <v>995</v>
      </c>
      <c r="AD917" s="40">
        <v>1</v>
      </c>
      <c r="AE917" s="41" t="s">
        <v>436</v>
      </c>
      <c r="AF917" s="42">
        <v>-42</v>
      </c>
      <c r="AG917" s="47">
        <f>AF916</f>
        <v>-41.1</v>
      </c>
      <c r="AH917" s="43" t="e">
        <f ca="1">$AF917+$Z917</f>
        <v>#VALUE!</v>
      </c>
      <c r="AI917" s="43" t="e">
        <f ca="1">$AG917+$Z917</f>
        <v>#VALUE!</v>
      </c>
      <c r="AJ917" s="44">
        <f ca="1" xml:space="preserve">
N("initial sens-loopgain")+
$AF917-BoxVal(ROW($AA917),26,COLUMN(INDIRECT("T"&amp;(INT(ROW($AA934)/65))*65+2)))</f>
        <v>-42</v>
      </c>
      <c r="AK917" s="44">
        <f ca="1">AJ917+(AG917-AF917)</f>
        <v>-41.1</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30</v>
      </c>
      <c r="AO917" s="36" t="str">
        <f t="shared" ca="1" si="783"/>
        <v>0A</v>
      </c>
      <c r="AP917" s="36" t="str">
        <f t="shared" ca="1" si="783"/>
        <v>00</v>
      </c>
      <c r="AQ917" s="36" t="str">
        <f t="shared" ca="1" si="783"/>
        <v>00</v>
      </c>
      <c r="AR917" s="36" t="str">
        <f t="shared" ca="1" si="783"/>
        <v>00</v>
      </c>
      <c r="AS917" s="36"/>
    </row>
    <row r="918" spans="19:45" ht="30" customHeight="1" x14ac:dyDescent="0.25">
      <c r="S918" s="7" t="s">
        <v>19</v>
      </c>
      <c r="T918" s="15" t="s">
        <v>1150</v>
      </c>
      <c r="U918" s="71" t="str">
        <f ca="1">ConfigCode($AA918,$AN918,$AO918,$AP918,$AQ918,$AR918,$AF918,$AG918,2)</f>
        <v>0x09=-43.00,-42.00;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587</v>
      </c>
      <c r="AB918" s="40">
        <v>4.5</v>
      </c>
      <c r="AC918" s="40" t="s">
        <v>995</v>
      </c>
      <c r="AD918" s="40">
        <v>1</v>
      </c>
      <c r="AE918" s="41" t="s">
        <v>436</v>
      </c>
      <c r="AF918" s="42">
        <v>-43</v>
      </c>
      <c r="AG918" s="47">
        <f>AF917</f>
        <v>-42</v>
      </c>
      <c r="AH918" s="43" t="e">
        <f ca="1">$AF918+$Z918</f>
        <v>#VALUE!</v>
      </c>
      <c r="AI918" s="43" t="e">
        <f ca="1">$AG918+$Z918</f>
        <v>#VALUE!</v>
      </c>
      <c r="AJ918" s="44">
        <f ca="1" xml:space="preserve">
N("initial sens-loopgain")+
$AF918-BoxVal(ROW($AA918),26,COLUMN(INDIRECT("T"&amp;(INT(ROW($AA935)/65))*65+2)))</f>
        <v>-43</v>
      </c>
      <c r="AK918" s="44">
        <f ca="1">AJ918+(AG918-AF918)</f>
        <v>-42</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783"/>
        <v>09</v>
      </c>
      <c r="AP918" s="36" t="str">
        <f t="shared" ca="1" si="783"/>
        <v>00</v>
      </c>
      <c r="AQ918" s="36" t="str">
        <f t="shared" ca="1" si="783"/>
        <v>00</v>
      </c>
      <c r="AR918" s="36" t="str">
        <f t="shared" ca="1" si="783"/>
        <v>00</v>
      </c>
      <c r="AS918" s="36"/>
    </row>
    <row r="919" spans="19:45" ht="30" customHeight="1" x14ac:dyDescent="0.25">
      <c r="S919" s="7" t="s">
        <v>15</v>
      </c>
      <c r="T919" s="15" t="s">
        <v>1151</v>
      </c>
      <c r="U919" s="71" t="str">
        <f ca="1">ConfigCode($AA919,$AN919,$AO919,$AP919,$AQ919,$AR919,$AF919,$AG919,2)</f>
        <v>0x0A=-44.00,-43.00;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587</v>
      </c>
      <c r="AB919" s="40">
        <v>5.5</v>
      </c>
      <c r="AC919" s="40" t="s">
        <v>995</v>
      </c>
      <c r="AD919" s="40">
        <v>1</v>
      </c>
      <c r="AE919" s="41" t="s">
        <v>436</v>
      </c>
      <c r="AF919" s="42">
        <v>-44</v>
      </c>
      <c r="AG919" s="47">
        <f>AF918</f>
        <v>-43</v>
      </c>
      <c r="AH919" s="43" t="e">
        <f ca="1">$AF919+$Z919</f>
        <v>#VALUE!</v>
      </c>
      <c r="AI919" s="43" t="e">
        <f ca="1">$AG919+$Z919</f>
        <v>#VALUE!</v>
      </c>
      <c r="AJ919" s="44">
        <f ca="1" xml:space="preserve">
N("initial sens-loopgain")+
$AF919-BoxVal(ROW($AA919),26,COLUMN(INDIRECT("T"&amp;(INT(ROW($AA936)/65))*65+2)))</f>
        <v>-44</v>
      </c>
      <c r="AK919" s="44">
        <f ca="1">AJ919+(AG919-AF919)</f>
        <v>-43</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783"/>
        <v>0A</v>
      </c>
      <c r="AP919" s="36" t="str">
        <f t="shared" ca="1" si="783"/>
        <v>00</v>
      </c>
      <c r="AQ919" s="36" t="str">
        <f t="shared" ca="1" si="783"/>
        <v>00</v>
      </c>
      <c r="AR919" s="36" t="str">
        <f t="shared" ca="1" si="783"/>
        <v>00</v>
      </c>
      <c r="AS919" s="36"/>
    </row>
    <row r="920" spans="19:45" ht="30" customHeight="1" x14ac:dyDescent="0.25">
      <c r="S920" s="7" t="s">
        <v>705</v>
      </c>
      <c r="T920" s="15" t="s">
        <v>1152</v>
      </c>
      <c r="U920" s="71"/>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71"/>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71"/>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71"/>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1098</v>
      </c>
      <c r="U924" s="71"/>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71"/>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71"/>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71"/>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71"/>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2:45" ht="30" customHeight="1" x14ac:dyDescent="0.25">
      <c r="S929" s="7" t="s">
        <v>590</v>
      </c>
      <c r="T929" s="15">
        <f>VLOOKUP(T914,MPN!$A$1:$E$997,4,FALSE)</f>
        <v>-38</v>
      </c>
      <c r="U929" s="71"/>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2:45" ht="30" customHeight="1" x14ac:dyDescent="0.25">
      <c r="S930" s="7" t="s">
        <v>693</v>
      </c>
      <c r="T930" s="15">
        <v>0.8</v>
      </c>
      <c r="U930" s="71"/>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2:45" ht="30" customHeight="1" x14ac:dyDescent="0.25">
      <c r="S931" s="7" t="s">
        <v>604</v>
      </c>
      <c r="T931" s="7" t="str">
        <f t="shared" ref="T931" si="785">VLOOKUP($T918,$AU$1:$AZ$31,MATCH($T912,$AU$1:$AZ$1,0),FALSE)&amp;"_"&amp;T920</f>
        <v>12V_NormalMode</v>
      </c>
      <c r="U931" s="71"/>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2:45" ht="30" customHeight="1" x14ac:dyDescent="0.25">
      <c r="S932" s="7" t="s">
        <v>424</v>
      </c>
      <c r="T932" s="7" t="str">
        <f>VLOOKUP($T914,MPN!$A$1:$E$497,2,FALSE)</f>
        <v>AMIC</v>
      </c>
      <c r="U932" s="71"/>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2:45" ht="30" customHeight="1" x14ac:dyDescent="0.25">
      <c r="S933" s="7" t="s">
        <v>16</v>
      </c>
      <c r="T933" s="7" t="str">
        <f>VLOOKUP($T915,ASIC!$A$1:$B$200,2,FALSE)</f>
        <v>M804WF</v>
      </c>
      <c r="U933" s="71"/>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2:45" ht="30" customHeight="1" x14ac:dyDescent="0.25">
      <c r="S934" s="7" t="s">
        <v>17</v>
      </c>
      <c r="T934" s="7" t="str">
        <f>VLOOKUP($T916,Sensor!$A$1:$B$100,2,FALSE)</f>
        <v>N005A</v>
      </c>
      <c r="U934" s="71"/>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2:45" ht="30" customHeight="1" x14ac:dyDescent="0.25">
      <c r="S935" s="7" t="s">
        <v>21</v>
      </c>
      <c r="T935" s="7" t="str">
        <f>VLOOKUP($T914,MPN!$A$1:$E$497,5,FALSE)</f>
        <v>Default</v>
      </c>
      <c r="U935" s="71"/>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2:45" ht="30" customHeight="1" x14ac:dyDescent="0.25">
      <c r="S936" s="7" t="s">
        <v>545</v>
      </c>
      <c r="T936" s="7">
        <f t="shared" ref="T936" si="786">VLOOKUP(T925,$DT$1:$DV$31,3,FALSE)</f>
        <v>0</v>
      </c>
      <c r="U936" s="71"/>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2:45" ht="30" customHeight="1" x14ac:dyDescent="0.25">
      <c r="S937" s="7" t="s">
        <v>22</v>
      </c>
      <c r="T937" s="15">
        <v>1</v>
      </c>
      <c r="U937" s="71"/>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2:45" ht="30" customHeight="1" x14ac:dyDescent="0.25">
      <c r="B938" s="70"/>
      <c r="S938" s="7" t="s">
        <v>696</v>
      </c>
      <c r="T938" s="28">
        <v>44193</v>
      </c>
      <c r="U938" s="71"/>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2:45" ht="30" customHeight="1" x14ac:dyDescent="0.25">
      <c r="S939" s="7" t="s">
        <v>694</v>
      </c>
      <c r="T939" s="15" t="s">
        <v>994</v>
      </c>
      <c r="U939" s="71"/>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2:45" ht="30" customHeight="1" x14ac:dyDescent="0.25">
      <c r="S940" s="7" t="s">
        <v>697</v>
      </c>
      <c r="T940" s="7">
        <f t="shared" ref="T940" ca="1" si="787">COUNTA(U915:U974)</f>
        <v>5</v>
      </c>
      <c r="U940" s="71"/>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2:45" ht="30" customHeight="1" x14ac:dyDescent="0.25">
      <c r="S941" s="7" t="s">
        <v>715</v>
      </c>
      <c r="T941" s="7" t="str">
        <f t="shared" ref="T941" si="788">T929&amp;"+/-"&amp;T930&amp;" "&amp;T939</f>
        <v>-38+/-0.8 dBV</v>
      </c>
      <c r="U941" s="71"/>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2:45" ht="30" customHeight="1" x14ac:dyDescent="0.25">
      <c r="S942" s="7" t="s">
        <v>719</v>
      </c>
      <c r="T942" s="54" t="str">
        <f t="shared" ref="T942" si="789">T921&amp;" : "&amp;T924&amp;" "&amp;"(uA)"&amp;CHAR(10)&amp;"Vdc&amp;Remark: "&amp;T927</f>
        <v>3.3V : 100~200 (uA)
Vdc&amp;Remark: -</v>
      </c>
      <c r="U942" s="71"/>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2:45" ht="30" customHeight="1" x14ac:dyDescent="0.25">
      <c r="U943" s="71"/>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2:45" ht="30" customHeight="1" x14ac:dyDescent="0.25">
      <c r="S944" s="2" t="s">
        <v>14</v>
      </c>
      <c r="T944" s="2" t="str">
        <f t="shared" ref="T944" si="790">ADDRESS(ROW(S944),COLUMN($S$1))&amp;":"&amp;ADDRESS(ROW(S974),COLUMN($T$1))</f>
        <v>$S$944:$T$974</v>
      </c>
      <c r="U944" s="71"/>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 t="shared" ref="S945" si="791">$BB$2</f>
        <v>15V</v>
      </c>
      <c r="T945" s="3" t="s">
        <v>562</v>
      </c>
      <c r="U945" s="71"/>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 t="shared" ref="S946" si="792">$BB$3</f>
        <v>14V</v>
      </c>
      <c r="T946" s="3" t="s">
        <v>562</v>
      </c>
      <c r="U946" s="71"/>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 t="shared" ref="S947" si="793">$BB$4</f>
        <v>13V</v>
      </c>
      <c r="T947" s="3" t="s">
        <v>255</v>
      </c>
      <c r="U947" s="71"/>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 t="shared" ref="S948" si="794">$BB$5</f>
        <v>12V</v>
      </c>
      <c r="T948" s="3">
        <v>0</v>
      </c>
      <c r="U948" s="71"/>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 t="shared" ref="S949" si="795">$BB$6</f>
        <v>11V</v>
      </c>
      <c r="T949" s="3">
        <v>-1.9</v>
      </c>
      <c r="U949" s="71"/>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 t="shared" ref="S950" si="796">$BB$7</f>
        <v>10V</v>
      </c>
      <c r="T950" s="3">
        <v>-3.3</v>
      </c>
      <c r="U950" s="71"/>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 t="shared" ref="S951" si="797">$BB$8</f>
        <v>9V</v>
      </c>
      <c r="T951" s="3" t="s">
        <v>562</v>
      </c>
      <c r="U951" s="71"/>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 t="shared" ref="S952" si="798">$BB$9</f>
        <v>FIX</v>
      </c>
      <c r="T952" s="3" t="s">
        <v>562</v>
      </c>
      <c r="U952" s="71"/>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 t="shared" ref="S953" si="799">$BB$10</f>
        <v>Space</v>
      </c>
      <c r="T953" s="3"/>
      <c r="U953" s="71"/>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 t="shared" ref="S954" si="800">$BB$11</f>
        <v>Config2</v>
      </c>
      <c r="T954" s="3"/>
      <c r="U954" s="71"/>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 t="shared" ref="S955" si="801">$BB$12</f>
        <v>-</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 t="shared" ref="S956" si="802">$BB$13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 t="shared" ref="S957" si="803">$BB$14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 t="shared" ref="S958" si="804">$BB$15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 t="shared" ref="S959" si="805">$BB$16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 t="shared" ref="S960" si="806">$BB$17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 t="shared" ref="S961" si="807">$BB$18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 t="shared" ref="S962" si="808">$BB$19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 t="shared" ref="S963" si="809">$BB$20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 t="shared" ref="S964" si="810">$BB$21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 t="shared" ref="S965" si="811">$BB$22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 t="shared" ref="S966" si="812">$BB$23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 t="shared" ref="S967" si="813">$BB$24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 t="shared" ref="S968" si="814">$BB$25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 t="shared" ref="S969" si="815">$BB$26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 t="shared" ref="S970" si="816">$BB$27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 t="shared" ref="S971" si="817">$BB$28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 t="shared" ref="S972" si="818">$BB$29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 t="shared" ref="S973" si="819">$BB$30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 t="shared" ref="S974" si="820">$BB$31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 t="shared" ref="Y976" si="821">VLOOKUP(U976,$DX$1:$DZ$21,3,FALSE)</f>
        <v>-</v>
      </c>
      <c r="AD976" s="8"/>
    </row>
    <row r="977" spans="19:45" ht="30" customHeight="1" x14ac:dyDescent="0.25">
      <c r="S977" s="7" t="s">
        <v>24</v>
      </c>
      <c r="T977" s="15" t="s">
        <v>606</v>
      </c>
      <c r="U977" s="5" t="s">
        <v>23</v>
      </c>
      <c r="V977" s="7" t="str">
        <f t="shared" ref="V977" si="822">VLOOKUP(U976,$DX$1:$DZ$21,2,FALSE)</f>
        <v>-</v>
      </c>
      <c r="W977" s="19"/>
      <c r="X977" s="19"/>
      <c r="Y977" s="19"/>
      <c r="Z977" s="19"/>
      <c r="AA977" s="5" t="s">
        <v>592</v>
      </c>
      <c r="AB977" s="26" t="str">
        <f t="shared" ref="AB977" si="823">T996&amp;"_"&amp;ABS(T994)&amp;"dB_"&amp;T998&amp;"_"&amp;T999&amp;"_"&amp;GetAbsMaxMinText(AF980:AG1039)&amp;"_"&amp;T979&amp;"_"&amp;T978&amp;S976&amp;"."&amp;T1002</f>
        <v>default_NormalMode_42dB_M804WF_2227F_395_465_ZTS6011F_MP16.1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1148</v>
      </c>
      <c r="U978" s="32" t="str">
        <f t="shared" ref="U978" si="824">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1179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 t="shared" ref="AN979" si="825">VLOOKUP($T987,$DE$1:$DJ$31,2,FALSE)</f>
        <v>Full</v>
      </c>
      <c r="AO979" s="56" t="str">
        <f t="shared" ref="AO979" si="826">VLOOKUP($T987,$DE$1:$DJ$31,3,FALSE)</f>
        <v>Full</v>
      </c>
      <c r="AP979" s="56" t="str">
        <f t="shared" ref="AP979" si="827">VLOOKUP($T987,$DE$1:$DJ$31,4,FALSE)</f>
        <v>non</v>
      </c>
      <c r="AQ979" s="56" t="str">
        <f t="shared" ref="AQ979" si="828">VLOOKUP($T987,$DE$1:$DJ$31,5,FALSE)</f>
        <v>non</v>
      </c>
      <c r="AR979" s="56" t="str">
        <f t="shared" ref="AR979" si="829">VLOOKUP($T987,$DE$1:$DJ$31,6,FALSE)</f>
        <v>Full</v>
      </c>
      <c r="AS979" s="35" t="s">
        <v>726</v>
      </c>
    </row>
    <row r="980" spans="19:45" ht="30" customHeight="1" x14ac:dyDescent="0.25">
      <c r="S980" s="7" t="s">
        <v>18</v>
      </c>
      <c r="T980" s="15" t="s">
        <v>1149</v>
      </c>
      <c r="U980" s="36" t="str">
        <f t="shared" ref="U980:U992" ca="1" si="830">ConfigCode($AA980,$AN980,$AO980,$AP980,$AQ980,$AR980,$AF980,$AG980,2)</f>
        <v>0x20=-40.10,-39.50;</v>
      </c>
      <c r="V980" s="37"/>
      <c r="W980" s="37"/>
      <c r="X980" s="68"/>
      <c r="Y980" s="68"/>
      <c r="Z980" s="55">
        <f t="shared" ref="Z980:Z992" ca="1" si="831" xml:space="preserve">
N("vbias,vlookup vbias range")+
VLOOKUP($AA980,INDIRECT(BoxVal(ROW($AA980),34,COLUMN(T976))),2,FALSE)+
N("gain")+
$AB980+
N("vcm")+
VLOOKUP($AC980,$CT$1:$DC$31,7,FALSE)+
N("(vbias*vcp*vbg-vbias)*sensor ratio")+
VbiasCal($AA980,$AD980,$AE980,BoxVal(ROW($AC980),18,COLUMN($T$22)))+
N("vbias ref+gain ref")+
$V980+$W980</f>
        <v>-2.2000000000000002</v>
      </c>
      <c r="AA980" s="39" t="s">
        <v>799</v>
      </c>
      <c r="AB980" s="40">
        <v>0</v>
      </c>
      <c r="AC980" s="40" t="s">
        <v>996</v>
      </c>
      <c r="AD980" s="40">
        <v>1</v>
      </c>
      <c r="AE980" s="41">
        <v>0</v>
      </c>
      <c r="AF980" s="42">
        <v>-40.1</v>
      </c>
      <c r="AG980" s="42">
        <v>-39.5</v>
      </c>
      <c r="AH980" s="43">
        <f t="shared" ref="AH980:AH992" ca="1" si="832">$AF980+$Z980</f>
        <v>-42.300000000000004</v>
      </c>
      <c r="AI980" s="43">
        <f t="shared" ref="AI980:AI992" ca="1" si="833">$AG980+$Z980</f>
        <v>-41.7</v>
      </c>
      <c r="AJ980" s="44">
        <f t="shared" ref="AJ980:AJ992" ca="1" si="834" xml:space="preserve">
N("initial sens-loopgain")+
$AF980-BoxVal(ROW($AA980),26,COLUMN(INDIRECT("T"&amp;(INT(ROW($AA997)/65))*65+2)))</f>
        <v>-40.1</v>
      </c>
      <c r="AK980" s="44">
        <f t="shared" ref="AK980:AK992" ca="1" si="835">AJ980+(AG980-AF980)</f>
        <v>-39.5</v>
      </c>
      <c r="AL980" s="44">
        <f t="shared" ref="AL980:AL992" ca="1" si="836" xml:space="preserve">
N("initial sens-loopgain-gain-gain ref-vcm")+
$AH980-
BoxVal(ROW($AA980),26,COLUMN(INDIRECT("T"&amp;(INT(ROW($AA997)/65))*65+2)))-
$AB980-
$W980-
IFERROR(VLOOKUP($AC980,$CT$1:$DC$31,7,FALSE),0)</f>
        <v>-42.300000000000004</v>
      </c>
      <c r="AM980" s="44">
        <f t="shared" ref="AM980:AM992" ca="1" si="837">AL980+(AG980-AF980)</f>
        <v>-41.7</v>
      </c>
      <c r="AN980" s="36" t="str">
        <f t="shared" ref="AN980:AN992" ca="1" si="838">IF(BoxVal(ROW(AA980),9,COLUMN(T978))="FIX","00",ManualLookup(AA980,BoxVal(ROW(AA980),4,COLUMN(AN978)),INDIRECT(DN$3)))</f>
        <v>20</v>
      </c>
      <c r="AO980" s="36" t="str">
        <f t="shared" ref="AO980:AO992" ca="1" si="839">ManualLookup(AB980,BoxVal(ROW(AB980),4,COLUMN(AO978)),INDIRECT(DO$3))</f>
        <v>00</v>
      </c>
      <c r="AP980" s="36" t="str">
        <f t="shared" ref="AP980:AP992" ca="1" si="840">ManualLookup(AC980,BoxVal(ROW(AC980),4,COLUMN(AP978)),INDIRECT(DP$3))</f>
        <v>00</v>
      </c>
      <c r="AQ980" s="36" t="str">
        <f t="shared" ref="AQ980:AQ992" ca="1" si="841">ManualLookup(AD980,BoxVal(ROW(AD980),4,COLUMN(AQ978)),INDIRECT(DQ$3))</f>
        <v>00</v>
      </c>
      <c r="AR980" s="36" t="str">
        <f t="shared" ref="AR980:AR992" ca="1" si="842">ManualLookup(AE980,BoxVal(ROW(AE980),4,COLUMN(AR978)),INDIRECT(DR$3))</f>
        <v>00</v>
      </c>
      <c r="AS980" s="33"/>
    </row>
    <row r="981" spans="19:45" ht="30" customHeight="1" x14ac:dyDescent="0.25">
      <c r="S981" s="7" t="s">
        <v>13</v>
      </c>
      <c r="T981" s="15" t="s">
        <v>1155</v>
      </c>
      <c r="U981" s="71" t="str">
        <f t="shared" ca="1" si="830"/>
        <v>0x23=-40.60,-40.10;</v>
      </c>
      <c r="V981" s="37"/>
      <c r="W981" s="37"/>
      <c r="X981" s="68"/>
      <c r="Y981" s="68"/>
      <c r="Z981" s="55">
        <f t="shared" ca="1" si="831"/>
        <v>-1.7000000000000002</v>
      </c>
      <c r="AA981" s="39" t="s">
        <v>799</v>
      </c>
      <c r="AB981" s="40">
        <v>0.5</v>
      </c>
      <c r="AC981" s="40" t="s">
        <v>996</v>
      </c>
      <c r="AD981" s="40">
        <v>1</v>
      </c>
      <c r="AE981" s="41">
        <v>0</v>
      </c>
      <c r="AF981" s="42">
        <v>-40.6</v>
      </c>
      <c r="AG981" s="47">
        <f t="shared" ref="AG981" si="843">AF980</f>
        <v>-40.1</v>
      </c>
      <c r="AH981" s="43">
        <f t="shared" ca="1" si="832"/>
        <v>-42.300000000000004</v>
      </c>
      <c r="AI981" s="43">
        <f t="shared" ca="1" si="833"/>
        <v>-41.800000000000004</v>
      </c>
      <c r="AJ981" s="44">
        <f t="shared" ca="1" si="834"/>
        <v>-40.6</v>
      </c>
      <c r="AK981" s="44">
        <f t="shared" ca="1" si="835"/>
        <v>-40.1</v>
      </c>
      <c r="AL981" s="44">
        <f t="shared" ca="1" si="836"/>
        <v>-42.800000000000004</v>
      </c>
      <c r="AM981" s="44">
        <f t="shared" ca="1" si="837"/>
        <v>-42.300000000000004</v>
      </c>
      <c r="AN981" s="36" t="str">
        <f t="shared" ca="1" si="838"/>
        <v>20</v>
      </c>
      <c r="AO981" s="36" t="str">
        <f t="shared" ca="1" si="839"/>
        <v>03</v>
      </c>
      <c r="AP981" s="36" t="str">
        <f t="shared" ca="1" si="840"/>
        <v>00</v>
      </c>
      <c r="AQ981" s="36" t="str">
        <f t="shared" ca="1" si="841"/>
        <v>00</v>
      </c>
      <c r="AR981" s="36" t="str">
        <f t="shared" ca="1" si="842"/>
        <v>00</v>
      </c>
      <c r="AS981" s="36"/>
    </row>
    <row r="982" spans="19:45" ht="30" customHeight="1" x14ac:dyDescent="0.25">
      <c r="S982" s="26"/>
      <c r="T982" s="17"/>
      <c r="U982" s="71" t="str">
        <f t="shared" ca="1" si="830"/>
        <v>0x24=-41.10,-40.60;</v>
      </c>
      <c r="V982" s="37"/>
      <c r="W982" s="37"/>
      <c r="X982" s="68"/>
      <c r="Y982" s="68"/>
      <c r="Z982" s="55">
        <f t="shared" ca="1" si="831"/>
        <v>-1.2000000000000002</v>
      </c>
      <c r="AA982" s="39" t="s">
        <v>584</v>
      </c>
      <c r="AB982" s="40">
        <v>1</v>
      </c>
      <c r="AC982" s="40" t="s">
        <v>995</v>
      </c>
      <c r="AD982" s="40">
        <v>1</v>
      </c>
      <c r="AE982" s="41">
        <v>0</v>
      </c>
      <c r="AF982" s="42">
        <v>-41.1</v>
      </c>
      <c r="AG982" s="47">
        <f t="shared" ref="AG982:AG992" si="844">AF981</f>
        <v>-40.6</v>
      </c>
      <c r="AH982" s="43">
        <f t="shared" ca="1" si="832"/>
        <v>-42.300000000000004</v>
      </c>
      <c r="AI982" s="43">
        <f t="shared" ca="1" si="833"/>
        <v>-41.800000000000004</v>
      </c>
      <c r="AJ982" s="44">
        <f t="shared" ca="1" si="834"/>
        <v>-41.1</v>
      </c>
      <c r="AK982" s="44">
        <f t="shared" ca="1" si="835"/>
        <v>-40.6</v>
      </c>
      <c r="AL982" s="44">
        <f t="shared" ca="1" si="836"/>
        <v>-43.300000000000004</v>
      </c>
      <c r="AM982" s="44">
        <f t="shared" ca="1" si="837"/>
        <v>-42.800000000000004</v>
      </c>
      <c r="AN982" s="36" t="str">
        <f t="shared" ca="1" si="838"/>
        <v>20</v>
      </c>
      <c r="AO982" s="36" t="str">
        <f t="shared" ca="1" si="839"/>
        <v>04</v>
      </c>
      <c r="AP982" s="36" t="str">
        <f t="shared" ca="1" si="840"/>
        <v>00</v>
      </c>
      <c r="AQ982" s="36" t="str">
        <f t="shared" ca="1" si="841"/>
        <v>00</v>
      </c>
      <c r="AR982" s="36" t="str">
        <f t="shared" ca="1" si="842"/>
        <v>00</v>
      </c>
      <c r="AS982" s="36"/>
    </row>
    <row r="983" spans="19:45" ht="30" customHeight="1" x14ac:dyDescent="0.25">
      <c r="S983" s="7" t="s">
        <v>19</v>
      </c>
      <c r="T983" s="15" t="s">
        <v>1150</v>
      </c>
      <c r="U983" s="71" t="str">
        <f t="shared" ca="1" si="830"/>
        <v>0x33=-41.70,-41.10;</v>
      </c>
      <c r="V983" s="37"/>
      <c r="W983" s="37"/>
      <c r="X983" s="68"/>
      <c r="Y983" s="68"/>
      <c r="Z983" s="55">
        <f t="shared" ca="1" si="831"/>
        <v>-0.60000000000000009</v>
      </c>
      <c r="AA983" s="39" t="s">
        <v>586</v>
      </c>
      <c r="AB983" s="40">
        <v>0.5</v>
      </c>
      <c r="AC983" s="40" t="s">
        <v>995</v>
      </c>
      <c r="AD983" s="40">
        <v>1</v>
      </c>
      <c r="AE983" s="41">
        <v>0</v>
      </c>
      <c r="AF983" s="42">
        <v>-41.7</v>
      </c>
      <c r="AG983" s="47">
        <f t="shared" si="844"/>
        <v>-41.1</v>
      </c>
      <c r="AH983" s="43">
        <f t="shared" ca="1" si="832"/>
        <v>-42.300000000000004</v>
      </c>
      <c r="AI983" s="43">
        <f t="shared" ca="1" si="833"/>
        <v>-41.7</v>
      </c>
      <c r="AJ983" s="44">
        <f t="shared" ca="1" si="834"/>
        <v>-41.7</v>
      </c>
      <c r="AK983" s="44">
        <f t="shared" ca="1" si="835"/>
        <v>-41.1</v>
      </c>
      <c r="AL983" s="44">
        <f t="shared" ca="1" si="836"/>
        <v>-42.800000000000004</v>
      </c>
      <c r="AM983" s="44">
        <f t="shared" ca="1" si="837"/>
        <v>-42.2</v>
      </c>
      <c r="AN983" s="36" t="str">
        <f t="shared" ca="1" si="838"/>
        <v>30</v>
      </c>
      <c r="AO983" s="36" t="str">
        <f t="shared" ca="1" si="839"/>
        <v>03</v>
      </c>
      <c r="AP983" s="36" t="str">
        <f t="shared" ca="1" si="840"/>
        <v>00</v>
      </c>
      <c r="AQ983" s="36" t="str">
        <f t="shared" ca="1" si="841"/>
        <v>00</v>
      </c>
      <c r="AR983" s="36" t="str">
        <f t="shared" ca="1" si="842"/>
        <v>00</v>
      </c>
      <c r="AS983" s="36"/>
    </row>
    <row r="984" spans="19:45" ht="30" customHeight="1" x14ac:dyDescent="0.25">
      <c r="S984" s="7" t="s">
        <v>15</v>
      </c>
      <c r="T984" s="15" t="s">
        <v>1151</v>
      </c>
      <c r="U984" s="71" t="str">
        <f t="shared" ca="1" si="830"/>
        <v>0x34=-42.20,-41.70;</v>
      </c>
      <c r="V984" s="37"/>
      <c r="W984" s="37"/>
      <c r="X984" s="68"/>
      <c r="Y984" s="68"/>
      <c r="Z984" s="55">
        <f t="shared" ca="1" si="831"/>
        <v>-0.10000000000000009</v>
      </c>
      <c r="AA984" s="39" t="s">
        <v>586</v>
      </c>
      <c r="AB984" s="40">
        <v>1</v>
      </c>
      <c r="AC984" s="40" t="s">
        <v>995</v>
      </c>
      <c r="AD984" s="40">
        <v>1</v>
      </c>
      <c r="AE984" s="41">
        <v>0</v>
      </c>
      <c r="AF984" s="42">
        <v>-42.2</v>
      </c>
      <c r="AG984" s="47">
        <f t="shared" si="844"/>
        <v>-41.7</v>
      </c>
      <c r="AH984" s="43">
        <f t="shared" ca="1" si="832"/>
        <v>-42.300000000000004</v>
      </c>
      <c r="AI984" s="43">
        <f t="shared" ca="1" si="833"/>
        <v>-41.800000000000004</v>
      </c>
      <c r="AJ984" s="44">
        <f t="shared" ca="1" si="834"/>
        <v>-42.2</v>
      </c>
      <c r="AK984" s="44">
        <f t="shared" ca="1" si="835"/>
        <v>-41.7</v>
      </c>
      <c r="AL984" s="44">
        <f t="shared" ca="1" si="836"/>
        <v>-43.300000000000004</v>
      </c>
      <c r="AM984" s="44">
        <f t="shared" ca="1" si="837"/>
        <v>-42.800000000000004</v>
      </c>
      <c r="AN984" s="36" t="str">
        <f t="shared" ca="1" si="838"/>
        <v>30</v>
      </c>
      <c r="AO984" s="36" t="str">
        <f t="shared" ca="1" si="839"/>
        <v>04</v>
      </c>
      <c r="AP984" s="36" t="str">
        <f t="shared" ca="1" si="840"/>
        <v>00</v>
      </c>
      <c r="AQ984" s="36" t="str">
        <f t="shared" ca="1" si="841"/>
        <v>00</v>
      </c>
      <c r="AR984" s="36" t="str">
        <f t="shared" ca="1" si="842"/>
        <v>00</v>
      </c>
      <c r="AS984" s="36"/>
    </row>
    <row r="985" spans="19:45" ht="30" customHeight="1" x14ac:dyDescent="0.25">
      <c r="S985" s="7" t="s">
        <v>705</v>
      </c>
      <c r="T985" s="15" t="s">
        <v>1152</v>
      </c>
      <c r="U985" s="71" t="str">
        <f t="shared" ca="1" si="830"/>
        <v>0x03=-42.80,-42.20;</v>
      </c>
      <c r="V985" s="37"/>
      <c r="W985" s="37"/>
      <c r="X985" s="68"/>
      <c r="Y985" s="68"/>
      <c r="Z985" s="55">
        <f t="shared" ca="1" si="831"/>
        <v>0.5</v>
      </c>
      <c r="AA985" s="39" t="s">
        <v>587</v>
      </c>
      <c r="AB985" s="40">
        <v>0.5</v>
      </c>
      <c r="AC985" s="40" t="s">
        <v>995</v>
      </c>
      <c r="AD985" s="40">
        <v>1</v>
      </c>
      <c r="AE985" s="41">
        <v>0</v>
      </c>
      <c r="AF985" s="42">
        <v>-42.8</v>
      </c>
      <c r="AG985" s="47">
        <f t="shared" si="844"/>
        <v>-42.2</v>
      </c>
      <c r="AH985" s="43">
        <f t="shared" ca="1" si="832"/>
        <v>-42.3</v>
      </c>
      <c r="AI985" s="43">
        <f t="shared" ca="1" si="833"/>
        <v>-41.7</v>
      </c>
      <c r="AJ985" s="44">
        <f t="shared" ca="1" si="834"/>
        <v>-42.8</v>
      </c>
      <c r="AK985" s="44">
        <f t="shared" ca="1" si="835"/>
        <v>-42.2</v>
      </c>
      <c r="AL985" s="44">
        <f t="shared" ca="1" si="836"/>
        <v>-42.8</v>
      </c>
      <c r="AM985" s="44">
        <f t="shared" ca="1" si="837"/>
        <v>-42.2</v>
      </c>
      <c r="AN985" s="36" t="str">
        <f t="shared" ca="1" si="838"/>
        <v>00</v>
      </c>
      <c r="AO985" s="36" t="str">
        <f t="shared" ca="1" si="839"/>
        <v>03</v>
      </c>
      <c r="AP985" s="36" t="str">
        <f t="shared" ca="1" si="840"/>
        <v>00</v>
      </c>
      <c r="AQ985" s="36" t="str">
        <f t="shared" ca="1" si="841"/>
        <v>00</v>
      </c>
      <c r="AR985" s="36" t="str">
        <f t="shared" ca="1" si="842"/>
        <v>00</v>
      </c>
      <c r="AS985" s="36"/>
    </row>
    <row r="986" spans="19:45" ht="30" customHeight="1" x14ac:dyDescent="0.25">
      <c r="S986" s="7" t="s">
        <v>605</v>
      </c>
      <c r="T986" s="15" t="s">
        <v>991</v>
      </c>
      <c r="U986" s="71" t="str">
        <f t="shared" ca="1" si="830"/>
        <v>0x04=-43.30,-42.80;</v>
      </c>
      <c r="V986" s="37"/>
      <c r="W986" s="37"/>
      <c r="X986" s="68"/>
      <c r="Y986" s="68"/>
      <c r="Z986" s="55">
        <f t="shared" ca="1" si="831"/>
        <v>1</v>
      </c>
      <c r="AA986" s="39" t="s">
        <v>587</v>
      </c>
      <c r="AB986" s="40">
        <v>1</v>
      </c>
      <c r="AC986" s="40" t="s">
        <v>995</v>
      </c>
      <c r="AD986" s="40">
        <v>1</v>
      </c>
      <c r="AE986" s="41">
        <v>0</v>
      </c>
      <c r="AF986" s="42">
        <v>-43.3</v>
      </c>
      <c r="AG986" s="47">
        <f t="shared" si="844"/>
        <v>-42.8</v>
      </c>
      <c r="AH986" s="43">
        <f t="shared" ca="1" si="832"/>
        <v>-42.3</v>
      </c>
      <c r="AI986" s="43">
        <f t="shared" ca="1" si="833"/>
        <v>-41.8</v>
      </c>
      <c r="AJ986" s="44">
        <f t="shared" ca="1" si="834"/>
        <v>-43.3</v>
      </c>
      <c r="AK986" s="44">
        <f t="shared" ca="1" si="835"/>
        <v>-42.8</v>
      </c>
      <c r="AL986" s="44">
        <f t="shared" ca="1" si="836"/>
        <v>-43.3</v>
      </c>
      <c r="AM986" s="44">
        <f t="shared" ca="1" si="837"/>
        <v>-42.8</v>
      </c>
      <c r="AN986" s="36" t="str">
        <f t="shared" ca="1" si="838"/>
        <v>00</v>
      </c>
      <c r="AO986" s="36" t="str">
        <f t="shared" ca="1" si="839"/>
        <v>04</v>
      </c>
      <c r="AP986" s="36" t="str">
        <f t="shared" ca="1" si="840"/>
        <v>00</v>
      </c>
      <c r="AQ986" s="36" t="str">
        <f t="shared" ca="1" si="841"/>
        <v>00</v>
      </c>
      <c r="AR986" s="36" t="str">
        <f t="shared" ca="1" si="842"/>
        <v>00</v>
      </c>
      <c r="AS986" s="36"/>
    </row>
    <row r="987" spans="19:45" ht="30" customHeight="1" x14ac:dyDescent="0.25">
      <c r="S987" s="7" t="s">
        <v>721</v>
      </c>
      <c r="T987" s="15" t="s">
        <v>26</v>
      </c>
      <c r="U987" s="71" t="str">
        <f t="shared" ca="1" si="830"/>
        <v>0x05=-43.80,-43.30;</v>
      </c>
      <c r="V987" s="37"/>
      <c r="W987" s="37"/>
      <c r="X987" s="68"/>
      <c r="Y987" s="68"/>
      <c r="Z987" s="55">
        <f t="shared" ca="1" si="831"/>
        <v>1.5</v>
      </c>
      <c r="AA987" s="39" t="s">
        <v>587</v>
      </c>
      <c r="AB987" s="40">
        <v>1.5</v>
      </c>
      <c r="AC987" s="40" t="s">
        <v>995</v>
      </c>
      <c r="AD987" s="40">
        <v>1</v>
      </c>
      <c r="AE987" s="41">
        <v>0</v>
      </c>
      <c r="AF987" s="42">
        <v>-43.8</v>
      </c>
      <c r="AG987" s="47">
        <f t="shared" si="844"/>
        <v>-43.3</v>
      </c>
      <c r="AH987" s="43">
        <f t="shared" ca="1" si="832"/>
        <v>-42.3</v>
      </c>
      <c r="AI987" s="43">
        <f t="shared" ca="1" si="833"/>
        <v>-41.8</v>
      </c>
      <c r="AJ987" s="44">
        <f t="shared" ca="1" si="834"/>
        <v>-43.8</v>
      </c>
      <c r="AK987" s="44">
        <f t="shared" ca="1" si="835"/>
        <v>-43.3</v>
      </c>
      <c r="AL987" s="44">
        <f t="shared" ca="1" si="836"/>
        <v>-43.8</v>
      </c>
      <c r="AM987" s="44">
        <f t="shared" ca="1" si="837"/>
        <v>-43.3</v>
      </c>
      <c r="AN987" s="36" t="str">
        <f t="shared" ca="1" si="838"/>
        <v>00</v>
      </c>
      <c r="AO987" s="36" t="str">
        <f t="shared" ca="1" si="839"/>
        <v>05</v>
      </c>
      <c r="AP987" s="36" t="str">
        <f t="shared" ca="1" si="840"/>
        <v>00</v>
      </c>
      <c r="AQ987" s="36" t="str">
        <f t="shared" ca="1" si="841"/>
        <v>00</v>
      </c>
      <c r="AR987" s="36" t="str">
        <f t="shared" ca="1" si="842"/>
        <v>00</v>
      </c>
      <c r="AS987" s="36"/>
    </row>
    <row r="988" spans="19:45" ht="30" customHeight="1" x14ac:dyDescent="0.25">
      <c r="S988" s="7" t="s">
        <v>20</v>
      </c>
      <c r="T988" s="15">
        <v>-38</v>
      </c>
      <c r="U988" s="71" t="str">
        <f t="shared" ca="1" si="830"/>
        <v>0x54=-44.40,-43.80;</v>
      </c>
      <c r="V988" s="37"/>
      <c r="W988" s="37"/>
      <c r="X988" s="38"/>
      <c r="Y988" s="38"/>
      <c r="Z988" s="55">
        <f t="shared" ca="1" si="831"/>
        <v>2.1</v>
      </c>
      <c r="AA988" s="39" t="s">
        <v>580</v>
      </c>
      <c r="AB988" s="40">
        <v>1</v>
      </c>
      <c r="AC988" s="40" t="s">
        <v>995</v>
      </c>
      <c r="AD988" s="40">
        <v>1</v>
      </c>
      <c r="AE988" s="41">
        <v>0</v>
      </c>
      <c r="AF988" s="42">
        <v>-44.4</v>
      </c>
      <c r="AG988" s="47">
        <f t="shared" si="844"/>
        <v>-43.8</v>
      </c>
      <c r="AH988" s="43">
        <f t="shared" ca="1" si="832"/>
        <v>-42.3</v>
      </c>
      <c r="AI988" s="43">
        <f t="shared" ca="1" si="833"/>
        <v>-41.699999999999996</v>
      </c>
      <c r="AJ988" s="44">
        <f t="shared" ca="1" si="834"/>
        <v>-44.4</v>
      </c>
      <c r="AK988" s="44">
        <f t="shared" ca="1" si="835"/>
        <v>-43.8</v>
      </c>
      <c r="AL988" s="44">
        <f t="shared" ca="1" si="836"/>
        <v>-43.3</v>
      </c>
      <c r="AM988" s="44">
        <f t="shared" ca="1" si="837"/>
        <v>-42.699999999999996</v>
      </c>
      <c r="AN988" s="36" t="str">
        <f t="shared" ca="1" si="838"/>
        <v>50</v>
      </c>
      <c r="AO988" s="36" t="str">
        <f t="shared" ca="1" si="839"/>
        <v>04</v>
      </c>
      <c r="AP988" s="36" t="str">
        <f t="shared" ca="1" si="840"/>
        <v>00</v>
      </c>
      <c r="AQ988" s="36" t="str">
        <f t="shared" ca="1" si="841"/>
        <v>00</v>
      </c>
      <c r="AR988" s="36" t="str">
        <f t="shared" ca="1" si="842"/>
        <v>00</v>
      </c>
      <c r="AS988" s="36"/>
    </row>
    <row r="989" spans="19:45" ht="30" customHeight="1" x14ac:dyDescent="0.25">
      <c r="S989" s="7" t="s">
        <v>691</v>
      </c>
      <c r="T989" s="15" t="s">
        <v>1098</v>
      </c>
      <c r="U989" s="71" t="str">
        <f t="shared" ca="1" si="830"/>
        <v>0x55=-44.90,-44.40;</v>
      </c>
      <c r="V989" s="37"/>
      <c r="W989" s="37"/>
      <c r="X989" s="38"/>
      <c r="Y989" s="38"/>
      <c r="Z989" s="55">
        <f t="shared" ca="1" si="831"/>
        <v>2.6</v>
      </c>
      <c r="AA989" s="39" t="s">
        <v>580</v>
      </c>
      <c r="AB989" s="40">
        <v>1.5</v>
      </c>
      <c r="AC989" s="40" t="s">
        <v>995</v>
      </c>
      <c r="AD989" s="40">
        <v>1</v>
      </c>
      <c r="AE989" s="41">
        <v>0</v>
      </c>
      <c r="AF989" s="42">
        <v>-44.9</v>
      </c>
      <c r="AG989" s="47">
        <f t="shared" si="844"/>
        <v>-44.4</v>
      </c>
      <c r="AH989" s="43">
        <f t="shared" ca="1" si="832"/>
        <v>-42.3</v>
      </c>
      <c r="AI989" s="43">
        <f t="shared" ca="1" si="833"/>
        <v>-41.8</v>
      </c>
      <c r="AJ989" s="44">
        <f t="shared" ca="1" si="834"/>
        <v>-44.9</v>
      </c>
      <c r="AK989" s="44">
        <f t="shared" ca="1" si="835"/>
        <v>-44.4</v>
      </c>
      <c r="AL989" s="44">
        <f t="shared" ca="1" si="836"/>
        <v>-43.8</v>
      </c>
      <c r="AM989" s="44">
        <f t="shared" ca="1" si="837"/>
        <v>-43.3</v>
      </c>
      <c r="AN989" s="36" t="str">
        <f t="shared" ca="1" si="838"/>
        <v>50</v>
      </c>
      <c r="AO989" s="36" t="str">
        <f t="shared" ca="1" si="839"/>
        <v>05</v>
      </c>
      <c r="AP989" s="36" t="str">
        <f t="shared" ca="1" si="840"/>
        <v>00</v>
      </c>
      <c r="AQ989" s="36" t="str">
        <f t="shared" ca="1" si="841"/>
        <v>00</v>
      </c>
      <c r="AR989" s="36" t="str">
        <f t="shared" ca="1" si="842"/>
        <v>00</v>
      </c>
      <c r="AS989" s="36"/>
    </row>
    <row r="990" spans="19:45" ht="30" customHeight="1" x14ac:dyDescent="0.25">
      <c r="S990" s="7" t="s">
        <v>544</v>
      </c>
      <c r="T990" s="15" t="s">
        <v>993</v>
      </c>
      <c r="U990" s="71" t="str">
        <f t="shared" ca="1" si="830"/>
        <v>0x56=-45.40,-44.90;</v>
      </c>
      <c r="V990" s="37"/>
      <c r="W990" s="37"/>
      <c r="X990" s="38"/>
      <c r="Y990" s="38"/>
      <c r="Z990" s="71">
        <f t="shared" ca="1" si="831"/>
        <v>3.1</v>
      </c>
      <c r="AA990" s="39" t="s">
        <v>580</v>
      </c>
      <c r="AB990" s="40">
        <v>2</v>
      </c>
      <c r="AC990" s="40" t="s">
        <v>995</v>
      </c>
      <c r="AD990" s="40">
        <v>1</v>
      </c>
      <c r="AE990" s="41">
        <v>0</v>
      </c>
      <c r="AF990" s="42">
        <v>-45.4</v>
      </c>
      <c r="AG990" s="49">
        <f t="shared" si="844"/>
        <v>-44.9</v>
      </c>
      <c r="AH990" s="43">
        <f t="shared" ca="1" si="832"/>
        <v>-42.3</v>
      </c>
      <c r="AI990" s="43">
        <f t="shared" ca="1" si="833"/>
        <v>-41.8</v>
      </c>
      <c r="AJ990" s="44">
        <f t="shared" ca="1" si="834"/>
        <v>-45.4</v>
      </c>
      <c r="AK990" s="44">
        <f t="shared" ca="1" si="835"/>
        <v>-44.9</v>
      </c>
      <c r="AL990" s="44">
        <f t="shared" ca="1" si="836"/>
        <v>-44.3</v>
      </c>
      <c r="AM990" s="44">
        <f t="shared" ca="1" si="837"/>
        <v>-43.8</v>
      </c>
      <c r="AN990" s="36" t="str">
        <f t="shared" ca="1" si="838"/>
        <v>50</v>
      </c>
      <c r="AO990" s="36" t="str">
        <f t="shared" ca="1" si="839"/>
        <v>06</v>
      </c>
      <c r="AP990" s="36" t="str">
        <f t="shared" ca="1" si="840"/>
        <v>00</v>
      </c>
      <c r="AQ990" s="36" t="str">
        <f t="shared" ca="1" si="841"/>
        <v>00</v>
      </c>
      <c r="AR990" s="36" t="str">
        <f t="shared" ca="1" si="842"/>
        <v>00</v>
      </c>
      <c r="AS990" s="36"/>
    </row>
    <row r="991" spans="19:45" ht="30" customHeight="1" x14ac:dyDescent="0.25">
      <c r="S991" s="7" t="s">
        <v>12</v>
      </c>
      <c r="T991" s="15" t="s">
        <v>548</v>
      </c>
      <c r="U991" s="71" t="str">
        <f t="shared" ca="1" si="830"/>
        <v>0x65=-46.00,-45.40;</v>
      </c>
      <c r="V991" s="37"/>
      <c r="W991" s="37"/>
      <c r="X991" s="38"/>
      <c r="Y991" s="38"/>
      <c r="Z991" s="71">
        <f t="shared" ca="1" si="831"/>
        <v>3.7</v>
      </c>
      <c r="AA991" s="39" t="s">
        <v>581</v>
      </c>
      <c r="AB991" s="40">
        <v>1.5</v>
      </c>
      <c r="AC991" s="40" t="s">
        <v>995</v>
      </c>
      <c r="AD991" s="40">
        <v>1</v>
      </c>
      <c r="AE991" s="41">
        <v>0</v>
      </c>
      <c r="AF991" s="42">
        <v>-46</v>
      </c>
      <c r="AG991" s="49">
        <f t="shared" si="844"/>
        <v>-45.4</v>
      </c>
      <c r="AH991" s="43">
        <f t="shared" ca="1" si="832"/>
        <v>-42.3</v>
      </c>
      <c r="AI991" s="43">
        <f t="shared" ca="1" si="833"/>
        <v>-41.699999999999996</v>
      </c>
      <c r="AJ991" s="44">
        <f t="shared" ca="1" si="834"/>
        <v>-46</v>
      </c>
      <c r="AK991" s="44">
        <f t="shared" ca="1" si="835"/>
        <v>-45.4</v>
      </c>
      <c r="AL991" s="44">
        <f t="shared" ca="1" si="836"/>
        <v>-43.8</v>
      </c>
      <c r="AM991" s="44">
        <f t="shared" ca="1" si="837"/>
        <v>-43.199999999999996</v>
      </c>
      <c r="AN991" s="36" t="str">
        <f t="shared" ca="1" si="838"/>
        <v>60</v>
      </c>
      <c r="AO991" s="36" t="str">
        <f t="shared" ca="1" si="839"/>
        <v>05</v>
      </c>
      <c r="AP991" s="36" t="str">
        <f t="shared" ca="1" si="840"/>
        <v>00</v>
      </c>
      <c r="AQ991" s="36" t="str">
        <f t="shared" ca="1" si="841"/>
        <v>00</v>
      </c>
      <c r="AR991" s="36" t="str">
        <f t="shared" ca="1" si="842"/>
        <v>00</v>
      </c>
      <c r="AS991" s="36"/>
    </row>
    <row r="992" spans="19:45" ht="30" customHeight="1" x14ac:dyDescent="0.25">
      <c r="S992" s="26" t="s">
        <v>773</v>
      </c>
      <c r="T992" s="15" t="s">
        <v>562</v>
      </c>
      <c r="U992" s="71" t="str">
        <f t="shared" ca="1" si="830"/>
        <v>0x66=-46.50,-46.00;</v>
      </c>
      <c r="V992" s="37"/>
      <c r="W992" s="37"/>
      <c r="X992" s="38"/>
      <c r="Y992" s="38"/>
      <c r="Z992" s="71">
        <f t="shared" ca="1" si="831"/>
        <v>4.2</v>
      </c>
      <c r="AA992" s="39" t="s">
        <v>581</v>
      </c>
      <c r="AB992" s="40">
        <v>2</v>
      </c>
      <c r="AC992" s="40" t="s">
        <v>995</v>
      </c>
      <c r="AD992" s="40">
        <v>1</v>
      </c>
      <c r="AE992" s="41">
        <v>0</v>
      </c>
      <c r="AF992" s="42">
        <v>-46.5</v>
      </c>
      <c r="AG992" s="49">
        <f t="shared" si="844"/>
        <v>-46</v>
      </c>
      <c r="AH992" s="43">
        <f t="shared" ca="1" si="832"/>
        <v>-42.3</v>
      </c>
      <c r="AI992" s="43">
        <f t="shared" ca="1" si="833"/>
        <v>-41.8</v>
      </c>
      <c r="AJ992" s="44">
        <f t="shared" ca="1" si="834"/>
        <v>-46.5</v>
      </c>
      <c r="AK992" s="44">
        <f t="shared" ca="1" si="835"/>
        <v>-46</v>
      </c>
      <c r="AL992" s="44">
        <f t="shared" ca="1" si="836"/>
        <v>-44.3</v>
      </c>
      <c r="AM992" s="44">
        <f t="shared" ca="1" si="837"/>
        <v>-43.8</v>
      </c>
      <c r="AN992" s="36" t="str">
        <f t="shared" ca="1" si="838"/>
        <v>60</v>
      </c>
      <c r="AO992" s="36" t="str">
        <f t="shared" ca="1" si="839"/>
        <v>06</v>
      </c>
      <c r="AP992" s="36" t="str">
        <f t="shared" ca="1" si="840"/>
        <v>00</v>
      </c>
      <c r="AQ992" s="36" t="str">
        <f t="shared" ca="1" si="841"/>
        <v>00</v>
      </c>
      <c r="AR992" s="36" t="str">
        <f t="shared" ca="1" si="842"/>
        <v>00</v>
      </c>
      <c r="AS992" s="36"/>
    </row>
    <row r="993" spans="2:45" ht="30" customHeight="1" x14ac:dyDescent="0.25">
      <c r="S993" s="7" t="s">
        <v>573</v>
      </c>
      <c r="T993" s="15">
        <v>1.1000000000000001</v>
      </c>
      <c r="U993" s="71"/>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45" ht="30" customHeight="1" x14ac:dyDescent="0.25">
      <c r="S994" s="7" t="s">
        <v>590</v>
      </c>
      <c r="T994" s="15">
        <f>VLOOKUP(T979,MPN!$A$1:$E$997,4,FALSE)</f>
        <v>-42</v>
      </c>
      <c r="U994" s="71"/>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45" ht="30" customHeight="1" x14ac:dyDescent="0.25">
      <c r="S995" s="7" t="s">
        <v>693</v>
      </c>
      <c r="T995" s="15">
        <v>0.8</v>
      </c>
      <c r="U995" s="71"/>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45" ht="30" customHeight="1" x14ac:dyDescent="0.25">
      <c r="S996" s="7" t="s">
        <v>604</v>
      </c>
      <c r="T996" s="7" t="str">
        <f t="shared" ref="T996" si="845">VLOOKUP($T983,$AU$1:$AZ$31,MATCH($T977,$AU$1:$AZ$1,0),FALSE)&amp;"_"&amp;T985</f>
        <v>default_NormalMode</v>
      </c>
      <c r="U996" s="71"/>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45" ht="30" customHeight="1" x14ac:dyDescent="0.25">
      <c r="S997" s="7" t="s">
        <v>424</v>
      </c>
      <c r="T997" s="7" t="str">
        <f>VLOOKUP($T979,MPN!$A$1:$E$497,2,FALSE)</f>
        <v>AMIC</v>
      </c>
      <c r="U997" s="71"/>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45" ht="30" customHeight="1" x14ac:dyDescent="0.25">
      <c r="S998" s="7" t="s">
        <v>16</v>
      </c>
      <c r="T998" s="7" t="str">
        <f>VLOOKUP($T980,ASIC!$A$1:$B$200,2,FALSE)</f>
        <v>M804WF</v>
      </c>
      <c r="U998" s="71"/>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45" ht="30" customHeight="1" x14ac:dyDescent="0.25">
      <c r="S999" s="7" t="s">
        <v>17</v>
      </c>
      <c r="T999" s="7" t="str">
        <f>VLOOKUP($T981,Sensor!$A$1:$B$100,2,FALSE)</f>
        <v>2227F</v>
      </c>
      <c r="U999" s="71"/>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45" ht="30" customHeight="1" x14ac:dyDescent="0.25">
      <c r="S1000" s="7" t="s">
        <v>21</v>
      </c>
      <c r="T1000" s="7" t="str">
        <f>VLOOKUP($T979,MPN!$A$1:$E$497,5,FALSE)</f>
        <v>Default</v>
      </c>
      <c r="U1000" s="71"/>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45" ht="30" customHeight="1" x14ac:dyDescent="0.25">
      <c r="S1001" s="7" t="s">
        <v>545</v>
      </c>
      <c r="T1001" s="7">
        <f t="shared" ref="T1001" si="846">VLOOKUP(T990,$DT$1:$DV$31,3,FALSE)</f>
        <v>0</v>
      </c>
      <c r="U1001" s="71"/>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45" ht="30" customHeight="1" x14ac:dyDescent="0.25">
      <c r="S1002" s="7" t="s">
        <v>22</v>
      </c>
      <c r="T1002" s="15">
        <v>1</v>
      </c>
      <c r="U1002" s="71"/>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45" ht="30" customHeight="1" x14ac:dyDescent="0.25">
      <c r="B1003" s="70"/>
      <c r="S1003" s="7" t="s">
        <v>696</v>
      </c>
      <c r="T1003" s="28">
        <v>44868</v>
      </c>
      <c r="U1003" s="71"/>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45" ht="30" customHeight="1" x14ac:dyDescent="0.25">
      <c r="S1004" s="7" t="s">
        <v>694</v>
      </c>
      <c r="T1004" s="15" t="s">
        <v>994</v>
      </c>
      <c r="U1004" s="71"/>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45" ht="30" customHeight="1" x14ac:dyDescent="0.25">
      <c r="S1005" s="7" t="s">
        <v>697</v>
      </c>
      <c r="T1005" s="7">
        <f t="shared" ref="T1005" ca="1" si="847">COUNTA(U980:U1039)</f>
        <v>13</v>
      </c>
      <c r="U1005" s="71"/>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45" ht="30" customHeight="1" x14ac:dyDescent="0.25">
      <c r="S1006" s="7" t="s">
        <v>715</v>
      </c>
      <c r="T1006" s="7" t="str">
        <f t="shared" ref="T1006" si="848">T994&amp;"+/-"&amp;T995&amp;" "&amp;T1004</f>
        <v>-42+/-0.8 dBV</v>
      </c>
      <c r="U1006" s="71"/>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45" ht="30" customHeight="1" x14ac:dyDescent="0.25">
      <c r="S1007" s="7" t="s">
        <v>719</v>
      </c>
      <c r="T1007" s="54" t="str">
        <f t="shared" ref="T1007" si="849">T986&amp;" : "&amp;T989&amp;" "&amp;"(uA)"&amp;CHAR(10)&amp;"Vdc&amp;Remark: "&amp;T992</f>
        <v>3.3V : 100~200 (uA)
Vdc&amp;Remark: -</v>
      </c>
      <c r="U1007" s="71"/>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45" ht="30" customHeight="1" x14ac:dyDescent="0.25">
      <c r="U1008" s="71"/>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 t="shared" ref="T1009" si="850">ADDRESS(ROW(S1009),COLUMN($S$1))&amp;":"&amp;ADDRESS(ROW(S1039),COLUMN($T$1))</f>
        <v>$S$1009:$T$1039</v>
      </c>
      <c r="U1009" s="71"/>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 t="shared" ref="S1010" si="851">$BB$2</f>
        <v>15V</v>
      </c>
      <c r="T1010" s="3">
        <v>3.3</v>
      </c>
      <c r="U1010" s="71"/>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 t="shared" ref="S1011" si="852">$BB$3</f>
        <v>14V</v>
      </c>
      <c r="T1011" s="3">
        <v>2.2000000000000002</v>
      </c>
      <c r="U1011" s="71"/>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 t="shared" ref="S1012" si="853">$BB$4</f>
        <v>13V</v>
      </c>
      <c r="T1012" s="3">
        <v>1.1000000000000001</v>
      </c>
      <c r="U1012" s="71"/>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 t="shared" ref="S1013" si="854">$BB$5</f>
        <v>12V</v>
      </c>
      <c r="T1013" s="3">
        <v>0</v>
      </c>
      <c r="U1013" s="71"/>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 t="shared" ref="S1014" si="855">$BB$6</f>
        <v>11V</v>
      </c>
      <c r="T1014" s="3">
        <v>-1.1000000000000001</v>
      </c>
      <c r="U1014" s="71"/>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 t="shared" ref="S1015" si="856">$BB$7</f>
        <v>10V</v>
      </c>
      <c r="T1015" s="3">
        <v>-2.2000000000000002</v>
      </c>
      <c r="U1015" s="71"/>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 t="shared" ref="S1016" si="857">$BB$8</f>
        <v>9V</v>
      </c>
      <c r="T1016" s="3" t="s">
        <v>562</v>
      </c>
      <c r="U1016" s="71"/>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 t="shared" ref="S1017" si="858">$BB$9</f>
        <v>FIX</v>
      </c>
      <c r="T1017" s="3" t="s">
        <v>562</v>
      </c>
      <c r="U1017" s="71"/>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 t="shared" ref="S1018" si="859">$BB$10</f>
        <v>Space</v>
      </c>
      <c r="T1018" s="3"/>
      <c r="U1018" s="71"/>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 t="shared" ref="S1019" si="860">$BB$11</f>
        <v>Config2</v>
      </c>
      <c r="T1019" s="3"/>
      <c r="U1019" s="71"/>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 t="shared" ref="S1020" si="861">$BB$12</f>
        <v>-</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 t="shared" ref="S1021" si="862">$BB$13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 t="shared" ref="S1022" si="863">$BB$14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 t="shared" ref="S1023" si="864">$BB$15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 t="shared" ref="S1024" si="865">$BB$16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 t="shared" ref="S1025" si="866">$BB$17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 t="shared" ref="S1026" si="867">$BB$18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 t="shared" ref="S1027" si="868">$BB$19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 t="shared" ref="S1028" si="869">$BB$20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 t="shared" ref="S1029" si="870">$BB$21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 t="shared" ref="S1030" si="871">$BB$22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 t="shared" ref="S1031" si="872">$BB$23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 t="shared" ref="S1032" si="873">$BB$24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 t="shared" ref="S1033" si="874">$BB$25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 t="shared" ref="S1034" si="875">$BB$26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 t="shared" ref="S1035" si="876">$BB$27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 t="shared" ref="S1036" si="877">$BB$28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 t="shared" ref="S1037" si="878">$BB$29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 t="shared" ref="S1038" si="879">$BB$30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 t="shared" ref="S1039" si="880">$BB$31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 t="shared" ref="Y1041" si="881">VLOOKUP(U1041,$DX$1:$DZ$21,3,FALSE)</f>
        <v>-</v>
      </c>
      <c r="AD1041" s="8"/>
    </row>
    <row r="1042" spans="19:45" ht="30" customHeight="1" x14ac:dyDescent="0.25">
      <c r="S1042" s="7" t="s">
        <v>24</v>
      </c>
      <c r="T1042" s="15" t="s">
        <v>606</v>
      </c>
      <c r="U1042" s="5" t="s">
        <v>23</v>
      </c>
      <c r="V1042" s="7" t="str">
        <f t="shared" ref="V1042" si="882">VLOOKUP(U1041,$DX$1:$DZ$21,2,FALSE)</f>
        <v>-</v>
      </c>
      <c r="W1042" s="19"/>
      <c r="X1042" s="19"/>
      <c r="Y1042" s="19"/>
      <c r="Z1042" s="19"/>
      <c r="AA1042" s="5" t="s">
        <v>592</v>
      </c>
      <c r="AB1042" s="26" t="str">
        <f t="shared" ref="AB1042" si="883">T1061&amp;"_"&amp;ABS(T1059)&amp;"dB_"&amp;T1063&amp;"_"&amp;T1064&amp;"_"&amp;GetAbsMaxMinText(AF1045:AG1104)&amp;"_"&amp;T1044&amp;"_"&amp;T1043&amp;S1041&amp;"."&amp;T1067</f>
        <v>default_NormalMode_42dB_M804WF_2282A_400_513_ZTS6015-normaliq_MP17.9</v>
      </c>
      <c r="AC1042" s="18"/>
      <c r="AD1042" s="18"/>
      <c r="AE1042" s="18"/>
      <c r="AF1042" s="18"/>
      <c r="AG1042" s="18"/>
      <c r="AH1042" s="19"/>
      <c r="AI1042" s="19" t="s">
        <v>2</v>
      </c>
      <c r="AJ1042" s="16"/>
      <c r="AK1042" s="16"/>
      <c r="AL1042" s="16"/>
      <c r="AM1042" s="16"/>
      <c r="AN1042" s="16"/>
      <c r="AO1042" s="16"/>
      <c r="AP1042" s="16"/>
      <c r="AQ1042" s="16"/>
      <c r="AR1042" s="16"/>
      <c r="AS1042" s="16"/>
    </row>
    <row r="1043" spans="19:45" ht="30" customHeight="1" x14ac:dyDescent="0.25">
      <c r="S1043" s="7" t="s">
        <v>5</v>
      </c>
      <c r="T1043" s="15" t="s">
        <v>1148</v>
      </c>
      <c r="U1043" s="32" t="str">
        <f t="shared" ref="U1043" si="884">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1181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 t="shared" ref="AN1044" si="885">VLOOKUP($T1052,$DE$1:$DJ$31,2,FALSE)</f>
        <v>Full</v>
      </c>
      <c r="AO1044" s="56" t="str">
        <f t="shared" ref="AO1044" si="886">VLOOKUP($T1052,$DE$1:$DJ$31,3,FALSE)</f>
        <v>Full</v>
      </c>
      <c r="AP1044" s="56" t="str">
        <f t="shared" ref="AP1044" si="887">VLOOKUP($T1052,$DE$1:$DJ$31,4,FALSE)</f>
        <v>non</v>
      </c>
      <c r="AQ1044" s="56" t="str">
        <f t="shared" ref="AQ1044" si="888">VLOOKUP($T1052,$DE$1:$DJ$31,5,FALSE)</f>
        <v>non</v>
      </c>
      <c r="AR1044" s="56" t="str">
        <f t="shared" ref="AR1044" si="889">VLOOKUP($T1052,$DE$1:$DJ$31,6,FALSE)</f>
        <v>Full</v>
      </c>
      <c r="AS1044" s="35" t="s">
        <v>726</v>
      </c>
    </row>
    <row r="1045" spans="19:45" ht="30" customHeight="1" x14ac:dyDescent="0.25">
      <c r="S1045" s="7" t="s">
        <v>18</v>
      </c>
      <c r="T1045" s="15" t="s">
        <v>1149</v>
      </c>
      <c r="U1045" s="36" t="str">
        <f t="shared" ref="U1045:U1063" ca="1" si="890">ConfigCode($AA1045,$AN1045,$AO1045,$AP1045,$AQ1045,$AR1045,$AF1045,$AG1045,2)</f>
        <v>0x24=-40.50,-40.00;</v>
      </c>
      <c r="V1045" s="37"/>
      <c r="W1045" s="37"/>
      <c r="X1045" s="68"/>
      <c r="Y1045" s="68"/>
      <c r="Z1045" s="55" t="e">
        <f t="shared" ref="Z1045:Z1063" ca="1" si="89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799</v>
      </c>
      <c r="AB1045" s="40">
        <v>1</v>
      </c>
      <c r="AC1045" s="40" t="s">
        <v>996</v>
      </c>
      <c r="AD1045" s="40">
        <v>1</v>
      </c>
      <c r="AE1045" s="41" t="s">
        <v>436</v>
      </c>
      <c r="AF1045" s="42">
        <v>-40.5</v>
      </c>
      <c r="AG1045" s="42">
        <v>-40</v>
      </c>
      <c r="AH1045" s="43" t="e">
        <f t="shared" ref="AH1045:AH1063" ca="1" si="892">$AF1045+$Z1045</f>
        <v>#VALUE!</v>
      </c>
      <c r="AI1045" s="43" t="e">
        <f t="shared" ref="AI1045:AI1063" ca="1" si="893">$AG1045+$Z1045</f>
        <v>#VALUE!</v>
      </c>
      <c r="AJ1045" s="44">
        <f t="shared" ref="AJ1045:AJ1063" ca="1" si="894" xml:space="preserve">
N("initial sens-loopgain")+
$AF1045-BoxVal(ROW($AA1045),26,COLUMN(INDIRECT("T"&amp;(INT(ROW($AA1062)/65))*65+2)))</f>
        <v>-40.5</v>
      </c>
      <c r="AK1045" s="44">
        <f t="shared" ref="AK1045:AK1063" ca="1" si="895">AJ1045+(AG1045-AF1045)</f>
        <v>-40</v>
      </c>
      <c r="AL1045" s="44" t="e">
        <f t="shared" ref="AL1045:AL1063" ca="1" si="896" xml:space="preserve">
N("initial sens-loopgain-gain-gain ref-vcm")+
$AH1045-
BoxVal(ROW($AA1045),26,COLUMN(INDIRECT("T"&amp;(INT(ROW($AA1062)/65))*65+2)))-
$AB1045-
$W1045-
IFERROR(VLOOKUP($AC1045,$CT$1:$DC$31,7,FALSE),0)</f>
        <v>#VALUE!</v>
      </c>
      <c r="AM1045" s="44" t="e">
        <f t="shared" ref="AM1045:AM1063" ca="1" si="897">AL1045+(AG1045-AF1045)</f>
        <v>#VALUE!</v>
      </c>
      <c r="AN1045" s="36" t="str">
        <f t="shared" ref="AN1045:AN1063" ca="1" si="898">IF(BoxVal(ROW(AA1045),9,COLUMN(T1043))="FIX","00",ManualLookup(AA1045,BoxVal(ROW(AA1045),4,COLUMN(AN1043)),INDIRECT(DN$3)))</f>
        <v>20</v>
      </c>
      <c r="AO1045" s="36" t="str">
        <f t="shared" ref="AO1045:AO1063" ca="1" si="899">ManualLookup(AB1045,BoxVal(ROW(AB1045),4,COLUMN(AO1043)),INDIRECT(DO$3))</f>
        <v>04</v>
      </c>
      <c r="AP1045" s="36" t="str">
        <f t="shared" ref="AP1045:AP1063" ca="1" si="900">ManualLookup(AC1045,BoxVal(ROW(AC1045),4,COLUMN(AP1043)),INDIRECT(DP$3))</f>
        <v>00</v>
      </c>
      <c r="AQ1045" s="36" t="str">
        <f t="shared" ref="AQ1045:AQ1063" ca="1" si="901">ManualLookup(AD1045,BoxVal(ROW(AD1045),4,COLUMN(AQ1043)),INDIRECT(DQ$3))</f>
        <v>00</v>
      </c>
      <c r="AR1045" s="36" t="str">
        <f t="shared" ref="AR1045:AR1063" ca="1" si="902">ManualLookup(AE1045,BoxVal(ROW(AE1045),4,COLUMN(AR1043)),INDIRECT(DR$3))</f>
        <v>00</v>
      </c>
      <c r="AS1045" s="33"/>
    </row>
    <row r="1046" spans="19:45" ht="30" customHeight="1" x14ac:dyDescent="0.25">
      <c r="S1046" s="7" t="s">
        <v>13</v>
      </c>
      <c r="T1046" s="15" t="s">
        <v>1160</v>
      </c>
      <c r="U1046" s="71" t="str">
        <f t="shared" ca="1" si="890"/>
        <v>0x25=-41.00,-40.50;</v>
      </c>
      <c r="V1046" s="37"/>
      <c r="W1046" s="37"/>
      <c r="X1046" s="68"/>
      <c r="Y1046" s="68"/>
      <c r="Z1046" s="55" t="e">
        <f t="shared" ca="1" si="891"/>
        <v>#VALUE!</v>
      </c>
      <c r="AA1046" s="39" t="s">
        <v>799</v>
      </c>
      <c r="AB1046" s="40">
        <v>1.5</v>
      </c>
      <c r="AC1046" s="40" t="s">
        <v>996</v>
      </c>
      <c r="AD1046" s="40">
        <v>1</v>
      </c>
      <c r="AE1046" s="41" t="s">
        <v>436</v>
      </c>
      <c r="AF1046" s="42">
        <v>-41</v>
      </c>
      <c r="AG1046" s="47">
        <f t="shared" ref="AG1046" si="903">AF1045</f>
        <v>-40.5</v>
      </c>
      <c r="AH1046" s="43" t="e">
        <f t="shared" ca="1" si="892"/>
        <v>#VALUE!</v>
      </c>
      <c r="AI1046" s="43" t="e">
        <f t="shared" ca="1" si="893"/>
        <v>#VALUE!</v>
      </c>
      <c r="AJ1046" s="44">
        <f t="shared" ca="1" si="894"/>
        <v>-41</v>
      </c>
      <c r="AK1046" s="44">
        <f t="shared" ca="1" si="895"/>
        <v>-40.5</v>
      </c>
      <c r="AL1046" s="44" t="e">
        <f t="shared" ca="1" si="896"/>
        <v>#VALUE!</v>
      </c>
      <c r="AM1046" s="44" t="e">
        <f t="shared" ca="1" si="897"/>
        <v>#VALUE!</v>
      </c>
      <c r="AN1046" s="36" t="str">
        <f t="shared" ca="1" si="898"/>
        <v>20</v>
      </c>
      <c r="AO1046" s="36" t="str">
        <f t="shared" ca="1" si="899"/>
        <v>05</v>
      </c>
      <c r="AP1046" s="36" t="str">
        <f t="shared" ca="1" si="900"/>
        <v>00</v>
      </c>
      <c r="AQ1046" s="36" t="str">
        <f t="shared" ca="1" si="901"/>
        <v>00</v>
      </c>
      <c r="AR1046" s="36" t="str">
        <f t="shared" ca="1" si="902"/>
        <v>00</v>
      </c>
      <c r="AS1046" s="36"/>
    </row>
    <row r="1047" spans="19:45" ht="30" customHeight="1" x14ac:dyDescent="0.25">
      <c r="S1047" s="26"/>
      <c r="T1047" s="17"/>
      <c r="U1047" s="71" t="str">
        <f t="shared" ca="1" si="890"/>
        <v>0x33=-41.40,-41.00;</v>
      </c>
      <c r="V1047" s="37"/>
      <c r="W1047" s="37"/>
      <c r="X1047" s="68"/>
      <c r="Y1047" s="68"/>
      <c r="Z1047" s="55" t="e">
        <f t="shared" ca="1" si="891"/>
        <v>#VALUE!</v>
      </c>
      <c r="AA1047" s="39" t="s">
        <v>586</v>
      </c>
      <c r="AB1047" s="40">
        <v>0.5</v>
      </c>
      <c r="AC1047" s="40" t="s">
        <v>995</v>
      </c>
      <c r="AD1047" s="40">
        <v>1</v>
      </c>
      <c r="AE1047" s="41" t="s">
        <v>436</v>
      </c>
      <c r="AF1047" s="42">
        <v>-41.4</v>
      </c>
      <c r="AG1047" s="47">
        <f t="shared" ref="AG1047:AG1063" si="904">AF1046</f>
        <v>-41</v>
      </c>
      <c r="AH1047" s="43" t="e">
        <f t="shared" ca="1" si="892"/>
        <v>#VALUE!</v>
      </c>
      <c r="AI1047" s="43" t="e">
        <f t="shared" ca="1" si="893"/>
        <v>#VALUE!</v>
      </c>
      <c r="AJ1047" s="44">
        <f t="shared" ca="1" si="894"/>
        <v>-41.4</v>
      </c>
      <c r="AK1047" s="44">
        <f t="shared" ca="1" si="895"/>
        <v>-41</v>
      </c>
      <c r="AL1047" s="44" t="e">
        <f t="shared" ca="1" si="896"/>
        <v>#VALUE!</v>
      </c>
      <c r="AM1047" s="44" t="e">
        <f t="shared" ca="1" si="897"/>
        <v>#VALUE!</v>
      </c>
      <c r="AN1047" s="36" t="str">
        <f t="shared" ca="1" si="898"/>
        <v>30</v>
      </c>
      <c r="AO1047" s="36" t="str">
        <f t="shared" ca="1" si="899"/>
        <v>03</v>
      </c>
      <c r="AP1047" s="36" t="str">
        <f t="shared" ca="1" si="900"/>
        <v>00</v>
      </c>
      <c r="AQ1047" s="36" t="str">
        <f t="shared" ca="1" si="901"/>
        <v>00</v>
      </c>
      <c r="AR1047" s="36" t="str">
        <f t="shared" ca="1" si="902"/>
        <v>00</v>
      </c>
      <c r="AS1047" s="36"/>
    </row>
    <row r="1048" spans="19:45" ht="30" customHeight="1" x14ac:dyDescent="0.25">
      <c r="S1048" s="7" t="s">
        <v>19</v>
      </c>
      <c r="T1048" s="15" t="s">
        <v>1150</v>
      </c>
      <c r="U1048" s="71" t="str">
        <f t="shared" ca="1" si="890"/>
        <v>0x34=-41.90,-41.40;</v>
      </c>
      <c r="V1048" s="37"/>
      <c r="W1048" s="37"/>
      <c r="X1048" s="68"/>
      <c r="Y1048" s="68"/>
      <c r="Z1048" s="55" t="e">
        <f t="shared" ca="1" si="891"/>
        <v>#VALUE!</v>
      </c>
      <c r="AA1048" s="39" t="s">
        <v>586</v>
      </c>
      <c r="AB1048" s="40">
        <v>1</v>
      </c>
      <c r="AC1048" s="40" t="s">
        <v>995</v>
      </c>
      <c r="AD1048" s="40">
        <v>1</v>
      </c>
      <c r="AE1048" s="41" t="s">
        <v>436</v>
      </c>
      <c r="AF1048" s="42">
        <v>-41.9</v>
      </c>
      <c r="AG1048" s="47">
        <f t="shared" si="904"/>
        <v>-41.4</v>
      </c>
      <c r="AH1048" s="43" t="e">
        <f t="shared" ca="1" si="892"/>
        <v>#VALUE!</v>
      </c>
      <c r="AI1048" s="43" t="e">
        <f t="shared" ca="1" si="893"/>
        <v>#VALUE!</v>
      </c>
      <c r="AJ1048" s="44">
        <f t="shared" ca="1" si="894"/>
        <v>-41.9</v>
      </c>
      <c r="AK1048" s="44">
        <f t="shared" ca="1" si="895"/>
        <v>-41.4</v>
      </c>
      <c r="AL1048" s="44" t="e">
        <f t="shared" ca="1" si="896"/>
        <v>#VALUE!</v>
      </c>
      <c r="AM1048" s="44" t="e">
        <f t="shared" ca="1" si="897"/>
        <v>#VALUE!</v>
      </c>
      <c r="AN1048" s="36" t="str">
        <f t="shared" ca="1" si="898"/>
        <v>30</v>
      </c>
      <c r="AO1048" s="36" t="str">
        <f t="shared" ca="1" si="899"/>
        <v>04</v>
      </c>
      <c r="AP1048" s="36" t="str">
        <f t="shared" ca="1" si="900"/>
        <v>00</v>
      </c>
      <c r="AQ1048" s="36" t="str">
        <f t="shared" ca="1" si="901"/>
        <v>00</v>
      </c>
      <c r="AR1048" s="36" t="str">
        <f t="shared" ca="1" si="902"/>
        <v>00</v>
      </c>
      <c r="AS1048" s="36"/>
    </row>
    <row r="1049" spans="19:45" ht="30" customHeight="1" x14ac:dyDescent="0.25">
      <c r="S1049" s="7" t="s">
        <v>15</v>
      </c>
      <c r="T1049" s="15" t="s">
        <v>1151</v>
      </c>
      <c r="U1049" s="71" t="str">
        <f t="shared" ca="1" si="890"/>
        <v>0x34=-42.20,-41.90;</v>
      </c>
      <c r="V1049" s="37"/>
      <c r="W1049" s="37"/>
      <c r="X1049" s="68"/>
      <c r="Y1049" s="68"/>
      <c r="Z1049" s="55" t="e">
        <f t="shared" ca="1" si="891"/>
        <v>#VALUE!</v>
      </c>
      <c r="AA1049" s="39" t="s">
        <v>586</v>
      </c>
      <c r="AB1049" s="40">
        <v>1</v>
      </c>
      <c r="AC1049" s="40" t="s">
        <v>995</v>
      </c>
      <c r="AD1049" s="40">
        <v>1</v>
      </c>
      <c r="AE1049" s="41" t="s">
        <v>436</v>
      </c>
      <c r="AF1049" s="42">
        <v>-42.2</v>
      </c>
      <c r="AG1049" s="47">
        <f t="shared" si="904"/>
        <v>-41.9</v>
      </c>
      <c r="AH1049" s="43" t="e">
        <f t="shared" ca="1" si="892"/>
        <v>#VALUE!</v>
      </c>
      <c r="AI1049" s="43" t="e">
        <f t="shared" ca="1" si="893"/>
        <v>#VALUE!</v>
      </c>
      <c r="AJ1049" s="44">
        <f t="shared" ca="1" si="894"/>
        <v>-42.2</v>
      </c>
      <c r="AK1049" s="44">
        <f t="shared" ca="1" si="895"/>
        <v>-41.9</v>
      </c>
      <c r="AL1049" s="44" t="e">
        <f t="shared" ca="1" si="896"/>
        <v>#VALUE!</v>
      </c>
      <c r="AM1049" s="44" t="e">
        <f t="shared" ca="1" si="897"/>
        <v>#VALUE!</v>
      </c>
      <c r="AN1049" s="36" t="str">
        <f t="shared" ca="1" si="898"/>
        <v>30</v>
      </c>
      <c r="AO1049" s="36" t="str">
        <f t="shared" ca="1" si="899"/>
        <v>04</v>
      </c>
      <c r="AP1049" s="36" t="str">
        <f t="shared" ca="1" si="900"/>
        <v>00</v>
      </c>
      <c r="AQ1049" s="36" t="str">
        <f t="shared" ca="1" si="901"/>
        <v>00</v>
      </c>
      <c r="AR1049" s="36" t="str">
        <f t="shared" ca="1" si="902"/>
        <v>00</v>
      </c>
      <c r="AS1049" s="36"/>
    </row>
    <row r="1050" spans="19:45" ht="30" customHeight="1" x14ac:dyDescent="0.25">
      <c r="S1050" s="7" t="s">
        <v>705</v>
      </c>
      <c r="T1050" s="15" t="s">
        <v>1152</v>
      </c>
      <c r="U1050" s="71" t="str">
        <f t="shared" ca="1" si="890"/>
        <v>0x03=-42.80,-42.20;</v>
      </c>
      <c r="V1050" s="37"/>
      <c r="W1050" s="37"/>
      <c r="X1050" s="68"/>
      <c r="Y1050" s="68"/>
      <c r="Z1050" s="55" t="e">
        <f t="shared" ca="1" si="891"/>
        <v>#VALUE!</v>
      </c>
      <c r="AA1050" s="39" t="s">
        <v>587</v>
      </c>
      <c r="AB1050" s="40">
        <v>0.5</v>
      </c>
      <c r="AC1050" s="40" t="s">
        <v>995</v>
      </c>
      <c r="AD1050" s="40">
        <v>1</v>
      </c>
      <c r="AE1050" s="41" t="s">
        <v>436</v>
      </c>
      <c r="AF1050" s="42">
        <v>-42.8</v>
      </c>
      <c r="AG1050" s="47">
        <f t="shared" si="904"/>
        <v>-42.2</v>
      </c>
      <c r="AH1050" s="43" t="e">
        <f t="shared" ca="1" si="892"/>
        <v>#VALUE!</v>
      </c>
      <c r="AI1050" s="43" t="e">
        <f t="shared" ca="1" si="893"/>
        <v>#VALUE!</v>
      </c>
      <c r="AJ1050" s="44">
        <f t="shared" ca="1" si="894"/>
        <v>-42.8</v>
      </c>
      <c r="AK1050" s="44">
        <f t="shared" ca="1" si="895"/>
        <v>-42.2</v>
      </c>
      <c r="AL1050" s="44" t="e">
        <f t="shared" ca="1" si="896"/>
        <v>#VALUE!</v>
      </c>
      <c r="AM1050" s="44" t="e">
        <f t="shared" ca="1" si="897"/>
        <v>#VALUE!</v>
      </c>
      <c r="AN1050" s="36" t="str">
        <f t="shared" ca="1" si="898"/>
        <v>00</v>
      </c>
      <c r="AO1050" s="36" t="str">
        <f t="shared" ca="1" si="899"/>
        <v>03</v>
      </c>
      <c r="AP1050" s="36" t="str">
        <f t="shared" ca="1" si="900"/>
        <v>00</v>
      </c>
      <c r="AQ1050" s="36" t="str">
        <f t="shared" ca="1" si="901"/>
        <v>00</v>
      </c>
      <c r="AR1050" s="36" t="str">
        <f t="shared" ca="1" si="902"/>
        <v>00</v>
      </c>
      <c r="AS1050" s="36"/>
    </row>
    <row r="1051" spans="19:45" ht="30" customHeight="1" x14ac:dyDescent="0.25">
      <c r="S1051" s="7" t="s">
        <v>605</v>
      </c>
      <c r="T1051" s="15" t="s">
        <v>991</v>
      </c>
      <c r="U1051" s="71" t="str">
        <f t="shared" ca="1" si="890"/>
        <v>0x04=-43.30,-42.80;</v>
      </c>
      <c r="V1051" s="37"/>
      <c r="W1051" s="37"/>
      <c r="X1051" s="68"/>
      <c r="Y1051" s="68"/>
      <c r="Z1051" s="55" t="e">
        <f t="shared" ca="1" si="891"/>
        <v>#VALUE!</v>
      </c>
      <c r="AA1051" s="39" t="s">
        <v>587</v>
      </c>
      <c r="AB1051" s="40">
        <v>1</v>
      </c>
      <c r="AC1051" s="40" t="s">
        <v>995</v>
      </c>
      <c r="AD1051" s="40">
        <v>1</v>
      </c>
      <c r="AE1051" s="41" t="s">
        <v>436</v>
      </c>
      <c r="AF1051" s="42">
        <v>-43.3</v>
      </c>
      <c r="AG1051" s="47">
        <f t="shared" si="904"/>
        <v>-42.8</v>
      </c>
      <c r="AH1051" s="43" t="e">
        <f t="shared" ca="1" si="892"/>
        <v>#VALUE!</v>
      </c>
      <c r="AI1051" s="43" t="e">
        <f t="shared" ca="1" si="893"/>
        <v>#VALUE!</v>
      </c>
      <c r="AJ1051" s="44">
        <f t="shared" ca="1" si="894"/>
        <v>-43.3</v>
      </c>
      <c r="AK1051" s="44">
        <f t="shared" ca="1" si="895"/>
        <v>-42.8</v>
      </c>
      <c r="AL1051" s="44" t="e">
        <f t="shared" ca="1" si="896"/>
        <v>#VALUE!</v>
      </c>
      <c r="AM1051" s="44" t="e">
        <f t="shared" ca="1" si="897"/>
        <v>#VALUE!</v>
      </c>
      <c r="AN1051" s="36" t="str">
        <f t="shared" ca="1" si="898"/>
        <v>00</v>
      </c>
      <c r="AO1051" s="36" t="str">
        <f t="shared" ca="1" si="899"/>
        <v>04</v>
      </c>
      <c r="AP1051" s="36" t="str">
        <f t="shared" ca="1" si="900"/>
        <v>00</v>
      </c>
      <c r="AQ1051" s="36" t="str">
        <f t="shared" ca="1" si="901"/>
        <v>00</v>
      </c>
      <c r="AR1051" s="36" t="str">
        <f t="shared" ca="1" si="902"/>
        <v>00</v>
      </c>
      <c r="AS1051" s="36"/>
    </row>
    <row r="1052" spans="19:45" ht="30" customHeight="1" x14ac:dyDescent="0.25">
      <c r="S1052" s="7" t="s">
        <v>721</v>
      </c>
      <c r="T1052" s="15" t="s">
        <v>26</v>
      </c>
      <c r="U1052" s="71" t="str">
        <f t="shared" ca="1" si="890"/>
        <v>0x05=-43.80,-43.30;</v>
      </c>
      <c r="V1052" s="37"/>
      <c r="W1052" s="37"/>
      <c r="X1052" s="68"/>
      <c r="Y1052" s="68"/>
      <c r="Z1052" s="55" t="e">
        <f t="shared" ca="1" si="891"/>
        <v>#VALUE!</v>
      </c>
      <c r="AA1052" s="39" t="s">
        <v>587</v>
      </c>
      <c r="AB1052" s="40">
        <v>1.5</v>
      </c>
      <c r="AC1052" s="40" t="s">
        <v>995</v>
      </c>
      <c r="AD1052" s="40">
        <v>1</v>
      </c>
      <c r="AE1052" s="41" t="s">
        <v>436</v>
      </c>
      <c r="AF1052" s="42">
        <v>-43.8</v>
      </c>
      <c r="AG1052" s="47">
        <f t="shared" si="904"/>
        <v>-43.3</v>
      </c>
      <c r="AH1052" s="43" t="e">
        <f t="shared" ca="1" si="892"/>
        <v>#VALUE!</v>
      </c>
      <c r="AI1052" s="43" t="e">
        <f t="shared" ca="1" si="893"/>
        <v>#VALUE!</v>
      </c>
      <c r="AJ1052" s="44">
        <f t="shared" ca="1" si="894"/>
        <v>-43.8</v>
      </c>
      <c r="AK1052" s="44">
        <f t="shared" ca="1" si="895"/>
        <v>-43.3</v>
      </c>
      <c r="AL1052" s="44" t="e">
        <f t="shared" ca="1" si="896"/>
        <v>#VALUE!</v>
      </c>
      <c r="AM1052" s="44" t="e">
        <f t="shared" ca="1" si="897"/>
        <v>#VALUE!</v>
      </c>
      <c r="AN1052" s="36" t="str">
        <f t="shared" ca="1" si="898"/>
        <v>00</v>
      </c>
      <c r="AO1052" s="36" t="str">
        <f t="shared" ca="1" si="899"/>
        <v>05</v>
      </c>
      <c r="AP1052" s="36" t="str">
        <f t="shared" ca="1" si="900"/>
        <v>00</v>
      </c>
      <c r="AQ1052" s="36" t="str">
        <f t="shared" ca="1" si="901"/>
        <v>00</v>
      </c>
      <c r="AR1052" s="36" t="str">
        <f t="shared" ca="1" si="902"/>
        <v>00</v>
      </c>
      <c r="AS1052" s="36"/>
    </row>
    <row r="1053" spans="19:45" ht="30" customHeight="1" x14ac:dyDescent="0.25">
      <c r="S1053" s="7" t="s">
        <v>20</v>
      </c>
      <c r="T1053" s="15">
        <v>-38</v>
      </c>
      <c r="U1053" s="71" t="str">
        <f t="shared" ca="1" si="890"/>
        <v>0x54=-44.40,-43.80;</v>
      </c>
      <c r="V1053" s="37"/>
      <c r="W1053" s="37"/>
      <c r="X1053" s="38"/>
      <c r="Y1053" s="38"/>
      <c r="Z1053" s="55" t="e">
        <f t="shared" ca="1" si="891"/>
        <v>#VALUE!</v>
      </c>
      <c r="AA1053" s="39" t="s">
        <v>580</v>
      </c>
      <c r="AB1053" s="40">
        <v>1</v>
      </c>
      <c r="AC1053" s="40" t="s">
        <v>995</v>
      </c>
      <c r="AD1053" s="40">
        <v>1</v>
      </c>
      <c r="AE1053" s="41" t="s">
        <v>436</v>
      </c>
      <c r="AF1053" s="42">
        <v>-44.4</v>
      </c>
      <c r="AG1053" s="47">
        <f t="shared" si="904"/>
        <v>-43.8</v>
      </c>
      <c r="AH1053" s="43" t="e">
        <f t="shared" ca="1" si="892"/>
        <v>#VALUE!</v>
      </c>
      <c r="AI1053" s="43" t="e">
        <f t="shared" ca="1" si="893"/>
        <v>#VALUE!</v>
      </c>
      <c r="AJ1053" s="44">
        <f t="shared" ca="1" si="894"/>
        <v>-44.4</v>
      </c>
      <c r="AK1053" s="44">
        <f t="shared" ca="1" si="895"/>
        <v>-43.8</v>
      </c>
      <c r="AL1053" s="44" t="e">
        <f t="shared" ca="1" si="896"/>
        <v>#VALUE!</v>
      </c>
      <c r="AM1053" s="44" t="e">
        <f t="shared" ca="1" si="897"/>
        <v>#VALUE!</v>
      </c>
      <c r="AN1053" s="36" t="str">
        <f t="shared" ca="1" si="898"/>
        <v>50</v>
      </c>
      <c r="AO1053" s="36" t="str">
        <f t="shared" ca="1" si="899"/>
        <v>04</v>
      </c>
      <c r="AP1053" s="36" t="str">
        <f t="shared" ca="1" si="900"/>
        <v>00</v>
      </c>
      <c r="AQ1053" s="36" t="str">
        <f t="shared" ca="1" si="901"/>
        <v>00</v>
      </c>
      <c r="AR1053" s="36" t="str">
        <f t="shared" ca="1" si="902"/>
        <v>00</v>
      </c>
      <c r="AS1053" s="36"/>
    </row>
    <row r="1054" spans="19:45" ht="30" customHeight="1" x14ac:dyDescent="0.25">
      <c r="S1054" s="7" t="s">
        <v>691</v>
      </c>
      <c r="T1054" s="15" t="s">
        <v>1098</v>
      </c>
      <c r="U1054" s="71" t="str">
        <f t="shared" ca="1" si="890"/>
        <v>0x55=-44.90,-44.40;</v>
      </c>
      <c r="V1054" s="37"/>
      <c r="W1054" s="37"/>
      <c r="X1054" s="38"/>
      <c r="Y1054" s="38"/>
      <c r="Z1054" s="55" t="e">
        <f t="shared" ca="1" si="891"/>
        <v>#VALUE!</v>
      </c>
      <c r="AA1054" s="39" t="s">
        <v>580</v>
      </c>
      <c r="AB1054" s="40">
        <v>1.5</v>
      </c>
      <c r="AC1054" s="40" t="s">
        <v>995</v>
      </c>
      <c r="AD1054" s="40">
        <v>1</v>
      </c>
      <c r="AE1054" s="41" t="s">
        <v>436</v>
      </c>
      <c r="AF1054" s="42">
        <v>-44.9</v>
      </c>
      <c r="AG1054" s="47">
        <f t="shared" si="904"/>
        <v>-44.4</v>
      </c>
      <c r="AH1054" s="43" t="e">
        <f t="shared" ca="1" si="892"/>
        <v>#VALUE!</v>
      </c>
      <c r="AI1054" s="43" t="e">
        <f t="shared" ca="1" si="893"/>
        <v>#VALUE!</v>
      </c>
      <c r="AJ1054" s="44">
        <f t="shared" ca="1" si="894"/>
        <v>-44.9</v>
      </c>
      <c r="AK1054" s="44">
        <f t="shared" ca="1" si="895"/>
        <v>-44.4</v>
      </c>
      <c r="AL1054" s="44" t="e">
        <f t="shared" ca="1" si="896"/>
        <v>#VALUE!</v>
      </c>
      <c r="AM1054" s="44" t="e">
        <f t="shared" ca="1" si="897"/>
        <v>#VALUE!</v>
      </c>
      <c r="AN1054" s="36" t="str">
        <f t="shared" ca="1" si="898"/>
        <v>50</v>
      </c>
      <c r="AO1054" s="36" t="str">
        <f t="shared" ca="1" si="899"/>
        <v>05</v>
      </c>
      <c r="AP1054" s="36" t="str">
        <f t="shared" ca="1" si="900"/>
        <v>00</v>
      </c>
      <c r="AQ1054" s="36" t="str">
        <f t="shared" ca="1" si="901"/>
        <v>00</v>
      </c>
      <c r="AR1054" s="36" t="str">
        <f t="shared" ca="1" si="902"/>
        <v>00</v>
      </c>
      <c r="AS1054" s="36"/>
    </row>
    <row r="1055" spans="19:45" ht="30" customHeight="1" x14ac:dyDescent="0.25">
      <c r="S1055" s="7" t="s">
        <v>544</v>
      </c>
      <c r="T1055" s="15" t="s">
        <v>993</v>
      </c>
      <c r="U1055" s="71" t="str">
        <f t="shared" ca="1" si="890"/>
        <v>0x64=-45.40,-44.90;</v>
      </c>
      <c r="V1055" s="37"/>
      <c r="W1055" s="37">
        <v>-0.1</v>
      </c>
      <c r="X1055" s="38"/>
      <c r="Y1055" s="38"/>
      <c r="Z1055" s="71" t="e">
        <f t="shared" ca="1" si="891"/>
        <v>#VALUE!</v>
      </c>
      <c r="AA1055" s="39" t="s">
        <v>581</v>
      </c>
      <c r="AB1055" s="40">
        <v>1</v>
      </c>
      <c r="AC1055" s="40" t="s">
        <v>995</v>
      </c>
      <c r="AD1055" s="40">
        <v>1</v>
      </c>
      <c r="AE1055" s="41" t="s">
        <v>436</v>
      </c>
      <c r="AF1055" s="42">
        <v>-45.4</v>
      </c>
      <c r="AG1055" s="49">
        <f t="shared" si="904"/>
        <v>-44.9</v>
      </c>
      <c r="AH1055" s="43" t="e">
        <f t="shared" ca="1" si="892"/>
        <v>#VALUE!</v>
      </c>
      <c r="AI1055" s="43" t="e">
        <f t="shared" ca="1" si="893"/>
        <v>#VALUE!</v>
      </c>
      <c r="AJ1055" s="44">
        <f t="shared" ca="1" si="894"/>
        <v>-45.4</v>
      </c>
      <c r="AK1055" s="44">
        <f t="shared" ca="1" si="895"/>
        <v>-44.9</v>
      </c>
      <c r="AL1055" s="44" t="e">
        <f t="shared" ca="1" si="896"/>
        <v>#VALUE!</v>
      </c>
      <c r="AM1055" s="44" t="e">
        <f t="shared" ca="1" si="897"/>
        <v>#VALUE!</v>
      </c>
      <c r="AN1055" s="36" t="str">
        <f t="shared" ca="1" si="898"/>
        <v>60</v>
      </c>
      <c r="AO1055" s="36" t="str">
        <f t="shared" ca="1" si="899"/>
        <v>04</v>
      </c>
      <c r="AP1055" s="36" t="str">
        <f t="shared" ca="1" si="900"/>
        <v>00</v>
      </c>
      <c r="AQ1055" s="36" t="str">
        <f t="shared" ca="1" si="901"/>
        <v>00</v>
      </c>
      <c r="AR1055" s="36" t="str">
        <f t="shared" ca="1" si="902"/>
        <v>00</v>
      </c>
      <c r="AS1055" s="36"/>
    </row>
    <row r="1056" spans="19:45" ht="30" customHeight="1" x14ac:dyDescent="0.25">
      <c r="S1056" s="7" t="s">
        <v>12</v>
      </c>
      <c r="T1056" s="15" t="s">
        <v>548</v>
      </c>
      <c r="U1056" s="71" t="str">
        <f t="shared" ca="1" si="890"/>
        <v>0x65=-45.80,-45.40;</v>
      </c>
      <c r="V1056" s="37"/>
      <c r="W1056" s="37">
        <v>-0.15</v>
      </c>
      <c r="X1056" s="38"/>
      <c r="Y1056" s="38"/>
      <c r="Z1056" s="71" t="e">
        <f t="shared" ca="1" si="891"/>
        <v>#VALUE!</v>
      </c>
      <c r="AA1056" s="39" t="s">
        <v>581</v>
      </c>
      <c r="AB1056" s="40">
        <v>1.5</v>
      </c>
      <c r="AC1056" s="40" t="s">
        <v>995</v>
      </c>
      <c r="AD1056" s="40">
        <v>1</v>
      </c>
      <c r="AE1056" s="41" t="s">
        <v>436</v>
      </c>
      <c r="AF1056" s="42">
        <v>-45.8</v>
      </c>
      <c r="AG1056" s="49">
        <f t="shared" si="904"/>
        <v>-45.4</v>
      </c>
      <c r="AH1056" s="43" t="e">
        <f t="shared" ca="1" si="892"/>
        <v>#VALUE!</v>
      </c>
      <c r="AI1056" s="43" t="e">
        <f t="shared" ca="1" si="893"/>
        <v>#VALUE!</v>
      </c>
      <c r="AJ1056" s="44">
        <f t="shared" ca="1" si="894"/>
        <v>-45.8</v>
      </c>
      <c r="AK1056" s="44">
        <f t="shared" ca="1" si="895"/>
        <v>-45.4</v>
      </c>
      <c r="AL1056" s="44" t="e">
        <f t="shared" ca="1" si="896"/>
        <v>#VALUE!</v>
      </c>
      <c r="AM1056" s="44" t="e">
        <f t="shared" ca="1" si="897"/>
        <v>#VALUE!</v>
      </c>
      <c r="AN1056" s="36" t="str">
        <f t="shared" ca="1" si="898"/>
        <v>60</v>
      </c>
      <c r="AO1056" s="36" t="str">
        <f t="shared" ca="1" si="899"/>
        <v>05</v>
      </c>
      <c r="AP1056" s="36" t="str">
        <f t="shared" ca="1" si="900"/>
        <v>00</v>
      </c>
      <c r="AQ1056" s="36" t="str">
        <f t="shared" ca="1" si="901"/>
        <v>00</v>
      </c>
      <c r="AR1056" s="36" t="str">
        <f t="shared" ca="1" si="902"/>
        <v>00</v>
      </c>
      <c r="AS1056" s="36"/>
    </row>
    <row r="1057" spans="2:45" ht="30" customHeight="1" x14ac:dyDescent="0.25">
      <c r="S1057" s="26" t="s">
        <v>773</v>
      </c>
      <c r="T1057" s="15" t="s">
        <v>562</v>
      </c>
      <c r="U1057" s="71" t="str">
        <f t="shared" ca="1" si="890"/>
        <v>0x66=-46.30,-45.80;</v>
      </c>
      <c r="V1057" s="37"/>
      <c r="W1057" s="37">
        <v>-0.2</v>
      </c>
      <c r="X1057" s="38"/>
      <c r="Y1057" s="38"/>
      <c r="Z1057" s="71" t="e">
        <f t="shared" ca="1" si="891"/>
        <v>#VALUE!</v>
      </c>
      <c r="AA1057" s="39" t="s">
        <v>581</v>
      </c>
      <c r="AB1057" s="40">
        <v>2</v>
      </c>
      <c r="AC1057" s="40" t="s">
        <v>995</v>
      </c>
      <c r="AD1057" s="40">
        <v>1</v>
      </c>
      <c r="AE1057" s="41" t="s">
        <v>436</v>
      </c>
      <c r="AF1057" s="42">
        <v>-46.3</v>
      </c>
      <c r="AG1057" s="49">
        <f t="shared" si="904"/>
        <v>-45.8</v>
      </c>
      <c r="AH1057" s="43" t="e">
        <f t="shared" ca="1" si="892"/>
        <v>#VALUE!</v>
      </c>
      <c r="AI1057" s="43" t="e">
        <f t="shared" ca="1" si="893"/>
        <v>#VALUE!</v>
      </c>
      <c r="AJ1057" s="44">
        <f t="shared" ca="1" si="894"/>
        <v>-46.3</v>
      </c>
      <c r="AK1057" s="44">
        <f t="shared" ca="1" si="895"/>
        <v>-45.8</v>
      </c>
      <c r="AL1057" s="44" t="e">
        <f t="shared" ca="1" si="896"/>
        <v>#VALUE!</v>
      </c>
      <c r="AM1057" s="44" t="e">
        <f t="shared" ca="1" si="897"/>
        <v>#VALUE!</v>
      </c>
      <c r="AN1057" s="36" t="str">
        <f t="shared" ca="1" si="898"/>
        <v>60</v>
      </c>
      <c r="AO1057" s="36" t="str">
        <f t="shared" ca="1" si="899"/>
        <v>06</v>
      </c>
      <c r="AP1057" s="36" t="str">
        <f t="shared" ca="1" si="900"/>
        <v>00</v>
      </c>
      <c r="AQ1057" s="36" t="str">
        <f t="shared" ca="1" si="901"/>
        <v>00</v>
      </c>
      <c r="AR1057" s="36" t="str">
        <f t="shared" ca="1" si="902"/>
        <v>00</v>
      </c>
      <c r="AS1057" s="36"/>
    </row>
    <row r="1058" spans="2:45" ht="30" customHeight="1" x14ac:dyDescent="0.25">
      <c r="S1058" s="7" t="s">
        <v>573</v>
      </c>
      <c r="T1058" s="15">
        <v>1.1000000000000001</v>
      </c>
      <c r="U1058" s="71" t="str">
        <f t="shared" ca="1" si="890"/>
        <v>0x67=-47.00,-46.30;</v>
      </c>
      <c r="V1058" s="37"/>
      <c r="W1058" s="37">
        <v>-0.2</v>
      </c>
      <c r="X1058" s="38"/>
      <c r="Y1058" s="38"/>
      <c r="Z1058" s="71" t="e">
        <f t="shared" ca="1" si="891"/>
        <v>#VALUE!</v>
      </c>
      <c r="AA1058" s="39" t="s">
        <v>581</v>
      </c>
      <c r="AB1058" s="40">
        <v>2.5</v>
      </c>
      <c r="AC1058" s="40" t="s">
        <v>995</v>
      </c>
      <c r="AD1058" s="40">
        <v>1</v>
      </c>
      <c r="AE1058" s="41" t="s">
        <v>436</v>
      </c>
      <c r="AF1058" s="42">
        <v>-47</v>
      </c>
      <c r="AG1058" s="49">
        <f t="shared" si="904"/>
        <v>-46.3</v>
      </c>
      <c r="AH1058" s="43" t="e">
        <f t="shared" ca="1" si="892"/>
        <v>#VALUE!</v>
      </c>
      <c r="AI1058" s="43" t="e">
        <f t="shared" ca="1" si="893"/>
        <v>#VALUE!</v>
      </c>
      <c r="AJ1058" s="44">
        <f t="shared" ca="1" si="894"/>
        <v>-47</v>
      </c>
      <c r="AK1058" s="44">
        <f t="shared" ca="1" si="895"/>
        <v>-46.3</v>
      </c>
      <c r="AL1058" s="44" t="e">
        <f t="shared" ca="1" si="896"/>
        <v>#VALUE!</v>
      </c>
      <c r="AM1058" s="44" t="e">
        <f t="shared" ca="1" si="897"/>
        <v>#VALUE!</v>
      </c>
      <c r="AN1058" s="36" t="str">
        <f t="shared" ca="1" si="898"/>
        <v>60</v>
      </c>
      <c r="AO1058" s="36" t="str">
        <f t="shared" ca="1" si="899"/>
        <v>07</v>
      </c>
      <c r="AP1058" s="36" t="str">
        <f t="shared" ca="1" si="900"/>
        <v>00</v>
      </c>
      <c r="AQ1058" s="36" t="str">
        <f t="shared" ca="1" si="901"/>
        <v>00</v>
      </c>
      <c r="AR1058" s="36" t="str">
        <f t="shared" ca="1" si="902"/>
        <v>00</v>
      </c>
      <c r="AS1058" s="36"/>
    </row>
    <row r="1059" spans="2:45" ht="30" customHeight="1" x14ac:dyDescent="0.25">
      <c r="S1059" s="7" t="s">
        <v>590</v>
      </c>
      <c r="T1059" s="15">
        <f>VLOOKUP(T1044,MPN!$A$1:$E$997,4,FALSE)</f>
        <v>-42</v>
      </c>
      <c r="U1059" s="71" t="str">
        <f t="shared" ca="1" si="890"/>
        <v>0x68=-47.80,-47.00;</v>
      </c>
      <c r="V1059" s="37"/>
      <c r="W1059" s="37">
        <v>-0.4</v>
      </c>
      <c r="X1059" s="38"/>
      <c r="Y1059" s="38"/>
      <c r="Z1059" s="71" t="e">
        <f t="shared" ca="1" si="891"/>
        <v>#VALUE!</v>
      </c>
      <c r="AA1059" s="39" t="s">
        <v>581</v>
      </c>
      <c r="AB1059" s="40">
        <v>3.5</v>
      </c>
      <c r="AC1059" s="40" t="s">
        <v>995</v>
      </c>
      <c r="AD1059" s="40">
        <v>1</v>
      </c>
      <c r="AE1059" s="41" t="s">
        <v>436</v>
      </c>
      <c r="AF1059" s="42">
        <v>-47.8</v>
      </c>
      <c r="AG1059" s="49">
        <f t="shared" si="904"/>
        <v>-47</v>
      </c>
      <c r="AH1059" s="43" t="e">
        <f t="shared" ca="1" si="892"/>
        <v>#VALUE!</v>
      </c>
      <c r="AI1059" s="43" t="e">
        <f t="shared" ca="1" si="893"/>
        <v>#VALUE!</v>
      </c>
      <c r="AJ1059" s="44">
        <f t="shared" ca="1" si="894"/>
        <v>-47.8</v>
      </c>
      <c r="AK1059" s="44">
        <f t="shared" ca="1" si="895"/>
        <v>-47</v>
      </c>
      <c r="AL1059" s="44" t="e">
        <f t="shared" ca="1" si="896"/>
        <v>#VALUE!</v>
      </c>
      <c r="AM1059" s="44" t="e">
        <f t="shared" ca="1" si="897"/>
        <v>#VALUE!</v>
      </c>
      <c r="AN1059" s="36" t="str">
        <f t="shared" ca="1" si="898"/>
        <v>60</v>
      </c>
      <c r="AO1059" s="36" t="str">
        <f t="shared" ca="1" si="899"/>
        <v>08</v>
      </c>
      <c r="AP1059" s="36" t="str">
        <f t="shared" ca="1" si="900"/>
        <v>00</v>
      </c>
      <c r="AQ1059" s="36" t="str">
        <f t="shared" ca="1" si="901"/>
        <v>00</v>
      </c>
      <c r="AR1059" s="36" t="str">
        <f t="shared" ca="1" si="902"/>
        <v>00</v>
      </c>
      <c r="AS1059" s="36"/>
    </row>
    <row r="1060" spans="2:45" ht="30" customHeight="1" x14ac:dyDescent="0.25">
      <c r="S1060" s="7" t="s">
        <v>693</v>
      </c>
      <c r="T1060" s="15">
        <v>0.8</v>
      </c>
      <c r="U1060" s="71" t="str">
        <f t="shared" ca="1" si="890"/>
        <v>0x69=-48.80,-47.80;</v>
      </c>
      <c r="V1060" s="37"/>
      <c r="W1060" s="37">
        <v>-0.4</v>
      </c>
      <c r="X1060" s="38"/>
      <c r="Y1060" s="38"/>
      <c r="Z1060" s="71" t="e">
        <f t="shared" ca="1" si="891"/>
        <v>#VALUE!</v>
      </c>
      <c r="AA1060" s="39" t="s">
        <v>581</v>
      </c>
      <c r="AB1060" s="40">
        <v>4.5</v>
      </c>
      <c r="AC1060" s="40" t="s">
        <v>995</v>
      </c>
      <c r="AD1060" s="40">
        <v>1</v>
      </c>
      <c r="AE1060" s="41" t="s">
        <v>436</v>
      </c>
      <c r="AF1060" s="42">
        <v>-48.8</v>
      </c>
      <c r="AG1060" s="49">
        <f t="shared" si="904"/>
        <v>-47.8</v>
      </c>
      <c r="AH1060" s="43" t="e">
        <f t="shared" ca="1" si="892"/>
        <v>#VALUE!</v>
      </c>
      <c r="AI1060" s="43" t="e">
        <f t="shared" ca="1" si="893"/>
        <v>#VALUE!</v>
      </c>
      <c r="AJ1060" s="44">
        <f t="shared" ca="1" si="894"/>
        <v>-48.8</v>
      </c>
      <c r="AK1060" s="44">
        <f t="shared" ca="1" si="895"/>
        <v>-47.8</v>
      </c>
      <c r="AL1060" s="44" t="e">
        <f t="shared" ca="1" si="896"/>
        <v>#VALUE!</v>
      </c>
      <c r="AM1060" s="44" t="e">
        <f t="shared" ca="1" si="897"/>
        <v>#VALUE!</v>
      </c>
      <c r="AN1060" s="36" t="str">
        <f t="shared" ca="1" si="898"/>
        <v>60</v>
      </c>
      <c r="AO1060" s="36" t="str">
        <f t="shared" ca="1" si="899"/>
        <v>09</v>
      </c>
      <c r="AP1060" s="36" t="str">
        <f t="shared" ca="1" si="900"/>
        <v>00</v>
      </c>
      <c r="AQ1060" s="36" t="str">
        <f t="shared" ca="1" si="901"/>
        <v>00</v>
      </c>
      <c r="AR1060" s="36" t="str">
        <f t="shared" ca="1" si="902"/>
        <v>00</v>
      </c>
      <c r="AS1060" s="36"/>
    </row>
    <row r="1061" spans="2:45" ht="30" customHeight="1" x14ac:dyDescent="0.25">
      <c r="S1061" s="7" t="s">
        <v>604</v>
      </c>
      <c r="T1061" s="7" t="str">
        <f t="shared" ref="T1061" si="905">VLOOKUP($T1048,$AU$1:$AZ$31,MATCH($T1042,$AU$1:$AZ$1,0),FALSE)&amp;"_"&amp;T1050</f>
        <v>default_NormalMode</v>
      </c>
      <c r="U1061" s="71" t="str">
        <f t="shared" ca="1" si="890"/>
        <v>0x6A=-49.90,-48.80;</v>
      </c>
      <c r="V1061" s="37"/>
      <c r="W1061" s="37">
        <v>-0.3</v>
      </c>
      <c r="X1061" s="38"/>
      <c r="Y1061" s="38"/>
      <c r="Z1061" s="71" t="e">
        <f t="shared" ca="1" si="891"/>
        <v>#VALUE!</v>
      </c>
      <c r="AA1061" s="39" t="s">
        <v>581</v>
      </c>
      <c r="AB1061" s="40">
        <v>5.5</v>
      </c>
      <c r="AC1061" s="40" t="s">
        <v>995</v>
      </c>
      <c r="AD1061" s="40">
        <v>1</v>
      </c>
      <c r="AE1061" s="41" t="s">
        <v>436</v>
      </c>
      <c r="AF1061" s="42">
        <v>-49.9</v>
      </c>
      <c r="AG1061" s="49">
        <f t="shared" si="904"/>
        <v>-48.8</v>
      </c>
      <c r="AH1061" s="43" t="e">
        <f t="shared" ca="1" si="892"/>
        <v>#VALUE!</v>
      </c>
      <c r="AI1061" s="43" t="e">
        <f t="shared" ca="1" si="893"/>
        <v>#VALUE!</v>
      </c>
      <c r="AJ1061" s="44">
        <f t="shared" ca="1" si="894"/>
        <v>-49.9</v>
      </c>
      <c r="AK1061" s="44">
        <f t="shared" ca="1" si="895"/>
        <v>-48.8</v>
      </c>
      <c r="AL1061" s="44" t="e">
        <f t="shared" ca="1" si="896"/>
        <v>#VALUE!</v>
      </c>
      <c r="AM1061" s="44" t="e">
        <f t="shared" ca="1" si="897"/>
        <v>#VALUE!</v>
      </c>
      <c r="AN1061" s="36" t="str">
        <f t="shared" ca="1" si="898"/>
        <v>60</v>
      </c>
      <c r="AO1061" s="36" t="str">
        <f t="shared" ca="1" si="899"/>
        <v>0A</v>
      </c>
      <c r="AP1061" s="36" t="str">
        <f t="shared" ca="1" si="900"/>
        <v>00</v>
      </c>
      <c r="AQ1061" s="36" t="str">
        <f t="shared" ca="1" si="901"/>
        <v>00</v>
      </c>
      <c r="AR1061" s="36" t="str">
        <f t="shared" ca="1" si="902"/>
        <v>00</v>
      </c>
      <c r="AS1061" s="36"/>
    </row>
    <row r="1062" spans="2:45" ht="30" customHeight="1" x14ac:dyDescent="0.25">
      <c r="S1062" s="7" t="s">
        <v>424</v>
      </c>
      <c r="T1062" s="7" t="str">
        <f>VLOOKUP($T1044,MPN!$A$1:$E$497,2,FALSE)</f>
        <v>AMIC</v>
      </c>
      <c r="U1062" s="71" t="str">
        <f t="shared" ca="1" si="890"/>
        <v>0x6B=-50.80,-49.90;</v>
      </c>
      <c r="V1062" s="37"/>
      <c r="W1062" s="37">
        <v>-0.4</v>
      </c>
      <c r="X1062" s="38"/>
      <c r="Y1062" s="38"/>
      <c r="Z1062" s="71" t="e">
        <f t="shared" ca="1" si="891"/>
        <v>#VALUE!</v>
      </c>
      <c r="AA1062" s="39" t="s">
        <v>581</v>
      </c>
      <c r="AB1062" s="40">
        <v>6.5</v>
      </c>
      <c r="AC1062" s="40" t="s">
        <v>995</v>
      </c>
      <c r="AD1062" s="40">
        <v>1</v>
      </c>
      <c r="AE1062" s="41" t="s">
        <v>436</v>
      </c>
      <c r="AF1062" s="42">
        <v>-50.8</v>
      </c>
      <c r="AG1062" s="49">
        <f t="shared" si="904"/>
        <v>-49.9</v>
      </c>
      <c r="AH1062" s="43" t="e">
        <f t="shared" ca="1" si="892"/>
        <v>#VALUE!</v>
      </c>
      <c r="AI1062" s="43" t="e">
        <f t="shared" ca="1" si="893"/>
        <v>#VALUE!</v>
      </c>
      <c r="AJ1062" s="44">
        <f t="shared" ca="1" si="894"/>
        <v>-50.8</v>
      </c>
      <c r="AK1062" s="44">
        <f t="shared" ca="1" si="895"/>
        <v>-49.9</v>
      </c>
      <c r="AL1062" s="44" t="e">
        <f t="shared" ca="1" si="896"/>
        <v>#VALUE!</v>
      </c>
      <c r="AM1062" s="44" t="e">
        <f t="shared" ca="1" si="897"/>
        <v>#VALUE!</v>
      </c>
      <c r="AN1062" s="36" t="str">
        <f t="shared" ca="1" si="898"/>
        <v>60</v>
      </c>
      <c r="AO1062" s="36" t="str">
        <f t="shared" ca="1" si="899"/>
        <v>0B</v>
      </c>
      <c r="AP1062" s="36" t="str">
        <f t="shared" ca="1" si="900"/>
        <v>00</v>
      </c>
      <c r="AQ1062" s="36" t="str">
        <f t="shared" ca="1" si="901"/>
        <v>00</v>
      </c>
      <c r="AR1062" s="36" t="str">
        <f t="shared" ca="1" si="902"/>
        <v>00</v>
      </c>
      <c r="AS1062" s="36"/>
    </row>
    <row r="1063" spans="2:45" ht="30" customHeight="1" x14ac:dyDescent="0.25">
      <c r="S1063" s="7" t="s">
        <v>16</v>
      </c>
      <c r="T1063" s="7" t="str">
        <f>VLOOKUP($T1045,ASIC!$A$1:$B$200,2,FALSE)</f>
        <v>M804WF</v>
      </c>
      <c r="U1063" s="71" t="str">
        <f t="shared" ca="1" si="890"/>
        <v>0x6C=-51.40,-50.80;</v>
      </c>
      <c r="V1063" s="37"/>
      <c r="W1063" s="37">
        <v>-0.6</v>
      </c>
      <c r="X1063" s="38"/>
      <c r="Y1063" s="38"/>
      <c r="Z1063" s="71" t="e">
        <f t="shared" ca="1" si="891"/>
        <v>#VALUE!</v>
      </c>
      <c r="AA1063" s="39" t="s">
        <v>581</v>
      </c>
      <c r="AB1063" s="40">
        <v>7.5</v>
      </c>
      <c r="AC1063" s="40" t="s">
        <v>995</v>
      </c>
      <c r="AD1063" s="40">
        <v>1</v>
      </c>
      <c r="AE1063" s="41" t="s">
        <v>436</v>
      </c>
      <c r="AF1063" s="42">
        <v>-51.4</v>
      </c>
      <c r="AG1063" s="49">
        <f t="shared" si="904"/>
        <v>-50.8</v>
      </c>
      <c r="AH1063" s="43" t="e">
        <f t="shared" ca="1" si="892"/>
        <v>#VALUE!</v>
      </c>
      <c r="AI1063" s="43" t="e">
        <f t="shared" ca="1" si="893"/>
        <v>#VALUE!</v>
      </c>
      <c r="AJ1063" s="44">
        <f t="shared" ca="1" si="894"/>
        <v>-51.4</v>
      </c>
      <c r="AK1063" s="44">
        <f t="shared" ca="1" si="895"/>
        <v>-50.8</v>
      </c>
      <c r="AL1063" s="44" t="e">
        <f t="shared" ca="1" si="896"/>
        <v>#VALUE!</v>
      </c>
      <c r="AM1063" s="44" t="e">
        <f t="shared" ca="1" si="897"/>
        <v>#VALUE!</v>
      </c>
      <c r="AN1063" s="36" t="str">
        <f t="shared" ca="1" si="898"/>
        <v>60</v>
      </c>
      <c r="AO1063" s="36" t="str">
        <f t="shared" ca="1" si="899"/>
        <v>0C</v>
      </c>
      <c r="AP1063" s="36" t="str">
        <f t="shared" ca="1" si="900"/>
        <v>00</v>
      </c>
      <c r="AQ1063" s="36" t="str">
        <f t="shared" ca="1" si="901"/>
        <v>00</v>
      </c>
      <c r="AR1063" s="36" t="str">
        <f t="shared" ca="1" si="902"/>
        <v>00</v>
      </c>
      <c r="AS1063" s="36"/>
    </row>
    <row r="1064" spans="2:45" ht="30" customHeight="1" x14ac:dyDescent="0.25">
      <c r="S1064" s="7" t="s">
        <v>17</v>
      </c>
      <c r="T1064" s="7" t="str">
        <f>VLOOKUP($T1046,Sensor!$A$1:$B$100,2,FALSE)</f>
        <v>2282A</v>
      </c>
      <c r="U1064" s="71"/>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2:45" ht="30" customHeight="1" x14ac:dyDescent="0.25">
      <c r="S1065" s="7" t="s">
        <v>21</v>
      </c>
      <c r="T1065" s="7" t="str">
        <f>VLOOKUP($T1044,MPN!$A$1:$E$497,5,FALSE)</f>
        <v>Default</v>
      </c>
      <c r="U1065" s="71"/>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2:45" ht="30" customHeight="1" x14ac:dyDescent="0.25">
      <c r="S1066" s="7" t="s">
        <v>545</v>
      </c>
      <c r="T1066" s="7">
        <f t="shared" ref="T1066" si="906">VLOOKUP(T1055,$DT$1:$DV$31,3,FALSE)</f>
        <v>0</v>
      </c>
      <c r="U1066" s="71"/>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2:45" ht="30" customHeight="1" x14ac:dyDescent="0.25">
      <c r="S1067" s="7" t="s">
        <v>22</v>
      </c>
      <c r="T1067" s="15">
        <v>9</v>
      </c>
      <c r="U1067" s="71"/>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2:45" ht="30" customHeight="1" x14ac:dyDescent="0.25">
      <c r="B1068" s="70"/>
      <c r="S1068" s="7" t="s">
        <v>696</v>
      </c>
      <c r="T1068" s="28">
        <v>45240</v>
      </c>
      <c r="U1068" s="71"/>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2:45" ht="30" customHeight="1" x14ac:dyDescent="0.25">
      <c r="S1069" s="7" t="s">
        <v>694</v>
      </c>
      <c r="T1069" s="15" t="s">
        <v>994</v>
      </c>
      <c r="U1069" s="71"/>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2:45" ht="30" customHeight="1" x14ac:dyDescent="0.25">
      <c r="S1070" s="7" t="s">
        <v>697</v>
      </c>
      <c r="T1070" s="7">
        <f t="shared" ref="T1070" ca="1" si="907">COUNTA(U1045:U1104)</f>
        <v>19</v>
      </c>
      <c r="U1070" s="71"/>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2:45" ht="30" customHeight="1" x14ac:dyDescent="0.25">
      <c r="S1071" s="7" t="s">
        <v>715</v>
      </c>
      <c r="T1071" s="7" t="str">
        <f t="shared" ref="T1071" si="908">T1059&amp;"+/-"&amp;T1060&amp;" "&amp;T1069</f>
        <v>-42+/-0.8 dBV</v>
      </c>
      <c r="U1071" s="71"/>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2:45" ht="30" customHeight="1" x14ac:dyDescent="0.25">
      <c r="S1072" s="7" t="s">
        <v>719</v>
      </c>
      <c r="T1072" s="54" t="str">
        <f t="shared" ref="T1072" si="909">T1051&amp;" : "&amp;T1054&amp;" "&amp;"(uA)"&amp;CHAR(10)&amp;"Vdc&amp;Remark: "&amp;T1057</f>
        <v>3.3V : 100~200 (uA)
Vdc&amp;Remark: -</v>
      </c>
      <c r="U1072" s="71"/>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71"/>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 t="shared" ref="T1074" si="910">ADDRESS(ROW(S1074),COLUMN($S$1))&amp;":"&amp;ADDRESS(ROW(S1104),COLUMN($T$1))</f>
        <v>$S$1074:$T$1104</v>
      </c>
      <c r="U1074" s="71"/>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 t="shared" ref="S1075" si="911">$BB$2</f>
        <v>15V</v>
      </c>
      <c r="T1075" s="3">
        <v>3</v>
      </c>
      <c r="U1075" s="71"/>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 t="shared" ref="S1076" si="912">$BB$3</f>
        <v>14V</v>
      </c>
      <c r="T1076" s="3">
        <v>2.2000000000000002</v>
      </c>
      <c r="U1076" s="71"/>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 t="shared" ref="S1077" si="913">$BB$4</f>
        <v>13V</v>
      </c>
      <c r="T1077" s="3">
        <v>1.1000000000000001</v>
      </c>
      <c r="U1077" s="71"/>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 t="shared" ref="S1078" si="914">$BB$5</f>
        <v>12V</v>
      </c>
      <c r="T1078" s="3">
        <v>0</v>
      </c>
      <c r="U1078" s="71"/>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 t="shared" ref="S1079" si="915">$BB$6</f>
        <v>11V</v>
      </c>
      <c r="T1079" s="3">
        <v>-1.4</v>
      </c>
      <c r="U1079" s="71"/>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 t="shared" ref="S1080" si="916">$BB$7</f>
        <v>10V</v>
      </c>
      <c r="T1080" s="3">
        <v>-2.8</v>
      </c>
      <c r="U1080" s="71"/>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 t="shared" ref="S1081" si="917">$BB$8</f>
        <v>9V</v>
      </c>
      <c r="T1081" s="3" t="s">
        <v>562</v>
      </c>
      <c r="U1081" s="71"/>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 t="shared" ref="S1082" si="918">$BB$9</f>
        <v>FIX</v>
      </c>
      <c r="T1082" s="3" t="s">
        <v>562</v>
      </c>
      <c r="U1082" s="71"/>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 t="shared" ref="S1083" si="919">$BB$10</f>
        <v>Space</v>
      </c>
      <c r="T1083" s="3"/>
      <c r="U1083" s="71"/>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 t="shared" ref="S1084" si="920">$BB$11</f>
        <v>Config2</v>
      </c>
      <c r="T1084" s="3"/>
      <c r="U1084" s="71"/>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 t="shared" ref="S1085" si="921">$BB$12</f>
        <v>-</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 t="shared" ref="S1086" si="922">$BB$13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 t="shared" ref="S1087" si="923">$BB$14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 t="shared" ref="S1088" si="924">$BB$15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 t="shared" ref="S1089" si="925">$BB$16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 t="shared" ref="S1090" si="926">$BB$17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 t="shared" ref="S1091" si="927">$BB$18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 t="shared" ref="S1092" si="928">$BB$19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 t="shared" ref="S1093" si="929">$BB$20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 t="shared" ref="S1094" si="930">$BB$21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 t="shared" ref="S1095" si="931">$BB$22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 t="shared" ref="S1096" si="932">$BB$23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 t="shared" ref="S1097" si="933">$BB$24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 t="shared" ref="S1098" si="934">$BB$25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 t="shared" ref="S1099" si="935">$BB$26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 t="shared" ref="S1100" si="936">$BB$27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 t="shared" ref="S1101" si="937">$BB$28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 t="shared" ref="S1102" si="938">$BB$29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 t="shared" ref="S1103" si="939">$BB$30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 t="shared" ref="S1104" si="940">$BB$31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 t="shared" ref="Y1106" si="941">VLOOKUP(U1106,$DX$1:$DZ$21,3,FALSE)</f>
        <v>-</v>
      </c>
      <c r="AD1106" s="8"/>
    </row>
    <row r="1107" spans="19:45" ht="30" customHeight="1" x14ac:dyDescent="0.25">
      <c r="S1107" s="7" t="s">
        <v>24</v>
      </c>
      <c r="T1107" s="15" t="s">
        <v>606</v>
      </c>
      <c r="U1107" s="5" t="s">
        <v>23</v>
      </c>
      <c r="V1107" s="7" t="str">
        <f t="shared" ref="V1107" si="942">VLOOKUP(U1106,$DX$1:$DZ$21,2,FALSE)</f>
        <v>-</v>
      </c>
      <c r="W1107" s="19"/>
      <c r="X1107" s="19"/>
      <c r="Y1107" s="19"/>
      <c r="Z1107" s="19"/>
      <c r="AA1107" s="5" t="s">
        <v>592</v>
      </c>
      <c r="AB1107" s="26" t="str">
        <f t="shared" ref="AB1107" si="943">T1126&amp;"_"&amp;ABS(T1124)&amp;"dB_"&amp;T1128&amp;"_"&amp;T1129&amp;"_"&amp;GetAbsMaxMinText(AF1110:AG1169)&amp;"_"&amp;T1109&amp;"_"&amp;T1108&amp;S1106&amp;"."&amp;T1132</f>
        <v>default_NormalMode_38dB_M804WF_2227F_400_452_ZTS6117SE_MP18.0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1148</v>
      </c>
      <c r="U1108" s="32" t="str">
        <f t="shared" ref="U1108" si="944">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 t="shared" ref="AN1109" si="945">VLOOKUP($T1117,$DE$1:$DJ$31,2,FALSE)</f>
        <v>Full</v>
      </c>
      <c r="AO1109" s="56" t="str">
        <f t="shared" ref="AO1109" si="946">VLOOKUP($T1117,$DE$1:$DJ$31,3,FALSE)</f>
        <v>Full</v>
      </c>
      <c r="AP1109" s="56" t="str">
        <f t="shared" ref="AP1109" si="947">VLOOKUP($T1117,$DE$1:$DJ$31,4,FALSE)</f>
        <v>non</v>
      </c>
      <c r="AQ1109" s="56" t="str">
        <f t="shared" ref="AQ1109" si="948">VLOOKUP($T1117,$DE$1:$DJ$31,5,FALSE)</f>
        <v>non</v>
      </c>
      <c r="AR1109" s="56" t="str">
        <f t="shared" ref="AR1109" si="949">VLOOKUP($T1117,$DE$1:$DJ$31,6,FALSE)</f>
        <v>Full</v>
      </c>
      <c r="AS1109" s="35" t="s">
        <v>726</v>
      </c>
    </row>
    <row r="1110" spans="19:45" ht="30" customHeight="1" x14ac:dyDescent="0.25">
      <c r="S1110" s="7" t="s">
        <v>18</v>
      </c>
      <c r="T1110" s="15" t="s">
        <v>1149</v>
      </c>
      <c r="U1110" s="36" t="str">
        <f ca="1">ConfigCode($AA1110,$AN1110,$AO1110,$AP1110,$AQ1110,$AR1110,$AF1110,$AG1110,2)</f>
        <v>0x29=-40.90,-40.00;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2.2999999999999998</v>
      </c>
      <c r="AA1110" s="39" t="s">
        <v>799</v>
      </c>
      <c r="AB1110" s="40">
        <v>4.5</v>
      </c>
      <c r="AC1110" s="40" t="s">
        <v>996</v>
      </c>
      <c r="AD1110" s="40">
        <v>1</v>
      </c>
      <c r="AE1110" s="41">
        <v>0</v>
      </c>
      <c r="AF1110" s="42">
        <v>-40.9</v>
      </c>
      <c r="AG1110" s="42">
        <v>-40</v>
      </c>
      <c r="AH1110" s="43">
        <f ca="1">$AF1110+$Z1110</f>
        <v>-38.6</v>
      </c>
      <c r="AI1110" s="43">
        <f ca="1">$AG1110+$Z1110</f>
        <v>-37.700000000000003</v>
      </c>
      <c r="AJ1110" s="44">
        <f ca="1" xml:space="preserve">
N("initial sens-loopgain")+
$AF1110-BoxVal(ROW($AA1110),26,COLUMN(INDIRECT("T"&amp;(INT(ROW($AA1127)/65))*65+2)))</f>
        <v>-40.9</v>
      </c>
      <c r="AK1110" s="44">
        <f ca="1">AJ1110+(AG1110-AF1110)</f>
        <v>-40</v>
      </c>
      <c r="AL1110" s="44">
        <f ca="1" xml:space="preserve">
N("initial sens-loopgain-gain-gain ref-vcm")+
$AH1110-
BoxVal(ROW($AA1110),26,COLUMN(INDIRECT("T"&amp;(INT(ROW($AA1127)/65))*65+2)))-
$AB1110-
$W1110-
IFERROR(VLOOKUP($AC1110,$CT$1:$DC$31,7,FALSE),0)</f>
        <v>-43.1</v>
      </c>
      <c r="AM1110" s="44">
        <f ca="1">AL1110+(AG1110-AF1110)</f>
        <v>-42.2</v>
      </c>
      <c r="AN1110" s="36" t="str">
        <f ca="1">IF(BoxVal(ROW(AA1110),9,COLUMN(T1108))="FIX","00",ManualLookup(AA1110,BoxVal(ROW(AA1110),4,COLUMN(AN1108)),INDIRECT(DN$3)))</f>
        <v>20</v>
      </c>
      <c r="AO1110" s="36" t="str">
        <f t="shared" ref="AO1110:AR1114" ca="1" si="950">ManualLookup(AB1110,BoxVal(ROW(AB1110),4,COLUMN(AO1108)),INDIRECT(DO$3))</f>
        <v>09</v>
      </c>
      <c r="AP1110" s="36" t="str">
        <f t="shared" ca="1" si="950"/>
        <v>00</v>
      </c>
      <c r="AQ1110" s="36" t="str">
        <f t="shared" ca="1" si="950"/>
        <v>00</v>
      </c>
      <c r="AR1110" s="36" t="str">
        <f t="shared" ca="1" si="950"/>
        <v>00</v>
      </c>
      <c r="AS1110" s="33"/>
    </row>
    <row r="1111" spans="19:45" ht="30" customHeight="1" x14ac:dyDescent="0.25">
      <c r="S1111" s="7" t="s">
        <v>13</v>
      </c>
      <c r="T1111" s="15" t="s">
        <v>1155</v>
      </c>
      <c r="U1111" s="71" t="str">
        <f ca="1">ConfigCode($AA1111,$AN1111,$AO1111,$AP1111,$AQ1111,$AR1111,$AF1111,$AG1111,2)</f>
        <v>0x39=-42.00,-40.90;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3.4</v>
      </c>
      <c r="AA1111" s="39" t="s">
        <v>1153</v>
      </c>
      <c r="AB1111" s="40">
        <v>4.5</v>
      </c>
      <c r="AC1111" s="40" t="s">
        <v>996</v>
      </c>
      <c r="AD1111" s="40">
        <v>1</v>
      </c>
      <c r="AE1111" s="41">
        <v>0</v>
      </c>
      <c r="AF1111" s="42">
        <v>-42</v>
      </c>
      <c r="AG1111" s="47">
        <f t="shared" ref="AG1111" si="951">AF1110</f>
        <v>-40.9</v>
      </c>
      <c r="AH1111" s="43">
        <f ca="1">$AF1111+$Z1111</f>
        <v>-38.6</v>
      </c>
      <c r="AI1111" s="43">
        <f ca="1">$AG1111+$Z1111</f>
        <v>-37.5</v>
      </c>
      <c r="AJ1111" s="44">
        <f ca="1" xml:space="preserve">
N("initial sens-loopgain")+
$AF1111-BoxVal(ROW($AA1111),26,COLUMN(INDIRECT("T"&amp;(INT(ROW($AA1128)/65))*65+2)))</f>
        <v>-42</v>
      </c>
      <c r="AK1111" s="44">
        <f ca="1">AJ1111+(AG1111-AF1111)</f>
        <v>-40.9</v>
      </c>
      <c r="AL1111" s="44">
        <f ca="1" xml:space="preserve">
N("initial sens-loopgain-gain-gain ref-vcm")+
$AH1111-
BoxVal(ROW($AA1111),26,COLUMN(INDIRECT("T"&amp;(INT(ROW($AA1128)/65))*65+2)))-
$AB1111-
$W1111-
IFERROR(VLOOKUP($AC1111,$CT$1:$DC$31,7,FALSE),0)</f>
        <v>-43.1</v>
      </c>
      <c r="AM1111" s="44">
        <f ca="1">AL1111+(AG1111-AF1111)</f>
        <v>-42</v>
      </c>
      <c r="AN1111" s="36" t="str">
        <f ca="1">IF(BoxVal(ROW(AA1111),9,COLUMN(T1109))="FIX","00",ManualLookup(AA1111,BoxVal(ROW(AA1111),4,COLUMN(AN1109)),INDIRECT(DN$3)))</f>
        <v>30</v>
      </c>
      <c r="AO1111" s="36" t="str">
        <f t="shared" ca="1" si="950"/>
        <v>09</v>
      </c>
      <c r="AP1111" s="36" t="str">
        <f t="shared" ca="1" si="950"/>
        <v>00</v>
      </c>
      <c r="AQ1111" s="36" t="str">
        <f t="shared" ca="1" si="950"/>
        <v>00</v>
      </c>
      <c r="AR1111" s="36" t="str">
        <f t="shared" ca="1" si="950"/>
        <v>00</v>
      </c>
      <c r="AS1111" s="36"/>
    </row>
    <row r="1112" spans="19:45" ht="30" customHeight="1" x14ac:dyDescent="0.25">
      <c r="S1112" s="26"/>
      <c r="T1112" s="17"/>
      <c r="U1112" s="71" t="str">
        <f ca="1">ConfigCode($AA1112,$AN1112,$AO1112,$AP1112,$AQ1112,$AR1112,$AF1112,$AG1112,2)</f>
        <v>0x09=-43.10,-42.00;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4.5</v>
      </c>
      <c r="AA1112" s="39" t="s">
        <v>587</v>
      </c>
      <c r="AB1112" s="40">
        <v>4.5</v>
      </c>
      <c r="AC1112" s="40" t="s">
        <v>995</v>
      </c>
      <c r="AD1112" s="40">
        <v>1</v>
      </c>
      <c r="AE1112" s="41">
        <v>0</v>
      </c>
      <c r="AF1112" s="42">
        <v>-43.1</v>
      </c>
      <c r="AG1112" s="47">
        <f>AF1111</f>
        <v>-42</v>
      </c>
      <c r="AH1112" s="43">
        <f ca="1">$AF1112+$Z1112</f>
        <v>-38.6</v>
      </c>
      <c r="AI1112" s="43">
        <f ca="1">$AG1112+$Z1112</f>
        <v>-37.5</v>
      </c>
      <c r="AJ1112" s="44">
        <f ca="1" xml:space="preserve">
N("initial sens-loopgain")+
$AF1112-BoxVal(ROW($AA1112),26,COLUMN(INDIRECT("T"&amp;(INT(ROW($AA1129)/65))*65+2)))</f>
        <v>-43.1</v>
      </c>
      <c r="AK1112" s="44">
        <f ca="1">AJ1112+(AG1112-AF1112)</f>
        <v>-42</v>
      </c>
      <c r="AL1112" s="44">
        <f ca="1" xml:space="preserve">
N("initial sens-loopgain-gain-gain ref-vcm")+
$AH1112-
BoxVal(ROW($AA1112),26,COLUMN(INDIRECT("T"&amp;(INT(ROW($AA1129)/65))*65+2)))-
$AB1112-
$W1112-
IFERROR(VLOOKUP($AC1112,$CT$1:$DC$31,7,FALSE),0)</f>
        <v>-43.1</v>
      </c>
      <c r="AM1112" s="44">
        <f ca="1">AL1112+(AG1112-AF1112)</f>
        <v>-42</v>
      </c>
      <c r="AN1112" s="36" t="str">
        <f ca="1">IF(BoxVal(ROW(AA1112),9,COLUMN(T1110))="FIX","00",ManualLookup(AA1112,BoxVal(ROW(AA1112),4,COLUMN(AN1110)),INDIRECT(DN$3)))</f>
        <v>00</v>
      </c>
      <c r="AO1112" s="36" t="str">
        <f t="shared" ca="1" si="950"/>
        <v>09</v>
      </c>
      <c r="AP1112" s="36" t="str">
        <f t="shared" ca="1" si="950"/>
        <v>00</v>
      </c>
      <c r="AQ1112" s="36" t="str">
        <f t="shared" ca="1" si="950"/>
        <v>00</v>
      </c>
      <c r="AR1112" s="36" t="str">
        <f t="shared" ca="1" si="950"/>
        <v>00</v>
      </c>
      <c r="AS1112" s="36"/>
    </row>
    <row r="1113" spans="19:45" ht="30" customHeight="1" x14ac:dyDescent="0.25">
      <c r="S1113" s="7" t="s">
        <v>19</v>
      </c>
      <c r="T1113" s="15" t="s">
        <v>1150</v>
      </c>
      <c r="U1113" s="71" t="str">
        <f ca="1">ConfigCode($AA1113,$AN1113,$AO1113,$AP1113,$AQ1113,$AR1113,$AF1113,$AG1113,2)</f>
        <v>0x59=-44.20,-43.10;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5.6</v>
      </c>
      <c r="AA1113" s="39" t="s">
        <v>580</v>
      </c>
      <c r="AB1113" s="40">
        <v>4.5</v>
      </c>
      <c r="AC1113" s="40" t="s">
        <v>995</v>
      </c>
      <c r="AD1113" s="40">
        <v>1</v>
      </c>
      <c r="AE1113" s="41">
        <v>0</v>
      </c>
      <c r="AF1113" s="42">
        <v>-44.2</v>
      </c>
      <c r="AG1113" s="47">
        <f>AF1112</f>
        <v>-43.1</v>
      </c>
      <c r="AH1113" s="43">
        <f ca="1">$AF1113+$Z1113</f>
        <v>-38.6</v>
      </c>
      <c r="AI1113" s="43">
        <f ca="1">$AG1113+$Z1113</f>
        <v>-37.5</v>
      </c>
      <c r="AJ1113" s="44">
        <f ca="1" xml:space="preserve">
N("initial sens-loopgain")+
$AF1113-BoxVal(ROW($AA1113),26,COLUMN(INDIRECT("T"&amp;(INT(ROW($AA1130)/65))*65+2)))</f>
        <v>-44.2</v>
      </c>
      <c r="AK1113" s="44">
        <f ca="1">AJ1113+(AG1113-AF1113)</f>
        <v>-43.1</v>
      </c>
      <c r="AL1113" s="44">
        <f ca="1" xml:space="preserve">
N("initial sens-loopgain-gain-gain ref-vcm")+
$AH1113-
BoxVal(ROW($AA1113),26,COLUMN(INDIRECT("T"&amp;(INT(ROW($AA1130)/65))*65+2)))-
$AB1113-
$W1113-
IFERROR(VLOOKUP($AC1113,$CT$1:$DC$31,7,FALSE),0)</f>
        <v>-43.1</v>
      </c>
      <c r="AM1113" s="44">
        <f ca="1">AL1113+(AG1113-AF1113)</f>
        <v>-42</v>
      </c>
      <c r="AN1113" s="36" t="str">
        <f ca="1">IF(BoxVal(ROW(AA1113),9,COLUMN(T1111))="FIX","00",ManualLookup(AA1113,BoxVal(ROW(AA1113),4,COLUMN(AN1111)),INDIRECT(DN$3)))</f>
        <v>50</v>
      </c>
      <c r="AO1113" s="36" t="str">
        <f t="shared" ca="1" si="950"/>
        <v>09</v>
      </c>
      <c r="AP1113" s="36" t="str">
        <f t="shared" ca="1" si="950"/>
        <v>00</v>
      </c>
      <c r="AQ1113" s="36" t="str">
        <f t="shared" ca="1" si="950"/>
        <v>00</v>
      </c>
      <c r="AR1113" s="36" t="str">
        <f t="shared" ca="1" si="950"/>
        <v>00</v>
      </c>
      <c r="AS1113" s="36"/>
    </row>
    <row r="1114" spans="19:45" ht="30" customHeight="1" x14ac:dyDescent="0.25">
      <c r="S1114" s="7" t="s">
        <v>15</v>
      </c>
      <c r="T1114" s="15" t="s">
        <v>1151</v>
      </c>
      <c r="U1114" s="71" t="str">
        <f ca="1">ConfigCode($AA1114,$AN1114,$AO1114,$AP1114,$AQ1114,$AR1114,$AF1114,$AG1114,2)</f>
        <v>0x69=-45.30,-44.20;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6.7</v>
      </c>
      <c r="AA1114" s="39" t="s">
        <v>581</v>
      </c>
      <c r="AB1114" s="40">
        <v>4.5</v>
      </c>
      <c r="AC1114" s="40" t="s">
        <v>995</v>
      </c>
      <c r="AD1114" s="40">
        <v>1</v>
      </c>
      <c r="AE1114" s="41">
        <v>0</v>
      </c>
      <c r="AF1114" s="42">
        <v>-45.3</v>
      </c>
      <c r="AG1114" s="47">
        <f>AF1113</f>
        <v>-44.2</v>
      </c>
      <c r="AH1114" s="43">
        <f ca="1">$AF1114+$Z1114</f>
        <v>-38.599999999999994</v>
      </c>
      <c r="AI1114" s="43">
        <f ca="1">$AG1114+$Z1114</f>
        <v>-37.5</v>
      </c>
      <c r="AJ1114" s="44">
        <f ca="1" xml:space="preserve">
N("initial sens-loopgain")+
$AF1114-BoxVal(ROW($AA1114),26,COLUMN(INDIRECT("T"&amp;(INT(ROW($AA1131)/65))*65+2)))</f>
        <v>-45.3</v>
      </c>
      <c r="AK1114" s="44">
        <f ca="1">AJ1114+(AG1114-AF1114)</f>
        <v>-44.2</v>
      </c>
      <c r="AL1114" s="44">
        <f ca="1" xml:space="preserve">
N("initial sens-loopgain-gain-gain ref-vcm")+
$AH1114-
BoxVal(ROW($AA1114),26,COLUMN(INDIRECT("T"&amp;(INT(ROW($AA1131)/65))*65+2)))-
$AB1114-
$W1114-
IFERROR(VLOOKUP($AC1114,$CT$1:$DC$31,7,FALSE),0)</f>
        <v>-43.099999999999994</v>
      </c>
      <c r="AM1114" s="44">
        <f ca="1">AL1114+(AG1114-AF1114)</f>
        <v>-42</v>
      </c>
      <c r="AN1114" s="36" t="str">
        <f ca="1">IF(BoxVal(ROW(AA1114),9,COLUMN(T1112))="FIX","00",ManualLookup(AA1114,BoxVal(ROW(AA1114),4,COLUMN(AN1112)),INDIRECT(DN$3)))</f>
        <v>60</v>
      </c>
      <c r="AO1114" s="36" t="str">
        <f t="shared" ca="1" si="950"/>
        <v>09</v>
      </c>
      <c r="AP1114" s="36" t="str">
        <f t="shared" ca="1" si="950"/>
        <v>00</v>
      </c>
      <c r="AQ1114" s="36" t="str">
        <f t="shared" ca="1" si="950"/>
        <v>00</v>
      </c>
      <c r="AR1114" s="36" t="str">
        <f t="shared" ca="1" si="950"/>
        <v>00</v>
      </c>
      <c r="AS1114" s="36"/>
    </row>
    <row r="1115" spans="19:45" ht="30" customHeight="1" x14ac:dyDescent="0.25">
      <c r="S1115" s="7" t="s">
        <v>705</v>
      </c>
      <c r="T1115" s="15" t="s">
        <v>1152</v>
      </c>
      <c r="U1115" s="71"/>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S1116" s="7" t="s">
        <v>605</v>
      </c>
      <c r="T1116" s="15" t="s">
        <v>991</v>
      </c>
      <c r="U1116" s="71"/>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S1117" s="7" t="s">
        <v>721</v>
      </c>
      <c r="T1117" s="15" t="s">
        <v>26</v>
      </c>
      <c r="U1117" s="71"/>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-38</v>
      </c>
      <c r="U1118" s="71"/>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71"/>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71"/>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2:45" ht="30" customHeight="1" x14ac:dyDescent="0.25">
      <c r="S1121" s="7" t="s">
        <v>12</v>
      </c>
      <c r="T1121" s="15" t="s">
        <v>548</v>
      </c>
      <c r="U1121" s="71"/>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2:45" ht="30" customHeight="1" x14ac:dyDescent="0.25">
      <c r="S1122" s="26" t="s">
        <v>773</v>
      </c>
      <c r="T1122" s="15" t="s">
        <v>562</v>
      </c>
      <c r="U1122" s="71"/>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2:45" ht="30" customHeight="1" x14ac:dyDescent="0.25">
      <c r="S1123" s="7" t="s">
        <v>573</v>
      </c>
      <c r="T1123" s="15">
        <v>1.1000000000000001</v>
      </c>
      <c r="U1123" s="71"/>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2:45" ht="30" customHeight="1" x14ac:dyDescent="0.25">
      <c r="S1124" s="7" t="s">
        <v>590</v>
      </c>
      <c r="T1124" s="15">
        <f>VLOOKUP(T1109,MPN!$A$1:$E$997,4,FALSE)</f>
        <v>-38</v>
      </c>
      <c r="U1124" s="71"/>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2:45" ht="30" customHeight="1" x14ac:dyDescent="0.25">
      <c r="S1125" s="7" t="s">
        <v>693</v>
      </c>
      <c r="T1125" s="15">
        <v>0.8</v>
      </c>
      <c r="U1125" s="71"/>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2:45" ht="30" customHeight="1" x14ac:dyDescent="0.25">
      <c r="S1126" s="7" t="s">
        <v>604</v>
      </c>
      <c r="T1126" s="7" t="str">
        <f t="shared" ref="T1126" si="952">VLOOKUP($T1113,$AU$1:$AZ$31,MATCH($T1107,$AU$1:$AZ$1,0),FALSE)&amp;"_"&amp;T1115</f>
        <v>default_NormalMode</v>
      </c>
      <c r="U1126" s="71"/>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2:45" ht="30" customHeight="1" x14ac:dyDescent="0.25">
      <c r="S1127" s="7" t="s">
        <v>424</v>
      </c>
      <c r="T1127" s="7" t="str">
        <f>VLOOKUP($T1109,MPN!$A$1:$E$497,2,FALSE)</f>
        <v>AMIC</v>
      </c>
      <c r="U1127" s="71"/>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2:45" ht="30" customHeight="1" x14ac:dyDescent="0.25">
      <c r="S1128" s="7" t="s">
        <v>16</v>
      </c>
      <c r="T1128" s="7" t="str">
        <f>VLOOKUP($T1110,ASIC!$A$1:$B$200,2,FALSE)</f>
        <v>M804WF</v>
      </c>
      <c r="U1128" s="71"/>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2:45" ht="30" customHeight="1" x14ac:dyDescent="0.25">
      <c r="S1129" s="7" t="s">
        <v>17</v>
      </c>
      <c r="T1129" s="7" t="str">
        <f>VLOOKUP($T1111,Sensor!$A$1:$B$100,2,FALSE)</f>
        <v>2227F</v>
      </c>
      <c r="U1129" s="71"/>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2:45" ht="30" customHeight="1" x14ac:dyDescent="0.25">
      <c r="S1130" s="7" t="s">
        <v>21</v>
      </c>
      <c r="T1130" s="7" t="str">
        <f>VLOOKUP($T1109,MPN!$A$1:$E$497,5,FALSE)</f>
        <v>Default</v>
      </c>
      <c r="U1130" s="71"/>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2:45" ht="30" customHeight="1" x14ac:dyDescent="0.25">
      <c r="S1131" s="7" t="s">
        <v>545</v>
      </c>
      <c r="T1131" s="7">
        <f t="shared" ref="T1131" si="953">VLOOKUP(T1120,$DT$1:$DV$31,3,FALSE)</f>
        <v>0</v>
      </c>
      <c r="U1131" s="71"/>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2:45" ht="30" customHeight="1" x14ac:dyDescent="0.25">
      <c r="S1132" s="7" t="s">
        <v>22</v>
      </c>
      <c r="T1132" s="15">
        <v>0</v>
      </c>
      <c r="U1132" s="71"/>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2:45" ht="30" customHeight="1" x14ac:dyDescent="0.25">
      <c r="B1133" s="70"/>
      <c r="S1133" s="7" t="s">
        <v>696</v>
      </c>
      <c r="T1133" s="28">
        <v>45351</v>
      </c>
      <c r="U1133" s="71"/>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2:45" ht="30" customHeight="1" x14ac:dyDescent="0.25">
      <c r="S1134" s="7" t="s">
        <v>694</v>
      </c>
      <c r="T1134" s="15" t="s">
        <v>994</v>
      </c>
      <c r="U1134" s="71"/>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2:45" ht="30" customHeight="1" x14ac:dyDescent="0.25">
      <c r="S1135" s="7" t="s">
        <v>697</v>
      </c>
      <c r="T1135" s="7">
        <f t="shared" ref="T1135" ca="1" si="954">COUNTA(U1110:U1169)</f>
        <v>5</v>
      </c>
      <c r="U1135" s="71"/>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2:45" ht="30" customHeight="1" x14ac:dyDescent="0.25">
      <c r="S1136" s="7" t="s">
        <v>715</v>
      </c>
      <c r="T1136" s="7" t="str">
        <f t="shared" ref="T1136" si="955">T1124&amp;"+/-"&amp;T1125&amp;" "&amp;T1134</f>
        <v>-38+/-0.8 dBV</v>
      </c>
      <c r="U1136" s="71"/>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 t="shared" ref="T1137" si="956">T1116&amp;" : "&amp;T1119&amp;" "&amp;"(uA)"&amp;CHAR(10)&amp;"Vdc&amp;Remark: "&amp;T1122</f>
        <v>3.3V : 100~200 (uA)
Vdc&amp;Remark: -</v>
      </c>
      <c r="U1137" s="71"/>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71"/>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 t="shared" ref="T1139" si="957">ADDRESS(ROW(S1139),COLUMN($S$1))&amp;":"&amp;ADDRESS(ROW(S1169),COLUMN($T$1))</f>
        <v>$S$1139:$T$1169</v>
      </c>
      <c r="U1139" s="71"/>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 t="shared" ref="S1140" si="958">$BB$2</f>
        <v>15V</v>
      </c>
      <c r="T1140" s="3">
        <v>3.3</v>
      </c>
      <c r="U1140" s="71"/>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 t="shared" ref="S1141" si="959">$BB$3</f>
        <v>14V</v>
      </c>
      <c r="T1141" s="3">
        <v>2.2000000000000002</v>
      </c>
      <c r="U1141" s="71"/>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 t="shared" ref="S1142" si="960">$BB$4</f>
        <v>13V</v>
      </c>
      <c r="T1142" s="3">
        <v>1.1000000000000001</v>
      </c>
      <c r="U1142" s="71"/>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 t="shared" ref="S1143" si="961">$BB$5</f>
        <v>12V</v>
      </c>
      <c r="T1143" s="3">
        <v>0</v>
      </c>
      <c r="U1143" s="71"/>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 t="shared" ref="S1144" si="962">$BB$6</f>
        <v>11V</v>
      </c>
      <c r="T1144" s="3">
        <v>-1.1000000000000001</v>
      </c>
      <c r="U1144" s="71"/>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 t="shared" ref="S1145" si="963">$BB$7</f>
        <v>10V</v>
      </c>
      <c r="T1145" s="3">
        <v>-2.2000000000000002</v>
      </c>
      <c r="U1145" s="71"/>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 t="shared" ref="S1146" si="964">$BB$8</f>
        <v>9V</v>
      </c>
      <c r="T1146" s="3" t="s">
        <v>562</v>
      </c>
      <c r="U1146" s="71"/>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 t="shared" ref="S1147" si="965">$BB$9</f>
        <v>FIX</v>
      </c>
      <c r="T1147" s="3" t="s">
        <v>562</v>
      </c>
      <c r="U1147" s="71"/>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 t="shared" ref="S1148" si="966">$BB$10</f>
        <v>Space</v>
      </c>
      <c r="T1148" s="3"/>
      <c r="U1148" s="71"/>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 t="shared" ref="S1149" si="967">$BB$11</f>
        <v>Config2</v>
      </c>
      <c r="T1149" s="3"/>
      <c r="U1149" s="71"/>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 t="shared" ref="S1150" si="968">$BB$12</f>
        <v>-</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 t="shared" ref="S1151" si="969">$BB$13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 t="shared" ref="S1152" si="970">$BB$14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 t="shared" ref="S1153" si="971">$BB$15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 t="shared" ref="S1154" si="972">$BB$16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 t="shared" ref="S1155" si="973">$BB$17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 t="shared" ref="S1156" si="974">$BB$18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 t="shared" ref="S1157" si="975">$BB$19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 t="shared" ref="S1158" si="976">$BB$20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 t="shared" ref="S1159" si="977">$BB$21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 t="shared" ref="S1160" si="978">$BB$22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 t="shared" ref="S1161" si="979">$BB$23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 t="shared" ref="S1162" si="980">$BB$24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 t="shared" ref="S1163" si="981">$BB$25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 t="shared" ref="S1164" si="982">$BB$26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 t="shared" ref="S1165" si="983">$BB$27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 t="shared" ref="S1166" si="984">$BB$28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 t="shared" ref="S1167" si="985">$BB$29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 t="shared" ref="S1168" si="986">$BB$30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 t="shared" ref="S1169" si="987">$BB$31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 t="shared" ref="Y1171" si="988">VLOOKUP(U1171,$DX$1:$DZ$21,3,FALSE)</f>
        <v>-</v>
      </c>
      <c r="AD1171" s="8"/>
    </row>
    <row r="1172" spans="19:45" ht="30" customHeight="1" x14ac:dyDescent="0.25">
      <c r="S1172" s="7" t="s">
        <v>24</v>
      </c>
      <c r="T1172" s="15" t="s">
        <v>606</v>
      </c>
      <c r="U1172" s="5" t="s">
        <v>23</v>
      </c>
      <c r="V1172" s="7" t="str">
        <f t="shared" ref="V1172" si="989">VLOOKUP(U1171,$DX$1:$DZ$21,2,FALSE)</f>
        <v>-</v>
      </c>
      <c r="W1172" s="19"/>
      <c r="X1172" s="19"/>
      <c r="Y1172" s="19"/>
      <c r="Z1172" s="19"/>
      <c r="AA1172" s="5" t="s">
        <v>592</v>
      </c>
      <c r="AB1172" s="26" t="str">
        <f t="shared" ref="AB1172" si="990">T1191&amp;"_"&amp;ABS(T1189)&amp;"dB_"&amp;T1193&amp;"_"&amp;T1194&amp;"_"&amp;GetAbsMaxMinText(AF1175:AG1234)&amp;"_"&amp;T1174&amp;"_"&amp;T1173&amp;S1171&amp;"."&amp;T1197</f>
        <v>default_NormalMode_42dB_M804WF_2301A_380_470_ZTS6117_PR19.4</v>
      </c>
      <c r="AC1172" s="18"/>
      <c r="AD1172" s="18"/>
      <c r="AE1172" s="18"/>
      <c r="AF1172" s="18"/>
      <c r="AG1172" s="18"/>
      <c r="AH1172" s="19"/>
      <c r="AI1172" s="19" t="s">
        <v>2</v>
      </c>
      <c r="AJ1172" s="16" t="s">
        <v>1145</v>
      </c>
      <c r="AK1172" s="16"/>
      <c r="AL1172" s="16"/>
      <c r="AM1172" s="16"/>
      <c r="AN1172" s="16"/>
      <c r="AO1172" s="16"/>
      <c r="AP1172" s="16"/>
      <c r="AQ1172" s="16"/>
      <c r="AR1172" s="16"/>
      <c r="AS1172" s="16"/>
    </row>
    <row r="1173" spans="19:45" ht="30" customHeight="1" x14ac:dyDescent="0.25">
      <c r="S1173" s="7" t="s">
        <v>5</v>
      </c>
      <c r="T1173" s="15" t="s">
        <v>1162</v>
      </c>
      <c r="U1173" s="32" t="str">
        <f t="shared" ref="U1173" si="991">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1183</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 t="shared" ref="AN1174" si="992">VLOOKUP($T1182,$DE$1:$DJ$31,2,FALSE)</f>
        <v>Full</v>
      </c>
      <c r="AO1174" s="56" t="str">
        <f t="shared" ref="AO1174" si="993">VLOOKUP($T1182,$DE$1:$DJ$31,3,FALSE)</f>
        <v>Full</v>
      </c>
      <c r="AP1174" s="56" t="str">
        <f t="shared" ref="AP1174" si="994">VLOOKUP($T1182,$DE$1:$DJ$31,4,FALSE)</f>
        <v>non</v>
      </c>
      <c r="AQ1174" s="56" t="str">
        <f t="shared" ref="AQ1174" si="995">VLOOKUP($T1182,$DE$1:$DJ$31,5,FALSE)</f>
        <v>non</v>
      </c>
      <c r="AR1174" s="56" t="str">
        <f t="shared" ref="AR1174" si="996">VLOOKUP($T1182,$DE$1:$DJ$31,6,FALSE)</f>
        <v>Full</v>
      </c>
      <c r="AS1174" s="35" t="s">
        <v>726</v>
      </c>
    </row>
    <row r="1175" spans="19:45" ht="30" customHeight="1" x14ac:dyDescent="0.25">
      <c r="S1175" s="7" t="s">
        <v>18</v>
      </c>
      <c r="T1175" s="15" t="s">
        <v>1149</v>
      </c>
      <c r="U1175" s="36" t="str">
        <f t="shared" ref="U1175:U1193" ca="1" si="997">ConfigCode($AA1175,$AN1175,$AO1175,$AP1175,$AQ1175,$AR1175,$AF1175,$AG1175,2)</f>
        <v>0x74=-38.80,-38.00;</v>
      </c>
      <c r="V1175" s="37"/>
      <c r="W1175" s="37"/>
      <c r="X1175" s="68"/>
      <c r="Y1175" s="68"/>
      <c r="Z1175" s="55">
        <f t="shared" ref="Z1175:Z1193" ca="1" si="998" xml:space="preserve">
N("vbias,vlookup vbias range")+
VLOOKUP($AA1175,INDIRECT(BoxVal(ROW($AA1175),34,COLUMN(T1171))),2,FALSE)+
N("gain")+
$AB1175+
N("vcm")+
VLOOKUP($AC1175,$CT$1:$DC$31,7,FALSE)+
N("(vbias*vcp*vbg-vbias)*sensor ratio")+
VbiasCal($AA1175,$AD1175,$AE1175,BoxVal(ROW($AC1175),18,COLUMN($T$22)))+
N("vbias ref+gain ref")+
$V1175+$W1175</f>
        <v>-3.5</v>
      </c>
      <c r="AA1175" s="39" t="s">
        <v>1161</v>
      </c>
      <c r="AB1175" s="40">
        <v>1</v>
      </c>
      <c r="AC1175" s="40" t="s">
        <v>996</v>
      </c>
      <c r="AD1175" s="40">
        <v>1</v>
      </c>
      <c r="AE1175" s="41">
        <v>0</v>
      </c>
      <c r="AF1175" s="42">
        <v>-38.799999999999997</v>
      </c>
      <c r="AG1175" s="42">
        <v>-38</v>
      </c>
      <c r="AH1175" s="43">
        <f t="shared" ref="AH1175:AH1193" ca="1" si="999">$AF1175+$Z1175</f>
        <v>-42.3</v>
      </c>
      <c r="AI1175" s="43">
        <f t="shared" ref="AI1175:AI1193" ca="1" si="1000">$AG1175+$Z1175</f>
        <v>-41.5</v>
      </c>
      <c r="AJ1175" s="44">
        <f t="shared" ref="AJ1175:AJ1193" ca="1" si="1001" xml:space="preserve">
N("initial sens-loopgain")+
$AF1175-BoxVal(ROW($AA1175),26,COLUMN(INDIRECT("T"&amp;(INT(ROW($AA1192)/65))*65+2)))</f>
        <v>-38.799999999999997</v>
      </c>
      <c r="AK1175" s="44">
        <f t="shared" ref="AK1175:AK1193" ca="1" si="1002">AJ1175+(AG1175-AF1175)</f>
        <v>-38</v>
      </c>
      <c r="AL1175" s="44">
        <f t="shared" ref="AL1175:AL1193" ca="1" si="1003" xml:space="preserve">
N("initial sens-loopgain-gain-gain ref-vcm")+
$AH1175-
BoxVal(ROW($AA1175),26,COLUMN(INDIRECT("T"&amp;(INT(ROW($AA1192)/65))*65+2)))-
$AB1175-
$W1175-
IFERROR(VLOOKUP($AC1175,$CT$1:$DC$31,7,FALSE),0)</f>
        <v>-43.3</v>
      </c>
      <c r="AM1175" s="44">
        <f t="shared" ref="AM1175:AM1193" ca="1" si="1004">AL1175+(AG1175-AF1175)</f>
        <v>-42.5</v>
      </c>
      <c r="AN1175" s="36" t="str">
        <f t="shared" ref="AN1175:AN1193" ca="1" si="1005">IF(BoxVal(ROW(AA1175),9,COLUMN(T1173))="FIX","00",ManualLookup(AA1175,BoxVal(ROW(AA1175),4,COLUMN(AN1173)),INDIRECT(DN$3)))</f>
        <v>70</v>
      </c>
      <c r="AO1175" s="36" t="str">
        <f t="shared" ref="AO1175:AO1193" ca="1" si="1006">ManualLookup(AB1175,BoxVal(ROW(AB1175),4,COLUMN(AO1173)),INDIRECT(DO$3))</f>
        <v>04</v>
      </c>
      <c r="AP1175" s="36" t="str">
        <f t="shared" ref="AP1175:AP1193" ca="1" si="1007">ManualLookup(AC1175,BoxVal(ROW(AC1175),4,COLUMN(AP1173)),INDIRECT(DP$3))</f>
        <v>00</v>
      </c>
      <c r="AQ1175" s="36" t="str">
        <f t="shared" ref="AQ1175:AQ1193" ca="1" si="1008">ManualLookup(AD1175,BoxVal(ROW(AD1175),4,COLUMN(AQ1173)),INDIRECT(DQ$3))</f>
        <v>00</v>
      </c>
      <c r="AR1175" s="36" t="str">
        <f t="shared" ref="AR1175:AR1193" ca="1" si="1009">ManualLookup(AE1175,BoxVal(ROW(AE1175),4,COLUMN(AR1173)),INDIRECT(DR$3))</f>
        <v>00</v>
      </c>
      <c r="AS1175" s="33"/>
    </row>
    <row r="1176" spans="19:45" ht="30" customHeight="1" x14ac:dyDescent="0.25">
      <c r="S1176" s="7" t="s">
        <v>13</v>
      </c>
      <c r="T1176" s="15" t="s">
        <v>1166</v>
      </c>
      <c r="U1176" s="71" t="str">
        <f t="shared" ca="1" si="997"/>
        <v>0x75=-39.30,-38.80;</v>
      </c>
      <c r="V1176" s="37"/>
      <c r="W1176" s="37"/>
      <c r="X1176" s="68"/>
      <c r="Y1176" s="68"/>
      <c r="Z1176" s="55">
        <f t="shared" ca="1" si="998"/>
        <v>-3</v>
      </c>
      <c r="AA1176" s="39" t="s">
        <v>1161</v>
      </c>
      <c r="AB1176" s="40">
        <v>1.5</v>
      </c>
      <c r="AC1176" s="40" t="s">
        <v>996</v>
      </c>
      <c r="AD1176" s="40">
        <v>1</v>
      </c>
      <c r="AE1176" s="41">
        <v>0</v>
      </c>
      <c r="AF1176" s="42">
        <v>-39.299999999999997</v>
      </c>
      <c r="AG1176" s="47">
        <f t="shared" ref="AG1176" si="1010">AF1175</f>
        <v>-38.799999999999997</v>
      </c>
      <c r="AH1176" s="43">
        <f t="shared" ca="1" si="999"/>
        <v>-42.3</v>
      </c>
      <c r="AI1176" s="43">
        <f t="shared" ca="1" si="1000"/>
        <v>-41.8</v>
      </c>
      <c r="AJ1176" s="44">
        <f t="shared" ca="1" si="1001"/>
        <v>-39.299999999999997</v>
      </c>
      <c r="AK1176" s="44">
        <f t="shared" ca="1" si="1002"/>
        <v>-38.799999999999997</v>
      </c>
      <c r="AL1176" s="44">
        <f t="shared" ca="1" si="1003"/>
        <v>-43.8</v>
      </c>
      <c r="AM1176" s="44">
        <f t="shared" ca="1" si="1004"/>
        <v>-43.3</v>
      </c>
      <c r="AN1176" s="36" t="str">
        <f t="shared" ca="1" si="1005"/>
        <v>70</v>
      </c>
      <c r="AO1176" s="36" t="str">
        <f t="shared" ca="1" si="1006"/>
        <v>05</v>
      </c>
      <c r="AP1176" s="36" t="str">
        <f t="shared" ca="1" si="1007"/>
        <v>00</v>
      </c>
      <c r="AQ1176" s="36" t="str">
        <f t="shared" ca="1" si="1008"/>
        <v>00</v>
      </c>
      <c r="AR1176" s="36" t="str">
        <f t="shared" ca="1" si="1009"/>
        <v>00</v>
      </c>
      <c r="AS1176" s="36"/>
    </row>
    <row r="1177" spans="19:45" ht="30" customHeight="1" x14ac:dyDescent="0.25">
      <c r="S1177" s="26"/>
      <c r="T1177" s="17"/>
      <c r="U1177" s="71" t="str">
        <f t="shared" ca="1" si="997"/>
        <v>0x76=-39.80,-39.30;</v>
      </c>
      <c r="V1177" s="37"/>
      <c r="W1177" s="37"/>
      <c r="X1177" s="68"/>
      <c r="Y1177" s="68"/>
      <c r="Z1177" s="55">
        <f t="shared" ca="1" si="998"/>
        <v>-2.5</v>
      </c>
      <c r="AA1177" s="39" t="s">
        <v>965</v>
      </c>
      <c r="AB1177" s="40">
        <v>2</v>
      </c>
      <c r="AC1177" s="40" t="s">
        <v>995</v>
      </c>
      <c r="AD1177" s="40">
        <v>1</v>
      </c>
      <c r="AE1177" s="41">
        <v>0</v>
      </c>
      <c r="AF1177" s="42">
        <v>-39.799999999999997</v>
      </c>
      <c r="AG1177" s="47">
        <f t="shared" ref="AG1177:AG1193" si="1011">AF1176</f>
        <v>-39.299999999999997</v>
      </c>
      <c r="AH1177" s="43">
        <f t="shared" ca="1" si="999"/>
        <v>-42.3</v>
      </c>
      <c r="AI1177" s="43">
        <f t="shared" ca="1" si="1000"/>
        <v>-41.8</v>
      </c>
      <c r="AJ1177" s="44">
        <f t="shared" ca="1" si="1001"/>
        <v>-39.799999999999997</v>
      </c>
      <c r="AK1177" s="44">
        <f t="shared" ca="1" si="1002"/>
        <v>-39.299999999999997</v>
      </c>
      <c r="AL1177" s="44">
        <f t="shared" ca="1" si="1003"/>
        <v>-44.3</v>
      </c>
      <c r="AM1177" s="44">
        <f t="shared" ca="1" si="1004"/>
        <v>-43.8</v>
      </c>
      <c r="AN1177" s="36" t="str">
        <f t="shared" ca="1" si="1005"/>
        <v>70</v>
      </c>
      <c r="AO1177" s="36" t="str">
        <f t="shared" ca="1" si="1006"/>
        <v>06</v>
      </c>
      <c r="AP1177" s="36" t="str">
        <f t="shared" ca="1" si="1007"/>
        <v>00</v>
      </c>
      <c r="AQ1177" s="36" t="str">
        <f t="shared" ca="1" si="1008"/>
        <v>00</v>
      </c>
      <c r="AR1177" s="36" t="str">
        <f t="shared" ca="1" si="1009"/>
        <v>00</v>
      </c>
      <c r="AS1177" s="36"/>
    </row>
    <row r="1178" spans="19:45" ht="30" customHeight="1" x14ac:dyDescent="0.25">
      <c r="S1178" s="7" t="s">
        <v>19</v>
      </c>
      <c r="T1178" s="15" t="s">
        <v>1150</v>
      </c>
      <c r="U1178" s="71" t="str">
        <f t="shared" ca="1" si="997"/>
        <v>0x23=-40.30,-39.80;</v>
      </c>
      <c r="V1178" s="37"/>
      <c r="W1178" s="37"/>
      <c r="X1178" s="68"/>
      <c r="Y1178" s="68"/>
      <c r="Z1178" s="55">
        <f t="shared" ca="1" si="998"/>
        <v>-2</v>
      </c>
      <c r="AA1178" s="39" t="s">
        <v>584</v>
      </c>
      <c r="AB1178" s="40">
        <v>0.5</v>
      </c>
      <c r="AC1178" s="40" t="s">
        <v>995</v>
      </c>
      <c r="AD1178" s="40">
        <v>1</v>
      </c>
      <c r="AE1178" s="41">
        <v>0</v>
      </c>
      <c r="AF1178" s="42">
        <v>-40.299999999999997</v>
      </c>
      <c r="AG1178" s="47">
        <f t="shared" si="1011"/>
        <v>-39.799999999999997</v>
      </c>
      <c r="AH1178" s="43">
        <f t="shared" ca="1" si="999"/>
        <v>-42.3</v>
      </c>
      <c r="AI1178" s="43">
        <f t="shared" ca="1" si="1000"/>
        <v>-41.8</v>
      </c>
      <c r="AJ1178" s="44">
        <f t="shared" ca="1" si="1001"/>
        <v>-40.299999999999997</v>
      </c>
      <c r="AK1178" s="44">
        <f t="shared" ca="1" si="1002"/>
        <v>-39.799999999999997</v>
      </c>
      <c r="AL1178" s="44">
        <f t="shared" ca="1" si="1003"/>
        <v>-42.8</v>
      </c>
      <c r="AM1178" s="44">
        <f t="shared" ca="1" si="1004"/>
        <v>-42.3</v>
      </c>
      <c r="AN1178" s="36" t="str">
        <f t="shared" ca="1" si="1005"/>
        <v>20</v>
      </c>
      <c r="AO1178" s="36" t="str">
        <f t="shared" ca="1" si="1006"/>
        <v>03</v>
      </c>
      <c r="AP1178" s="36" t="str">
        <f t="shared" ca="1" si="1007"/>
        <v>00</v>
      </c>
      <c r="AQ1178" s="36" t="str">
        <f t="shared" ca="1" si="1008"/>
        <v>00</v>
      </c>
      <c r="AR1178" s="36" t="str">
        <f t="shared" ca="1" si="1009"/>
        <v>00</v>
      </c>
      <c r="AS1178" s="36"/>
    </row>
    <row r="1179" spans="19:45" ht="30" customHeight="1" x14ac:dyDescent="0.25">
      <c r="S1179" s="7" t="s">
        <v>15</v>
      </c>
      <c r="T1179" s="15" t="s">
        <v>1151</v>
      </c>
      <c r="U1179" s="71" t="str">
        <f t="shared" ca="1" si="997"/>
        <v>0x24=-40.80,-40.30;</v>
      </c>
      <c r="V1179" s="37"/>
      <c r="W1179" s="37"/>
      <c r="X1179" s="68"/>
      <c r="Y1179" s="68"/>
      <c r="Z1179" s="55">
        <f t="shared" ca="1" si="998"/>
        <v>-1.5</v>
      </c>
      <c r="AA1179" s="39" t="s">
        <v>584</v>
      </c>
      <c r="AB1179" s="40">
        <v>1</v>
      </c>
      <c r="AC1179" s="40" t="s">
        <v>995</v>
      </c>
      <c r="AD1179" s="40">
        <v>1</v>
      </c>
      <c r="AE1179" s="41">
        <v>0</v>
      </c>
      <c r="AF1179" s="42">
        <v>-40.799999999999997</v>
      </c>
      <c r="AG1179" s="47">
        <f t="shared" si="1011"/>
        <v>-40.299999999999997</v>
      </c>
      <c r="AH1179" s="43">
        <f t="shared" ca="1" si="999"/>
        <v>-42.3</v>
      </c>
      <c r="AI1179" s="43">
        <f t="shared" ca="1" si="1000"/>
        <v>-41.8</v>
      </c>
      <c r="AJ1179" s="44">
        <f t="shared" ca="1" si="1001"/>
        <v>-40.799999999999997</v>
      </c>
      <c r="AK1179" s="44">
        <f t="shared" ca="1" si="1002"/>
        <v>-40.299999999999997</v>
      </c>
      <c r="AL1179" s="44">
        <f t="shared" ca="1" si="1003"/>
        <v>-43.3</v>
      </c>
      <c r="AM1179" s="44">
        <f t="shared" ca="1" si="1004"/>
        <v>-42.8</v>
      </c>
      <c r="AN1179" s="36" t="str">
        <f t="shared" ca="1" si="1005"/>
        <v>20</v>
      </c>
      <c r="AO1179" s="36" t="str">
        <f t="shared" ca="1" si="1006"/>
        <v>04</v>
      </c>
      <c r="AP1179" s="36" t="str">
        <f t="shared" ca="1" si="1007"/>
        <v>00</v>
      </c>
      <c r="AQ1179" s="36" t="str">
        <f t="shared" ca="1" si="1008"/>
        <v>00</v>
      </c>
      <c r="AR1179" s="36" t="str">
        <f t="shared" ca="1" si="1009"/>
        <v>00</v>
      </c>
      <c r="AS1179" s="36"/>
    </row>
    <row r="1180" spans="19:45" ht="30" customHeight="1" x14ac:dyDescent="0.25">
      <c r="S1180" s="7" t="s">
        <v>705</v>
      </c>
      <c r="T1180" s="15" t="s">
        <v>1152</v>
      </c>
      <c r="U1180" s="71" t="str">
        <f t="shared" ca="1" si="997"/>
        <v>0x25=-41.30,-40.80;</v>
      </c>
      <c r="V1180" s="37"/>
      <c r="W1180" s="37"/>
      <c r="X1180" s="68"/>
      <c r="Y1180" s="68"/>
      <c r="Z1180" s="55">
        <f t="shared" ca="1" si="998"/>
        <v>-1</v>
      </c>
      <c r="AA1180" s="39" t="s">
        <v>584</v>
      </c>
      <c r="AB1180" s="40">
        <v>1.5</v>
      </c>
      <c r="AC1180" s="40" t="s">
        <v>995</v>
      </c>
      <c r="AD1180" s="40">
        <v>1</v>
      </c>
      <c r="AE1180" s="41">
        <v>0</v>
      </c>
      <c r="AF1180" s="42">
        <v>-41.3</v>
      </c>
      <c r="AG1180" s="47">
        <f t="shared" si="1011"/>
        <v>-40.799999999999997</v>
      </c>
      <c r="AH1180" s="43">
        <f t="shared" ca="1" si="999"/>
        <v>-42.3</v>
      </c>
      <c r="AI1180" s="43">
        <f t="shared" ca="1" si="1000"/>
        <v>-41.8</v>
      </c>
      <c r="AJ1180" s="44">
        <f t="shared" ca="1" si="1001"/>
        <v>-41.3</v>
      </c>
      <c r="AK1180" s="44">
        <f t="shared" ca="1" si="1002"/>
        <v>-40.799999999999997</v>
      </c>
      <c r="AL1180" s="44">
        <f t="shared" ca="1" si="1003"/>
        <v>-43.8</v>
      </c>
      <c r="AM1180" s="44">
        <f t="shared" ca="1" si="1004"/>
        <v>-43.3</v>
      </c>
      <c r="AN1180" s="36" t="str">
        <f t="shared" ca="1" si="1005"/>
        <v>20</v>
      </c>
      <c r="AO1180" s="36" t="str">
        <f t="shared" ca="1" si="1006"/>
        <v>05</v>
      </c>
      <c r="AP1180" s="36" t="str">
        <f t="shared" ca="1" si="1007"/>
        <v>00</v>
      </c>
      <c r="AQ1180" s="36" t="str">
        <f t="shared" ca="1" si="1008"/>
        <v>00</v>
      </c>
      <c r="AR1180" s="36" t="str">
        <f t="shared" ca="1" si="1009"/>
        <v>00</v>
      </c>
      <c r="AS1180" s="36"/>
    </row>
    <row r="1181" spans="19:45" ht="30" customHeight="1" x14ac:dyDescent="0.25">
      <c r="S1181" s="7" t="s">
        <v>605</v>
      </c>
      <c r="T1181" s="15" t="s">
        <v>991</v>
      </c>
      <c r="U1181" s="71" t="str">
        <f t="shared" ca="1" si="997"/>
        <v>0x26=-41.80,-41.30;</v>
      </c>
      <c r="V1181" s="37"/>
      <c r="W1181" s="37"/>
      <c r="X1181" s="68"/>
      <c r="Y1181" s="68"/>
      <c r="Z1181" s="55">
        <f t="shared" ca="1" si="998"/>
        <v>-0.5</v>
      </c>
      <c r="AA1181" s="39" t="s">
        <v>584</v>
      </c>
      <c r="AB1181" s="40">
        <v>2</v>
      </c>
      <c r="AC1181" s="40" t="s">
        <v>995</v>
      </c>
      <c r="AD1181" s="40">
        <v>1</v>
      </c>
      <c r="AE1181" s="41">
        <v>0</v>
      </c>
      <c r="AF1181" s="42">
        <v>-41.8</v>
      </c>
      <c r="AG1181" s="47">
        <f t="shared" si="1011"/>
        <v>-41.3</v>
      </c>
      <c r="AH1181" s="43">
        <f t="shared" ca="1" si="999"/>
        <v>-42.3</v>
      </c>
      <c r="AI1181" s="43">
        <f t="shared" ca="1" si="1000"/>
        <v>-41.8</v>
      </c>
      <c r="AJ1181" s="44">
        <f t="shared" ca="1" si="1001"/>
        <v>-41.8</v>
      </c>
      <c r="AK1181" s="44">
        <f t="shared" ca="1" si="1002"/>
        <v>-41.3</v>
      </c>
      <c r="AL1181" s="44">
        <f t="shared" ca="1" si="1003"/>
        <v>-44.3</v>
      </c>
      <c r="AM1181" s="44">
        <f t="shared" ca="1" si="1004"/>
        <v>-43.8</v>
      </c>
      <c r="AN1181" s="36" t="str">
        <f t="shared" ca="1" si="1005"/>
        <v>20</v>
      </c>
      <c r="AO1181" s="36" t="str">
        <f t="shared" ca="1" si="1006"/>
        <v>06</v>
      </c>
      <c r="AP1181" s="36" t="str">
        <f t="shared" ca="1" si="1007"/>
        <v>00</v>
      </c>
      <c r="AQ1181" s="36" t="str">
        <f t="shared" ca="1" si="1008"/>
        <v>00</v>
      </c>
      <c r="AR1181" s="36" t="str">
        <f t="shared" ca="1" si="1009"/>
        <v>00</v>
      </c>
      <c r="AS1181" s="36"/>
    </row>
    <row r="1182" spans="19:45" ht="30" customHeight="1" x14ac:dyDescent="0.25">
      <c r="S1182" s="7" t="s">
        <v>721</v>
      </c>
      <c r="T1182" s="15" t="s">
        <v>26</v>
      </c>
      <c r="U1182" s="71" t="str">
        <f t="shared" ca="1" si="997"/>
        <v>0x27=-42.30,-41.80;</v>
      </c>
      <c r="V1182" s="37"/>
      <c r="W1182" s="37"/>
      <c r="X1182" s="68"/>
      <c r="Y1182" s="68"/>
      <c r="Z1182" s="55">
        <f t="shared" ca="1" si="998"/>
        <v>0</v>
      </c>
      <c r="AA1182" s="39" t="s">
        <v>584</v>
      </c>
      <c r="AB1182" s="40">
        <v>2.5</v>
      </c>
      <c r="AC1182" s="40" t="s">
        <v>995</v>
      </c>
      <c r="AD1182" s="40">
        <v>1</v>
      </c>
      <c r="AE1182" s="41">
        <v>0</v>
      </c>
      <c r="AF1182" s="42">
        <v>-42.3</v>
      </c>
      <c r="AG1182" s="47">
        <f t="shared" si="1011"/>
        <v>-41.8</v>
      </c>
      <c r="AH1182" s="43">
        <f t="shared" ca="1" si="999"/>
        <v>-42.3</v>
      </c>
      <c r="AI1182" s="43">
        <f t="shared" ca="1" si="1000"/>
        <v>-41.8</v>
      </c>
      <c r="AJ1182" s="44">
        <f t="shared" ca="1" si="1001"/>
        <v>-42.3</v>
      </c>
      <c r="AK1182" s="44">
        <f t="shared" ca="1" si="1002"/>
        <v>-41.8</v>
      </c>
      <c r="AL1182" s="44">
        <f t="shared" ca="1" si="1003"/>
        <v>-44.8</v>
      </c>
      <c r="AM1182" s="44">
        <f t="shared" ca="1" si="1004"/>
        <v>-44.3</v>
      </c>
      <c r="AN1182" s="36" t="str">
        <f t="shared" ca="1" si="1005"/>
        <v>20</v>
      </c>
      <c r="AO1182" s="36" t="str">
        <f t="shared" ca="1" si="1006"/>
        <v>07</v>
      </c>
      <c r="AP1182" s="36" t="str">
        <f t="shared" ca="1" si="1007"/>
        <v>00</v>
      </c>
      <c r="AQ1182" s="36" t="str">
        <f t="shared" ca="1" si="1008"/>
        <v>00</v>
      </c>
      <c r="AR1182" s="36" t="str">
        <f t="shared" ca="1" si="1009"/>
        <v>00</v>
      </c>
      <c r="AS1182" s="36"/>
    </row>
    <row r="1183" spans="19:45" ht="30" customHeight="1" x14ac:dyDescent="0.25">
      <c r="S1183" s="7" t="s">
        <v>20</v>
      </c>
      <c r="T1183" s="15">
        <v>-38</v>
      </c>
      <c r="U1183" s="71" t="str">
        <f t="shared" ca="1" si="997"/>
        <v>0x35=-42.50,-42.30;</v>
      </c>
      <c r="V1183" s="37"/>
      <c r="W1183" s="37"/>
      <c r="X1183" s="38"/>
      <c r="Y1183" s="38"/>
      <c r="Z1183" s="55">
        <f t="shared" ca="1" si="998"/>
        <v>0.19999999999999996</v>
      </c>
      <c r="AA1183" s="39" t="s">
        <v>586</v>
      </c>
      <c r="AB1183" s="40">
        <v>1.5</v>
      </c>
      <c r="AC1183" s="40" t="s">
        <v>995</v>
      </c>
      <c r="AD1183" s="40">
        <v>1</v>
      </c>
      <c r="AE1183" s="41">
        <v>0</v>
      </c>
      <c r="AF1183" s="42">
        <v>-42.5</v>
      </c>
      <c r="AG1183" s="47">
        <f t="shared" si="1011"/>
        <v>-42.3</v>
      </c>
      <c r="AH1183" s="43">
        <f t="shared" ca="1" si="999"/>
        <v>-42.3</v>
      </c>
      <c r="AI1183" s="43">
        <f t="shared" ca="1" si="1000"/>
        <v>-42.099999999999994</v>
      </c>
      <c r="AJ1183" s="44">
        <f t="shared" ca="1" si="1001"/>
        <v>-42.5</v>
      </c>
      <c r="AK1183" s="44">
        <f t="shared" ca="1" si="1002"/>
        <v>-42.3</v>
      </c>
      <c r="AL1183" s="44">
        <f t="shared" ca="1" si="1003"/>
        <v>-43.8</v>
      </c>
      <c r="AM1183" s="44">
        <f t="shared" ca="1" si="1004"/>
        <v>-43.599999999999994</v>
      </c>
      <c r="AN1183" s="36" t="str">
        <f t="shared" ca="1" si="1005"/>
        <v>30</v>
      </c>
      <c r="AO1183" s="36" t="str">
        <f t="shared" ca="1" si="1006"/>
        <v>05</v>
      </c>
      <c r="AP1183" s="36" t="str">
        <f t="shared" ca="1" si="1007"/>
        <v>00</v>
      </c>
      <c r="AQ1183" s="36" t="str">
        <f t="shared" ca="1" si="1008"/>
        <v>00</v>
      </c>
      <c r="AR1183" s="36" t="str">
        <f t="shared" ca="1" si="1009"/>
        <v>00</v>
      </c>
      <c r="AS1183" s="36"/>
    </row>
    <row r="1184" spans="19:45" ht="30" customHeight="1" x14ac:dyDescent="0.25">
      <c r="S1184" s="7" t="s">
        <v>691</v>
      </c>
      <c r="T1184" s="15" t="s">
        <v>1098</v>
      </c>
      <c r="U1184" s="71" t="str">
        <f t="shared" ca="1" si="997"/>
        <v>0x36=-43.00,-42.50;</v>
      </c>
      <c r="V1184" s="37"/>
      <c r="W1184" s="37"/>
      <c r="X1184" s="38"/>
      <c r="Y1184" s="38"/>
      <c r="Z1184" s="55">
        <f t="shared" ca="1" si="998"/>
        <v>0.7</v>
      </c>
      <c r="AA1184" s="39" t="s">
        <v>586</v>
      </c>
      <c r="AB1184" s="40">
        <v>2</v>
      </c>
      <c r="AC1184" s="40" t="s">
        <v>995</v>
      </c>
      <c r="AD1184" s="40">
        <v>1</v>
      </c>
      <c r="AE1184" s="41">
        <v>0</v>
      </c>
      <c r="AF1184" s="42">
        <v>-43</v>
      </c>
      <c r="AG1184" s="47">
        <f t="shared" si="1011"/>
        <v>-42.5</v>
      </c>
      <c r="AH1184" s="43">
        <f t="shared" ca="1" si="999"/>
        <v>-42.3</v>
      </c>
      <c r="AI1184" s="43">
        <f t="shared" ca="1" si="1000"/>
        <v>-41.8</v>
      </c>
      <c r="AJ1184" s="44">
        <f t="shared" ca="1" si="1001"/>
        <v>-43</v>
      </c>
      <c r="AK1184" s="44">
        <f t="shared" ca="1" si="1002"/>
        <v>-42.5</v>
      </c>
      <c r="AL1184" s="44">
        <f t="shared" ca="1" si="1003"/>
        <v>-44.3</v>
      </c>
      <c r="AM1184" s="44">
        <f t="shared" ca="1" si="1004"/>
        <v>-43.8</v>
      </c>
      <c r="AN1184" s="36" t="str">
        <f t="shared" ca="1" si="1005"/>
        <v>30</v>
      </c>
      <c r="AO1184" s="36" t="str">
        <f t="shared" ca="1" si="1006"/>
        <v>06</v>
      </c>
      <c r="AP1184" s="36" t="str">
        <f t="shared" ca="1" si="1007"/>
        <v>00</v>
      </c>
      <c r="AQ1184" s="36" t="str">
        <f t="shared" ca="1" si="1008"/>
        <v>00</v>
      </c>
      <c r="AR1184" s="36" t="str">
        <f t="shared" ca="1" si="1009"/>
        <v>00</v>
      </c>
      <c r="AS1184" s="36"/>
    </row>
    <row r="1185" spans="2:45" ht="30" customHeight="1" x14ac:dyDescent="0.25">
      <c r="S1185" s="7" t="s">
        <v>544</v>
      </c>
      <c r="T1185" s="15" t="s">
        <v>993</v>
      </c>
      <c r="U1185" s="71" t="str">
        <f t="shared" ca="1" si="997"/>
        <v>0x37=-43.50,-43.00;</v>
      </c>
      <c r="V1185" s="37"/>
      <c r="W1185" s="37"/>
      <c r="X1185" s="38"/>
      <c r="Y1185" s="38"/>
      <c r="Z1185" s="71">
        <f t="shared" ca="1" si="998"/>
        <v>1.2</v>
      </c>
      <c r="AA1185" s="39" t="s">
        <v>586</v>
      </c>
      <c r="AB1185" s="40">
        <v>2.5</v>
      </c>
      <c r="AC1185" s="40" t="s">
        <v>995</v>
      </c>
      <c r="AD1185" s="40">
        <v>1</v>
      </c>
      <c r="AE1185" s="41">
        <v>0</v>
      </c>
      <c r="AF1185" s="42">
        <v>-43.5</v>
      </c>
      <c r="AG1185" s="49">
        <f t="shared" si="1011"/>
        <v>-43</v>
      </c>
      <c r="AH1185" s="43">
        <f t="shared" ca="1" si="999"/>
        <v>-42.3</v>
      </c>
      <c r="AI1185" s="43">
        <f t="shared" ca="1" si="1000"/>
        <v>-41.8</v>
      </c>
      <c r="AJ1185" s="44">
        <f t="shared" ca="1" si="1001"/>
        <v>-43.5</v>
      </c>
      <c r="AK1185" s="44">
        <f t="shared" ca="1" si="1002"/>
        <v>-43</v>
      </c>
      <c r="AL1185" s="44">
        <f t="shared" ca="1" si="1003"/>
        <v>-44.8</v>
      </c>
      <c r="AM1185" s="44">
        <f t="shared" ca="1" si="1004"/>
        <v>-44.3</v>
      </c>
      <c r="AN1185" s="36" t="str">
        <f t="shared" ca="1" si="1005"/>
        <v>30</v>
      </c>
      <c r="AO1185" s="36" t="str">
        <f t="shared" ca="1" si="1006"/>
        <v>07</v>
      </c>
      <c r="AP1185" s="36" t="str">
        <f t="shared" ca="1" si="1007"/>
        <v>00</v>
      </c>
      <c r="AQ1185" s="36" t="str">
        <f t="shared" ca="1" si="1008"/>
        <v>00</v>
      </c>
      <c r="AR1185" s="36" t="str">
        <f t="shared" ca="1" si="1009"/>
        <v>00</v>
      </c>
      <c r="AS1185" s="36"/>
    </row>
    <row r="1186" spans="2:45" ht="30" customHeight="1" x14ac:dyDescent="0.25">
      <c r="S1186" s="7" t="s">
        <v>12</v>
      </c>
      <c r="T1186" s="15" t="s">
        <v>548</v>
      </c>
      <c r="U1186" s="71" t="str">
        <f t="shared" ca="1" si="997"/>
        <v>0x05=-43.80,-43.50;</v>
      </c>
      <c r="V1186" s="37"/>
      <c r="W1186" s="37"/>
      <c r="X1186" s="38"/>
      <c r="Y1186" s="38"/>
      <c r="Z1186" s="71">
        <f t="shared" ca="1" si="998"/>
        <v>1.5</v>
      </c>
      <c r="AA1186" s="39" t="s">
        <v>587</v>
      </c>
      <c r="AB1186" s="40">
        <v>1.5</v>
      </c>
      <c r="AC1186" s="40" t="s">
        <v>995</v>
      </c>
      <c r="AD1186" s="40">
        <v>1</v>
      </c>
      <c r="AE1186" s="41">
        <v>0</v>
      </c>
      <c r="AF1186" s="42">
        <v>-43.8</v>
      </c>
      <c r="AG1186" s="49">
        <f t="shared" si="1011"/>
        <v>-43.5</v>
      </c>
      <c r="AH1186" s="43">
        <f t="shared" ca="1" si="999"/>
        <v>-42.3</v>
      </c>
      <c r="AI1186" s="43">
        <f t="shared" ca="1" si="1000"/>
        <v>-42</v>
      </c>
      <c r="AJ1186" s="44">
        <f t="shared" ca="1" si="1001"/>
        <v>-43.8</v>
      </c>
      <c r="AK1186" s="44">
        <f t="shared" ca="1" si="1002"/>
        <v>-43.5</v>
      </c>
      <c r="AL1186" s="44">
        <f t="shared" ca="1" si="1003"/>
        <v>-43.8</v>
      </c>
      <c r="AM1186" s="44">
        <f t="shared" ca="1" si="1004"/>
        <v>-43.5</v>
      </c>
      <c r="AN1186" s="36" t="str">
        <f t="shared" ca="1" si="1005"/>
        <v>00</v>
      </c>
      <c r="AO1186" s="36" t="str">
        <f t="shared" ca="1" si="1006"/>
        <v>05</v>
      </c>
      <c r="AP1186" s="36" t="str">
        <f t="shared" ca="1" si="1007"/>
        <v>00</v>
      </c>
      <c r="AQ1186" s="36" t="str">
        <f t="shared" ca="1" si="1008"/>
        <v>00</v>
      </c>
      <c r="AR1186" s="36" t="str">
        <f t="shared" ca="1" si="1009"/>
        <v>00</v>
      </c>
      <c r="AS1186" s="36"/>
    </row>
    <row r="1187" spans="2:45" ht="30" customHeight="1" x14ac:dyDescent="0.25">
      <c r="S1187" s="26" t="s">
        <v>773</v>
      </c>
      <c r="T1187" s="15" t="s">
        <v>562</v>
      </c>
      <c r="U1187" s="71" t="str">
        <f t="shared" ca="1" si="997"/>
        <v>0x06=-44.30,-43.80;</v>
      </c>
      <c r="V1187" s="37"/>
      <c r="W1187" s="37"/>
      <c r="X1187" s="38"/>
      <c r="Y1187" s="38"/>
      <c r="Z1187" s="71">
        <f t="shared" ca="1" si="998"/>
        <v>2</v>
      </c>
      <c r="AA1187" s="39" t="s">
        <v>587</v>
      </c>
      <c r="AB1187" s="40">
        <v>2</v>
      </c>
      <c r="AC1187" s="40" t="s">
        <v>995</v>
      </c>
      <c r="AD1187" s="40">
        <v>1</v>
      </c>
      <c r="AE1187" s="41">
        <v>0</v>
      </c>
      <c r="AF1187" s="42">
        <v>-44.3</v>
      </c>
      <c r="AG1187" s="49">
        <f t="shared" si="1011"/>
        <v>-43.8</v>
      </c>
      <c r="AH1187" s="43">
        <f t="shared" ca="1" si="999"/>
        <v>-42.3</v>
      </c>
      <c r="AI1187" s="43">
        <f t="shared" ca="1" si="1000"/>
        <v>-41.8</v>
      </c>
      <c r="AJ1187" s="44">
        <f t="shared" ca="1" si="1001"/>
        <v>-44.3</v>
      </c>
      <c r="AK1187" s="44">
        <f t="shared" ca="1" si="1002"/>
        <v>-43.8</v>
      </c>
      <c r="AL1187" s="44">
        <f t="shared" ca="1" si="1003"/>
        <v>-44.3</v>
      </c>
      <c r="AM1187" s="44">
        <f t="shared" ca="1" si="1004"/>
        <v>-43.8</v>
      </c>
      <c r="AN1187" s="36" t="str">
        <f t="shared" ca="1" si="1005"/>
        <v>00</v>
      </c>
      <c r="AO1187" s="36" t="str">
        <f t="shared" ca="1" si="1006"/>
        <v>06</v>
      </c>
      <c r="AP1187" s="36" t="str">
        <f t="shared" ca="1" si="1007"/>
        <v>00</v>
      </c>
      <c r="AQ1187" s="36" t="str">
        <f t="shared" ca="1" si="1008"/>
        <v>00</v>
      </c>
      <c r="AR1187" s="36" t="str">
        <f t="shared" ca="1" si="1009"/>
        <v>00</v>
      </c>
      <c r="AS1187" s="36"/>
    </row>
    <row r="1188" spans="2:45" ht="30" customHeight="1" x14ac:dyDescent="0.25">
      <c r="S1188" s="7" t="s">
        <v>573</v>
      </c>
      <c r="T1188" s="15">
        <v>1.1000000000000001</v>
      </c>
      <c r="U1188" s="71" t="str">
        <f t="shared" ca="1" si="997"/>
        <v>0x07=-44.80,-44.30;</v>
      </c>
      <c r="V1188" s="37"/>
      <c r="W1188" s="37"/>
      <c r="X1188" s="38"/>
      <c r="Y1188" s="38"/>
      <c r="Z1188" s="71">
        <f t="shared" ca="1" si="998"/>
        <v>2.5</v>
      </c>
      <c r="AA1188" s="39" t="s">
        <v>587</v>
      </c>
      <c r="AB1188" s="40">
        <v>2.5</v>
      </c>
      <c r="AC1188" s="40" t="s">
        <v>995</v>
      </c>
      <c r="AD1188" s="40">
        <v>1</v>
      </c>
      <c r="AE1188" s="41">
        <v>0</v>
      </c>
      <c r="AF1188" s="42">
        <v>-44.8</v>
      </c>
      <c r="AG1188" s="49">
        <f t="shared" si="1011"/>
        <v>-44.3</v>
      </c>
      <c r="AH1188" s="43">
        <f t="shared" ca="1" si="999"/>
        <v>-42.3</v>
      </c>
      <c r="AI1188" s="43">
        <f t="shared" ca="1" si="1000"/>
        <v>-41.8</v>
      </c>
      <c r="AJ1188" s="44">
        <f t="shared" ca="1" si="1001"/>
        <v>-44.8</v>
      </c>
      <c r="AK1188" s="44">
        <f t="shared" ca="1" si="1002"/>
        <v>-44.3</v>
      </c>
      <c r="AL1188" s="44">
        <f t="shared" ca="1" si="1003"/>
        <v>-44.8</v>
      </c>
      <c r="AM1188" s="44">
        <f t="shared" ca="1" si="1004"/>
        <v>-44.3</v>
      </c>
      <c r="AN1188" s="36" t="str">
        <f t="shared" ca="1" si="1005"/>
        <v>00</v>
      </c>
      <c r="AO1188" s="36" t="str">
        <f t="shared" ca="1" si="1006"/>
        <v>07</v>
      </c>
      <c r="AP1188" s="36" t="str">
        <f t="shared" ca="1" si="1007"/>
        <v>00</v>
      </c>
      <c r="AQ1188" s="36" t="str">
        <f t="shared" ca="1" si="1008"/>
        <v>00</v>
      </c>
      <c r="AR1188" s="36" t="str">
        <f t="shared" ca="1" si="1009"/>
        <v>00</v>
      </c>
      <c r="AS1188" s="36"/>
    </row>
    <row r="1189" spans="2:45" ht="30" customHeight="1" x14ac:dyDescent="0.25">
      <c r="S1189" s="7" t="s">
        <v>590</v>
      </c>
      <c r="T1189" s="15">
        <f>VLOOKUP(T1174,MPN!$A$1:$E$997,4,FALSE)</f>
        <v>-42</v>
      </c>
      <c r="U1189" s="71" t="str">
        <f t="shared" ca="1" si="997"/>
        <v>0x55=-44.90,-44.80;</v>
      </c>
      <c r="V1189" s="37"/>
      <c r="W1189" s="37"/>
      <c r="X1189" s="38"/>
      <c r="Y1189" s="38"/>
      <c r="Z1189" s="71">
        <f t="shared" ca="1" si="998"/>
        <v>2.6</v>
      </c>
      <c r="AA1189" s="39" t="s">
        <v>580</v>
      </c>
      <c r="AB1189" s="40">
        <v>1.5</v>
      </c>
      <c r="AC1189" s="40" t="s">
        <v>995</v>
      </c>
      <c r="AD1189" s="40">
        <v>1</v>
      </c>
      <c r="AE1189" s="41">
        <v>0</v>
      </c>
      <c r="AF1189" s="42">
        <v>-44.9</v>
      </c>
      <c r="AG1189" s="49">
        <f t="shared" si="1011"/>
        <v>-44.8</v>
      </c>
      <c r="AH1189" s="43">
        <f t="shared" ca="1" si="999"/>
        <v>-42.3</v>
      </c>
      <c r="AI1189" s="43">
        <f t="shared" ca="1" si="1000"/>
        <v>-42.199999999999996</v>
      </c>
      <c r="AJ1189" s="44">
        <f t="shared" ca="1" si="1001"/>
        <v>-44.9</v>
      </c>
      <c r="AK1189" s="44">
        <f t="shared" ca="1" si="1002"/>
        <v>-44.8</v>
      </c>
      <c r="AL1189" s="44">
        <f t="shared" ca="1" si="1003"/>
        <v>-43.8</v>
      </c>
      <c r="AM1189" s="44">
        <f t="shared" ca="1" si="1004"/>
        <v>-43.699999999999996</v>
      </c>
      <c r="AN1189" s="36" t="str">
        <f t="shared" ca="1" si="1005"/>
        <v>50</v>
      </c>
      <c r="AO1189" s="36" t="str">
        <f t="shared" ca="1" si="1006"/>
        <v>05</v>
      </c>
      <c r="AP1189" s="36" t="str">
        <f t="shared" ca="1" si="1007"/>
        <v>00</v>
      </c>
      <c r="AQ1189" s="36" t="str">
        <f t="shared" ca="1" si="1008"/>
        <v>00</v>
      </c>
      <c r="AR1189" s="36" t="str">
        <f t="shared" ca="1" si="1009"/>
        <v>00</v>
      </c>
      <c r="AS1189" s="36"/>
    </row>
    <row r="1190" spans="2:45" ht="30" customHeight="1" x14ac:dyDescent="0.25">
      <c r="S1190" s="7" t="s">
        <v>693</v>
      </c>
      <c r="T1190" s="15">
        <v>0.8</v>
      </c>
      <c r="U1190" s="71" t="str">
        <f t="shared" ca="1" si="997"/>
        <v>0x56=-45.40,-44.90;</v>
      </c>
      <c r="V1190" s="37"/>
      <c r="W1190" s="37"/>
      <c r="X1190" s="38"/>
      <c r="Y1190" s="38"/>
      <c r="Z1190" s="71">
        <f t="shared" ca="1" si="998"/>
        <v>3.1</v>
      </c>
      <c r="AA1190" s="39" t="s">
        <v>580</v>
      </c>
      <c r="AB1190" s="40">
        <v>2</v>
      </c>
      <c r="AC1190" s="40" t="s">
        <v>995</v>
      </c>
      <c r="AD1190" s="40">
        <v>1</v>
      </c>
      <c r="AE1190" s="41">
        <v>0</v>
      </c>
      <c r="AF1190" s="42">
        <v>-45.4</v>
      </c>
      <c r="AG1190" s="49">
        <f t="shared" si="1011"/>
        <v>-44.9</v>
      </c>
      <c r="AH1190" s="43">
        <f t="shared" ca="1" si="999"/>
        <v>-42.3</v>
      </c>
      <c r="AI1190" s="43">
        <f t="shared" ca="1" si="1000"/>
        <v>-41.8</v>
      </c>
      <c r="AJ1190" s="44">
        <f t="shared" ca="1" si="1001"/>
        <v>-45.4</v>
      </c>
      <c r="AK1190" s="44">
        <f t="shared" ca="1" si="1002"/>
        <v>-44.9</v>
      </c>
      <c r="AL1190" s="44">
        <f t="shared" ca="1" si="1003"/>
        <v>-44.3</v>
      </c>
      <c r="AM1190" s="44">
        <f t="shared" ca="1" si="1004"/>
        <v>-43.8</v>
      </c>
      <c r="AN1190" s="36" t="str">
        <f t="shared" ca="1" si="1005"/>
        <v>50</v>
      </c>
      <c r="AO1190" s="36" t="str">
        <f t="shared" ca="1" si="1006"/>
        <v>06</v>
      </c>
      <c r="AP1190" s="36" t="str">
        <f t="shared" ca="1" si="1007"/>
        <v>00</v>
      </c>
      <c r="AQ1190" s="36" t="str">
        <f t="shared" ca="1" si="1008"/>
        <v>00</v>
      </c>
      <c r="AR1190" s="36" t="str">
        <f t="shared" ca="1" si="1009"/>
        <v>00</v>
      </c>
      <c r="AS1190" s="36"/>
    </row>
    <row r="1191" spans="2:45" ht="30" customHeight="1" x14ac:dyDescent="0.25">
      <c r="S1191" s="7" t="s">
        <v>604</v>
      </c>
      <c r="T1191" s="7" t="str">
        <f t="shared" ref="T1191" si="1012">VLOOKUP($T1178,$AU$1:$AZ$31,MATCH($T1172,$AU$1:$AZ$1,0),FALSE)&amp;"_"&amp;T1180</f>
        <v>default_NormalMode</v>
      </c>
      <c r="U1191" s="71" t="str">
        <f t="shared" ca="1" si="997"/>
        <v>0x57=-45.90,-45.40;</v>
      </c>
      <c r="V1191" s="37"/>
      <c r="W1191" s="37"/>
      <c r="X1191" s="38"/>
      <c r="Y1191" s="38"/>
      <c r="Z1191" s="71">
        <f t="shared" ca="1" si="998"/>
        <v>3.6</v>
      </c>
      <c r="AA1191" s="39" t="s">
        <v>580</v>
      </c>
      <c r="AB1191" s="40">
        <v>2.5</v>
      </c>
      <c r="AC1191" s="40" t="s">
        <v>995</v>
      </c>
      <c r="AD1191" s="40">
        <v>1</v>
      </c>
      <c r="AE1191" s="41">
        <v>0</v>
      </c>
      <c r="AF1191" s="42">
        <v>-45.9</v>
      </c>
      <c r="AG1191" s="49">
        <f t="shared" si="1011"/>
        <v>-45.4</v>
      </c>
      <c r="AH1191" s="43">
        <f t="shared" ca="1" si="999"/>
        <v>-42.3</v>
      </c>
      <c r="AI1191" s="43">
        <f t="shared" ca="1" si="1000"/>
        <v>-41.8</v>
      </c>
      <c r="AJ1191" s="44">
        <f t="shared" ca="1" si="1001"/>
        <v>-45.9</v>
      </c>
      <c r="AK1191" s="44">
        <f t="shared" ca="1" si="1002"/>
        <v>-45.4</v>
      </c>
      <c r="AL1191" s="44">
        <f t="shared" ca="1" si="1003"/>
        <v>-44.8</v>
      </c>
      <c r="AM1191" s="44">
        <f t="shared" ca="1" si="1004"/>
        <v>-44.3</v>
      </c>
      <c r="AN1191" s="36" t="str">
        <f t="shared" ca="1" si="1005"/>
        <v>50</v>
      </c>
      <c r="AO1191" s="36" t="str">
        <f t="shared" ca="1" si="1006"/>
        <v>07</v>
      </c>
      <c r="AP1191" s="36" t="str">
        <f t="shared" ca="1" si="1007"/>
        <v>00</v>
      </c>
      <c r="AQ1191" s="36" t="str">
        <f t="shared" ca="1" si="1008"/>
        <v>00</v>
      </c>
      <c r="AR1191" s="36" t="str">
        <f t="shared" ca="1" si="1009"/>
        <v>00</v>
      </c>
      <c r="AS1191" s="36"/>
    </row>
    <row r="1192" spans="2:45" ht="30" customHeight="1" x14ac:dyDescent="0.25">
      <c r="S1192" s="7" t="s">
        <v>424</v>
      </c>
      <c r="T1192" s="7" t="str">
        <f>VLOOKUP($T1174,MPN!$A$1:$E$497,2,FALSE)</f>
        <v>AMIC</v>
      </c>
      <c r="U1192" s="71" t="str">
        <f t="shared" ca="1" si="997"/>
        <v>0x66=-46.50,-45.90;</v>
      </c>
      <c r="V1192" s="37"/>
      <c r="W1192" s="37"/>
      <c r="X1192" s="38"/>
      <c r="Y1192" s="38"/>
      <c r="Z1192" s="71">
        <f t="shared" ca="1" si="998"/>
        <v>4.2</v>
      </c>
      <c r="AA1192" s="39" t="s">
        <v>581</v>
      </c>
      <c r="AB1192" s="40">
        <v>2</v>
      </c>
      <c r="AC1192" s="40" t="s">
        <v>995</v>
      </c>
      <c r="AD1192" s="40">
        <v>1</v>
      </c>
      <c r="AE1192" s="41">
        <v>0</v>
      </c>
      <c r="AF1192" s="42">
        <v>-46.5</v>
      </c>
      <c r="AG1192" s="49">
        <f t="shared" si="1011"/>
        <v>-45.9</v>
      </c>
      <c r="AH1192" s="43">
        <f t="shared" ca="1" si="999"/>
        <v>-42.3</v>
      </c>
      <c r="AI1192" s="43">
        <f t="shared" ca="1" si="1000"/>
        <v>-41.699999999999996</v>
      </c>
      <c r="AJ1192" s="44">
        <f t="shared" ca="1" si="1001"/>
        <v>-46.5</v>
      </c>
      <c r="AK1192" s="44">
        <f t="shared" ca="1" si="1002"/>
        <v>-45.9</v>
      </c>
      <c r="AL1192" s="44">
        <f t="shared" ca="1" si="1003"/>
        <v>-44.3</v>
      </c>
      <c r="AM1192" s="44">
        <f t="shared" ca="1" si="1004"/>
        <v>-43.699999999999996</v>
      </c>
      <c r="AN1192" s="36" t="str">
        <f t="shared" ca="1" si="1005"/>
        <v>60</v>
      </c>
      <c r="AO1192" s="36" t="str">
        <f t="shared" ca="1" si="1006"/>
        <v>06</v>
      </c>
      <c r="AP1192" s="36" t="str">
        <f t="shared" ca="1" si="1007"/>
        <v>00</v>
      </c>
      <c r="AQ1192" s="36" t="str">
        <f t="shared" ca="1" si="1008"/>
        <v>00</v>
      </c>
      <c r="AR1192" s="36" t="str">
        <f t="shared" ca="1" si="1009"/>
        <v>00</v>
      </c>
      <c r="AS1192" s="36"/>
    </row>
    <row r="1193" spans="2:45" ht="30" customHeight="1" x14ac:dyDescent="0.25">
      <c r="S1193" s="7" t="s">
        <v>16</v>
      </c>
      <c r="T1193" s="7" t="str">
        <f>VLOOKUP($T1175,ASIC!$A$1:$B$200,2,FALSE)</f>
        <v>M804WF</v>
      </c>
      <c r="U1193" s="71" t="str">
        <f t="shared" ca="1" si="997"/>
        <v>0x67=-47.00,-46.50;</v>
      </c>
      <c r="V1193" s="37"/>
      <c r="W1193" s="37"/>
      <c r="X1193" s="38"/>
      <c r="Y1193" s="38"/>
      <c r="Z1193" s="71">
        <f t="shared" ca="1" si="998"/>
        <v>4.7</v>
      </c>
      <c r="AA1193" s="39" t="s">
        <v>581</v>
      </c>
      <c r="AB1193" s="40">
        <v>2.5</v>
      </c>
      <c r="AC1193" s="40" t="s">
        <v>995</v>
      </c>
      <c r="AD1193" s="40">
        <v>1</v>
      </c>
      <c r="AE1193" s="41">
        <v>0</v>
      </c>
      <c r="AF1193" s="42">
        <v>-47</v>
      </c>
      <c r="AG1193" s="49">
        <f t="shared" si="1011"/>
        <v>-46.5</v>
      </c>
      <c r="AH1193" s="43">
        <f t="shared" ca="1" si="999"/>
        <v>-42.3</v>
      </c>
      <c r="AI1193" s="43">
        <f t="shared" ca="1" si="1000"/>
        <v>-41.8</v>
      </c>
      <c r="AJ1193" s="44">
        <f t="shared" ca="1" si="1001"/>
        <v>-47</v>
      </c>
      <c r="AK1193" s="44">
        <f t="shared" ca="1" si="1002"/>
        <v>-46.5</v>
      </c>
      <c r="AL1193" s="44">
        <f t="shared" ca="1" si="1003"/>
        <v>-44.8</v>
      </c>
      <c r="AM1193" s="44">
        <f t="shared" ca="1" si="1004"/>
        <v>-44.3</v>
      </c>
      <c r="AN1193" s="36" t="str">
        <f t="shared" ca="1" si="1005"/>
        <v>60</v>
      </c>
      <c r="AO1193" s="36" t="str">
        <f t="shared" ca="1" si="1006"/>
        <v>07</v>
      </c>
      <c r="AP1193" s="36" t="str">
        <f t="shared" ca="1" si="1007"/>
        <v>00</v>
      </c>
      <c r="AQ1193" s="36" t="str">
        <f t="shared" ca="1" si="1008"/>
        <v>00</v>
      </c>
      <c r="AR1193" s="36" t="str">
        <f t="shared" ca="1" si="1009"/>
        <v>00</v>
      </c>
      <c r="AS1193" s="36"/>
    </row>
    <row r="1194" spans="2:45" ht="30" customHeight="1" x14ac:dyDescent="0.25">
      <c r="S1194" s="7" t="s">
        <v>17</v>
      </c>
      <c r="T1194" s="7" t="str">
        <f>VLOOKUP($T1176,Sensor!$A$1:$B$100,2,FALSE)</f>
        <v>2301A</v>
      </c>
      <c r="U1194" s="71"/>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2:45" ht="30" customHeight="1" x14ac:dyDescent="0.25">
      <c r="S1195" s="7" t="s">
        <v>21</v>
      </c>
      <c r="T1195" s="7" t="str">
        <f>VLOOKUP($T1174,MPN!$A$1:$E$497,5,FALSE)</f>
        <v>Default</v>
      </c>
      <c r="U1195" s="71"/>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2:45" ht="30" customHeight="1" x14ac:dyDescent="0.25">
      <c r="S1196" s="7" t="s">
        <v>545</v>
      </c>
      <c r="T1196" s="7">
        <f t="shared" ref="T1196" si="1013">VLOOKUP(T1185,$DT$1:$DV$31,3,FALSE)</f>
        <v>0</v>
      </c>
      <c r="U1196" s="71"/>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2:45" ht="30" customHeight="1" x14ac:dyDescent="0.25">
      <c r="S1197" s="7" t="s">
        <v>22</v>
      </c>
      <c r="T1197" s="15">
        <v>4</v>
      </c>
      <c r="U1197" s="71"/>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2:45" ht="30" customHeight="1" x14ac:dyDescent="0.25">
      <c r="B1198" s="70"/>
      <c r="S1198" s="7" t="s">
        <v>696</v>
      </c>
      <c r="T1198" s="28">
        <v>45120</v>
      </c>
      <c r="U1198" s="71"/>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2:45" ht="30" customHeight="1" x14ac:dyDescent="0.25">
      <c r="S1199" s="7" t="s">
        <v>694</v>
      </c>
      <c r="T1199" s="15" t="s">
        <v>994</v>
      </c>
      <c r="U1199" s="71"/>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2:45" ht="30" customHeight="1" x14ac:dyDescent="0.25">
      <c r="S1200" s="7" t="s">
        <v>697</v>
      </c>
      <c r="T1200" s="7">
        <f t="shared" ref="T1200" ca="1" si="1014">COUNTA(U1175:U1234)</f>
        <v>19</v>
      </c>
      <c r="U1200" s="71"/>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 t="shared" ref="T1201" si="1015">T1189&amp;"+/-"&amp;T1190&amp;" "&amp;T1199</f>
        <v>-42+/-0.8 dBV</v>
      </c>
      <c r="U1201" s="71"/>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 t="shared" ref="T1202" si="1016">T1181&amp;" : "&amp;T1184&amp;" "&amp;"(uA)"&amp;CHAR(10)&amp;"Vdc&amp;Remark: "&amp;T1187</f>
        <v>3.3V : 100~200 (uA)
Vdc&amp;Remark: -</v>
      </c>
      <c r="U1202" s="71"/>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71"/>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 t="shared" ref="T1204" si="1017">ADDRESS(ROW(S1204),COLUMN($S$1))&amp;":"&amp;ADDRESS(ROW(S1234),COLUMN($T$1))</f>
        <v>$S$1204:$T$1234</v>
      </c>
      <c r="U1204" s="71"/>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 t="shared" ref="S1205" si="1018">$BB$2</f>
        <v>15V</v>
      </c>
      <c r="T1205" s="3" t="s">
        <v>562</v>
      </c>
      <c r="U1205" s="71"/>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 t="shared" ref="S1206" si="1019">$BB$3</f>
        <v>14V</v>
      </c>
      <c r="T1206" s="3">
        <v>2.2000000000000002</v>
      </c>
      <c r="U1206" s="71"/>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 t="shared" ref="S1207" si="1020">$BB$4</f>
        <v>13V</v>
      </c>
      <c r="T1207" s="3">
        <v>1.1000000000000001</v>
      </c>
      <c r="U1207" s="71"/>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 t="shared" ref="S1208" si="1021">$BB$5</f>
        <v>12V</v>
      </c>
      <c r="T1208" s="3">
        <v>0</v>
      </c>
      <c r="U1208" s="71"/>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 t="shared" ref="S1209" si="1022">$BB$6</f>
        <v>11V</v>
      </c>
      <c r="T1209" s="3">
        <v>-1.3</v>
      </c>
      <c r="U1209" s="71"/>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 t="shared" ref="S1210" si="1023">$BB$7</f>
        <v>10V</v>
      </c>
      <c r="T1210" s="3">
        <v>-2.5</v>
      </c>
      <c r="U1210" s="71"/>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 t="shared" ref="S1211" si="1024">$BB$8</f>
        <v>9V</v>
      </c>
      <c r="T1211" s="3">
        <v>-4.5</v>
      </c>
      <c r="U1211" s="71"/>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 t="shared" ref="S1212" si="1025">$BB$9</f>
        <v>FIX</v>
      </c>
      <c r="T1212" s="3" t="s">
        <v>562</v>
      </c>
      <c r="U1212" s="71"/>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 t="shared" ref="S1213" si="1026">$BB$10</f>
        <v>Space</v>
      </c>
      <c r="T1213" s="3"/>
      <c r="U1213" s="71"/>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 t="shared" ref="S1214" si="1027">$BB$11</f>
        <v>Config2</v>
      </c>
      <c r="T1214" s="3"/>
      <c r="U1214" s="71"/>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 t="shared" ref="S1215" si="1028">$BB$12</f>
        <v>-</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 t="shared" ref="S1216" si="1029">$BB$13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 t="shared" ref="S1217" si="1030">$BB$14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 t="shared" ref="S1218" si="1031">$BB$15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 t="shared" ref="S1219" si="1032">$BB$16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 t="shared" ref="S1220" si="1033">$BB$17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 t="shared" ref="S1221" si="1034">$BB$18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 t="shared" ref="S1222" si="1035">$BB$19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 t="shared" ref="S1223" si="1036">$BB$20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 t="shared" ref="S1224" si="1037">$BB$21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 t="shared" ref="S1225" si="1038">$BB$22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 t="shared" ref="S1226" si="1039">$BB$23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 t="shared" ref="S1227" si="1040">$BB$24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 t="shared" ref="S1228" si="1041">$BB$25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 t="shared" ref="S1229" si="1042">$BB$26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 t="shared" ref="S1230" si="1043">$BB$27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 t="shared" ref="S1231" si="1044">$BB$28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 t="shared" ref="S1232" si="1045">$BB$29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 t="shared" ref="S1233" si="1046">$BB$30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 t="shared" ref="S1234" si="1047">$BB$31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 t="shared" ref="Y1236" si="1048">VLOOKUP(U1236,$DX$1:$DZ$21,3,FALSE)</f>
        <v>-</v>
      </c>
      <c r="AD1236" s="8"/>
    </row>
    <row r="1237" spans="19:45" ht="30" customHeight="1" x14ac:dyDescent="0.25">
      <c r="S1237" s="7" t="s">
        <v>24</v>
      </c>
      <c r="T1237" s="15" t="s">
        <v>606</v>
      </c>
      <c r="U1237" s="5" t="s">
        <v>23</v>
      </c>
      <c r="V1237" s="7" t="str">
        <f t="shared" ref="V1237" si="1049">VLOOKUP(U1236,$DX$1:$DZ$21,2,FALSE)</f>
        <v>-</v>
      </c>
      <c r="W1237" s="19"/>
      <c r="X1237" s="19"/>
      <c r="Y1237" s="19"/>
      <c r="Z1237" s="19"/>
      <c r="AA1237" s="5" t="s">
        <v>592</v>
      </c>
      <c r="AB1237" s="26" t="str">
        <f t="shared" ref="AB1237" si="1050">T1256&amp;"_"&amp;ABS(T1254)&amp;"dB_"&amp;T1258&amp;"_"&amp;T1259&amp;"_"&amp;GetAbsMaxMinText(AF1240:AG1299)&amp;"_"&amp;T1239&amp;"_"&amp;T1238&amp;S1236&amp;"."&amp;T1262</f>
        <v>11V_NormalMode_38dB_M804WF_N016B_356_407_ZTS6853_PR20.3</v>
      </c>
      <c r="AC1237" s="18"/>
      <c r="AD1237" s="18"/>
      <c r="AE1237" s="18"/>
      <c r="AF1237" s="18"/>
      <c r="AG1237" s="18"/>
      <c r="AH1237" s="19"/>
      <c r="AI1237" s="19" t="s">
        <v>2</v>
      </c>
      <c r="AJ1237" s="16"/>
      <c r="AK1237" s="16"/>
      <c r="AL1237" s="16"/>
      <c r="AM1237" s="16"/>
      <c r="AN1237" s="16"/>
      <c r="AO1237" s="16"/>
      <c r="AP1237" s="16"/>
      <c r="AQ1237" s="16"/>
      <c r="AR1237" s="16"/>
      <c r="AS1237" s="16"/>
    </row>
    <row r="1238" spans="19:45" ht="30" customHeight="1" x14ac:dyDescent="0.25">
      <c r="S1238" s="7" t="s">
        <v>5</v>
      </c>
      <c r="T1238" s="15" t="s">
        <v>1162</v>
      </c>
      <c r="U1238" s="32" t="str">
        <f t="shared" ref="U1238" si="1051">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1178</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 t="shared" ref="AN1239" si="1052">VLOOKUP($T1247,$DE$1:$DJ$31,2,FALSE)</f>
        <v>Full</v>
      </c>
      <c r="AO1239" s="56" t="str">
        <f t="shared" ref="AO1239" si="1053">VLOOKUP($T1247,$DE$1:$DJ$31,3,FALSE)</f>
        <v>Full</v>
      </c>
      <c r="AP1239" s="56" t="str">
        <f t="shared" ref="AP1239" si="1054">VLOOKUP($T1247,$DE$1:$DJ$31,4,FALSE)</f>
        <v>non</v>
      </c>
      <c r="AQ1239" s="56" t="str">
        <f t="shared" ref="AQ1239" si="1055">VLOOKUP($T1247,$DE$1:$DJ$31,5,FALSE)</f>
        <v>non</v>
      </c>
      <c r="AR1239" s="56" t="str">
        <f t="shared" ref="AR1239" si="1056">VLOOKUP($T1247,$DE$1:$DJ$31,6,FALSE)</f>
        <v>Full</v>
      </c>
      <c r="AS1239" s="35" t="s">
        <v>726</v>
      </c>
    </row>
    <row r="1240" spans="19:45" ht="30" customHeight="1" x14ac:dyDescent="0.25">
      <c r="S1240" s="7" t="s">
        <v>18</v>
      </c>
      <c r="T1240" s="15" t="s">
        <v>1149</v>
      </c>
      <c r="U1240" s="36" t="str">
        <f t="shared" ref="U1240:U1247" ca="1" si="1057">ConfigCode($AA1240,$AN1240,$AO1240,$AP1240,$AQ1240,$AR1240,$AF1240,$AG1240,2)</f>
        <v>0x01=-36.60,-35.60;</v>
      </c>
      <c r="V1240" s="37"/>
      <c r="W1240" s="37"/>
      <c r="X1240" s="68"/>
      <c r="Y1240" s="68"/>
      <c r="Z1240" s="55">
        <f t="shared" ref="Z1240:Z1247" ca="1" si="1058"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1153</v>
      </c>
      <c r="AB1240" s="40">
        <v>-2</v>
      </c>
      <c r="AC1240" s="40" t="s">
        <v>996</v>
      </c>
      <c r="AD1240" s="40">
        <v>1</v>
      </c>
      <c r="AE1240" s="41">
        <v>0</v>
      </c>
      <c r="AF1240" s="42">
        <v>-36.6</v>
      </c>
      <c r="AG1240" s="42">
        <v>-35.6</v>
      </c>
      <c r="AH1240" s="43">
        <f t="shared" ref="AH1240:AH1247" ca="1" si="1059">$AF1240+$Z1240</f>
        <v>-38.6</v>
      </c>
      <c r="AI1240" s="43">
        <f t="shared" ref="AI1240:AI1247" ca="1" si="1060">$AG1240+$Z1240</f>
        <v>-37.6</v>
      </c>
      <c r="AJ1240" s="44">
        <f t="shared" ref="AJ1240:AJ1247" ca="1" si="1061" xml:space="preserve">
N("initial sens-loopgain")+
$AF1240-BoxVal(ROW($AA1240),26,COLUMN(INDIRECT("T"&amp;(INT(ROW($AA1257)/65))*65+2)))</f>
        <v>-36.6</v>
      </c>
      <c r="AK1240" s="44">
        <f t="shared" ref="AK1240:AK1247" ca="1" si="1062">AJ1240+(AG1240-AF1240)</f>
        <v>-35.6</v>
      </c>
      <c r="AL1240" s="44">
        <f t="shared" ref="AL1240:AL1247" ca="1" si="1063" xml:space="preserve">
N("initial sens-loopgain-gain-gain ref-vcm")+
$AH1240-
BoxVal(ROW($AA1240),26,COLUMN(INDIRECT("T"&amp;(INT(ROW($AA1257)/65))*65+2)))-
$AB1240-
$W1240-
IFERROR(VLOOKUP($AC1240,$CT$1:$DC$31,7,FALSE),0)</f>
        <v>-36.6</v>
      </c>
      <c r="AM1240" s="44">
        <f t="shared" ref="AM1240:AM1247" ca="1" si="1064">AL1240+(AG1240-AF1240)</f>
        <v>-35.6</v>
      </c>
      <c r="AN1240" s="36" t="str">
        <f t="shared" ref="AN1240:AN1247" ca="1" si="1065">IF(BoxVal(ROW(AA1240),9,COLUMN(T1238))="FIX","00",ManualLookup(AA1240,BoxVal(ROW(AA1240),4,COLUMN(AN1238)),INDIRECT(DN$3)))</f>
        <v>00</v>
      </c>
      <c r="AO1240" s="36" t="str">
        <f t="shared" ref="AO1240:AR1247" ca="1" si="1066">ManualLookup(AB1240,BoxVal(ROW(AB1240),4,COLUMN(AO1238)),INDIRECT(DO$3))</f>
        <v>01</v>
      </c>
      <c r="AP1240" s="36" t="str">
        <f t="shared" ca="1" si="1066"/>
        <v>00</v>
      </c>
      <c r="AQ1240" s="36" t="str">
        <f t="shared" ca="1" si="1066"/>
        <v>00</v>
      </c>
      <c r="AR1240" s="36" t="str">
        <f t="shared" ca="1" si="1066"/>
        <v>00</v>
      </c>
      <c r="AS1240" s="33"/>
    </row>
    <row r="1241" spans="19:45" ht="30" customHeight="1" x14ac:dyDescent="0.25">
      <c r="S1241" s="7" t="s">
        <v>13</v>
      </c>
      <c r="T1241" s="15" t="s">
        <v>1167</v>
      </c>
      <c r="U1241" s="71" t="str">
        <f t="shared" ca="1" si="1057"/>
        <v>0x02=-37.60,-36.60;</v>
      </c>
      <c r="V1241" s="37"/>
      <c r="W1241" s="37"/>
      <c r="X1241" s="68"/>
      <c r="Y1241" s="68"/>
      <c r="Z1241" s="55">
        <f t="shared" ca="1" si="1058"/>
        <v>-1</v>
      </c>
      <c r="AA1241" s="39" t="s">
        <v>1153</v>
      </c>
      <c r="AB1241" s="40">
        <v>-1</v>
      </c>
      <c r="AC1241" s="40" t="s">
        <v>996</v>
      </c>
      <c r="AD1241" s="40">
        <v>1</v>
      </c>
      <c r="AE1241" s="41">
        <v>0</v>
      </c>
      <c r="AF1241" s="42">
        <v>-37.6</v>
      </c>
      <c r="AG1241" s="47">
        <f t="shared" ref="AG1241" si="1067">AF1240</f>
        <v>-36.6</v>
      </c>
      <c r="AH1241" s="43">
        <f t="shared" ca="1" si="1059"/>
        <v>-38.6</v>
      </c>
      <c r="AI1241" s="43">
        <f t="shared" ca="1" si="1060"/>
        <v>-37.6</v>
      </c>
      <c r="AJ1241" s="44">
        <f t="shared" ca="1" si="1061"/>
        <v>-37.6</v>
      </c>
      <c r="AK1241" s="44">
        <f t="shared" ca="1" si="1062"/>
        <v>-36.6</v>
      </c>
      <c r="AL1241" s="44">
        <f t="shared" ca="1" si="1063"/>
        <v>-37.6</v>
      </c>
      <c r="AM1241" s="44">
        <f t="shared" ca="1" si="1064"/>
        <v>-36.6</v>
      </c>
      <c r="AN1241" s="36" t="str">
        <f t="shared" ca="1" si="1065"/>
        <v>00</v>
      </c>
      <c r="AO1241" s="36" t="str">
        <f t="shared" ca="1" si="1066"/>
        <v>02</v>
      </c>
      <c r="AP1241" s="36" t="str">
        <f t="shared" ca="1" si="1066"/>
        <v>00</v>
      </c>
      <c r="AQ1241" s="36" t="str">
        <f t="shared" ca="1" si="1066"/>
        <v>00</v>
      </c>
      <c r="AR1241" s="36" t="str">
        <f t="shared" ca="1" si="1066"/>
        <v>00</v>
      </c>
      <c r="AS1241" s="36"/>
    </row>
    <row r="1242" spans="19:45" ht="30" customHeight="1" x14ac:dyDescent="0.25">
      <c r="S1242" s="26"/>
      <c r="T1242" s="17"/>
      <c r="U1242" s="71" t="str">
        <f t="shared" ca="1" si="1057"/>
        <v>0x00=-38.30,-37.60;</v>
      </c>
      <c r="V1242" s="37"/>
      <c r="W1242" s="37"/>
      <c r="X1242" s="68"/>
      <c r="Y1242" s="68"/>
      <c r="Z1242" s="55">
        <f t="shared" ca="1" si="1058"/>
        <v>0</v>
      </c>
      <c r="AA1242" s="39" t="s">
        <v>586</v>
      </c>
      <c r="AB1242" s="40">
        <v>0</v>
      </c>
      <c r="AC1242" s="40" t="s">
        <v>995</v>
      </c>
      <c r="AD1242" s="40">
        <v>1</v>
      </c>
      <c r="AE1242" s="41">
        <v>0</v>
      </c>
      <c r="AF1242" s="42">
        <v>-38.299999999999997</v>
      </c>
      <c r="AG1242" s="47">
        <f t="shared" ref="AG1242:AG1247" si="1068">AF1241</f>
        <v>-37.6</v>
      </c>
      <c r="AH1242" s="43">
        <f t="shared" ca="1" si="1059"/>
        <v>-38.299999999999997</v>
      </c>
      <c r="AI1242" s="43">
        <f t="shared" ca="1" si="1060"/>
        <v>-37.6</v>
      </c>
      <c r="AJ1242" s="44">
        <f t="shared" ca="1" si="1061"/>
        <v>-38.299999999999997</v>
      </c>
      <c r="AK1242" s="44">
        <f t="shared" ca="1" si="1062"/>
        <v>-37.6</v>
      </c>
      <c r="AL1242" s="44">
        <f t="shared" ca="1" si="1063"/>
        <v>-38.299999999999997</v>
      </c>
      <c r="AM1242" s="44">
        <f t="shared" ca="1" si="1064"/>
        <v>-37.6</v>
      </c>
      <c r="AN1242" s="36" t="str">
        <f t="shared" ca="1" si="1065"/>
        <v>00</v>
      </c>
      <c r="AO1242" s="36" t="str">
        <f t="shared" ca="1" si="1066"/>
        <v>00</v>
      </c>
      <c r="AP1242" s="36" t="str">
        <f t="shared" ca="1" si="1066"/>
        <v>00</v>
      </c>
      <c r="AQ1242" s="36" t="str">
        <f t="shared" ca="1" si="1066"/>
        <v>00</v>
      </c>
      <c r="AR1242" s="36" t="str">
        <f t="shared" ca="1" si="1066"/>
        <v>00</v>
      </c>
      <c r="AS1242" s="36"/>
    </row>
    <row r="1243" spans="19:45" ht="30" customHeight="1" x14ac:dyDescent="0.25">
      <c r="S1243" s="7" t="s">
        <v>19</v>
      </c>
      <c r="T1243" s="15" t="s">
        <v>1153</v>
      </c>
      <c r="U1243" s="71" t="str">
        <f t="shared" ca="1" si="1057"/>
        <v>0x03=-38.80,-38.30;</v>
      </c>
      <c r="V1243" s="37"/>
      <c r="W1243" s="37"/>
      <c r="X1243" s="68"/>
      <c r="Y1243" s="68"/>
      <c r="Z1243" s="55">
        <f t="shared" ca="1" si="1058"/>
        <v>0.5</v>
      </c>
      <c r="AA1243" s="39" t="s">
        <v>586</v>
      </c>
      <c r="AB1243" s="40">
        <v>0.5</v>
      </c>
      <c r="AC1243" s="40" t="s">
        <v>995</v>
      </c>
      <c r="AD1243" s="40">
        <v>1</v>
      </c>
      <c r="AE1243" s="41">
        <v>0</v>
      </c>
      <c r="AF1243" s="42">
        <v>-38.799999999999997</v>
      </c>
      <c r="AG1243" s="47">
        <f t="shared" si="1068"/>
        <v>-38.299999999999997</v>
      </c>
      <c r="AH1243" s="43">
        <f t="shared" ca="1" si="1059"/>
        <v>-38.299999999999997</v>
      </c>
      <c r="AI1243" s="43">
        <f t="shared" ca="1" si="1060"/>
        <v>-37.799999999999997</v>
      </c>
      <c r="AJ1243" s="44">
        <f t="shared" ca="1" si="1061"/>
        <v>-38.799999999999997</v>
      </c>
      <c r="AK1243" s="44">
        <f t="shared" ca="1" si="1062"/>
        <v>-38.299999999999997</v>
      </c>
      <c r="AL1243" s="44">
        <f t="shared" ca="1" si="1063"/>
        <v>-38.799999999999997</v>
      </c>
      <c r="AM1243" s="44">
        <f t="shared" ca="1" si="1064"/>
        <v>-38.299999999999997</v>
      </c>
      <c r="AN1243" s="36" t="str">
        <f t="shared" ca="1" si="1065"/>
        <v>00</v>
      </c>
      <c r="AO1243" s="36" t="str">
        <f t="shared" ca="1" si="1066"/>
        <v>03</v>
      </c>
      <c r="AP1243" s="36" t="str">
        <f t="shared" ca="1" si="1066"/>
        <v>00</v>
      </c>
      <c r="AQ1243" s="36" t="str">
        <f t="shared" ca="1" si="1066"/>
        <v>00</v>
      </c>
      <c r="AR1243" s="36" t="str">
        <f t="shared" ca="1" si="1066"/>
        <v>00</v>
      </c>
      <c r="AS1243" s="36"/>
    </row>
    <row r="1244" spans="19:45" ht="30" customHeight="1" x14ac:dyDescent="0.25">
      <c r="S1244" s="7" t="s">
        <v>15</v>
      </c>
      <c r="T1244" s="15" t="s">
        <v>1157</v>
      </c>
      <c r="U1244" s="71" t="str">
        <f t="shared" ca="1" si="1057"/>
        <v>0x04=-39.30,-38.80;</v>
      </c>
      <c r="V1244" s="37"/>
      <c r="W1244" s="37"/>
      <c r="X1244" s="68"/>
      <c r="Y1244" s="68"/>
      <c r="Z1244" s="55">
        <f t="shared" ca="1" si="1058"/>
        <v>1</v>
      </c>
      <c r="AA1244" s="39" t="s">
        <v>586</v>
      </c>
      <c r="AB1244" s="40">
        <v>1</v>
      </c>
      <c r="AC1244" s="40" t="s">
        <v>995</v>
      </c>
      <c r="AD1244" s="40">
        <v>1</v>
      </c>
      <c r="AE1244" s="41">
        <v>0</v>
      </c>
      <c r="AF1244" s="42">
        <v>-39.299999999999997</v>
      </c>
      <c r="AG1244" s="47">
        <f t="shared" si="1068"/>
        <v>-38.799999999999997</v>
      </c>
      <c r="AH1244" s="43">
        <f t="shared" ca="1" si="1059"/>
        <v>-38.299999999999997</v>
      </c>
      <c r="AI1244" s="43">
        <f t="shared" ca="1" si="1060"/>
        <v>-37.799999999999997</v>
      </c>
      <c r="AJ1244" s="44">
        <f t="shared" ca="1" si="1061"/>
        <v>-39.299999999999997</v>
      </c>
      <c r="AK1244" s="44">
        <f t="shared" ca="1" si="1062"/>
        <v>-38.799999999999997</v>
      </c>
      <c r="AL1244" s="44">
        <f t="shared" ca="1" si="1063"/>
        <v>-39.299999999999997</v>
      </c>
      <c r="AM1244" s="44">
        <f t="shared" ca="1" si="1064"/>
        <v>-38.799999999999997</v>
      </c>
      <c r="AN1244" s="36" t="str">
        <f t="shared" ca="1" si="1065"/>
        <v>00</v>
      </c>
      <c r="AO1244" s="36" t="str">
        <f t="shared" ca="1" si="1066"/>
        <v>04</v>
      </c>
      <c r="AP1244" s="36" t="str">
        <f t="shared" ca="1" si="1066"/>
        <v>00</v>
      </c>
      <c r="AQ1244" s="36" t="str">
        <f t="shared" ca="1" si="1066"/>
        <v>00</v>
      </c>
      <c r="AR1244" s="36" t="str">
        <f t="shared" ca="1" si="1066"/>
        <v>00</v>
      </c>
      <c r="AS1244" s="36"/>
    </row>
    <row r="1245" spans="19:45" ht="30" customHeight="1" x14ac:dyDescent="0.25">
      <c r="S1245" s="7" t="s">
        <v>705</v>
      </c>
      <c r="T1245" s="15" t="s">
        <v>1152</v>
      </c>
      <c r="U1245" s="71" t="str">
        <f t="shared" ca="1" si="1057"/>
        <v>0x05=-39.80,-39.30;</v>
      </c>
      <c r="V1245" s="37"/>
      <c r="W1245" s="37"/>
      <c r="X1245" s="68"/>
      <c r="Y1245" s="68"/>
      <c r="Z1245" s="55">
        <f t="shared" ca="1" si="1058"/>
        <v>1.5</v>
      </c>
      <c r="AA1245" s="39" t="s">
        <v>586</v>
      </c>
      <c r="AB1245" s="40">
        <v>1.5</v>
      </c>
      <c r="AC1245" s="40" t="s">
        <v>995</v>
      </c>
      <c r="AD1245" s="40">
        <v>1</v>
      </c>
      <c r="AE1245" s="41">
        <v>0</v>
      </c>
      <c r="AF1245" s="42">
        <v>-39.799999999999997</v>
      </c>
      <c r="AG1245" s="47">
        <f t="shared" si="1068"/>
        <v>-39.299999999999997</v>
      </c>
      <c r="AH1245" s="43">
        <f t="shared" ca="1" si="1059"/>
        <v>-38.299999999999997</v>
      </c>
      <c r="AI1245" s="43">
        <f t="shared" ca="1" si="1060"/>
        <v>-37.799999999999997</v>
      </c>
      <c r="AJ1245" s="44">
        <f t="shared" ca="1" si="1061"/>
        <v>-39.799999999999997</v>
      </c>
      <c r="AK1245" s="44">
        <f t="shared" ca="1" si="1062"/>
        <v>-39.299999999999997</v>
      </c>
      <c r="AL1245" s="44">
        <f t="shared" ca="1" si="1063"/>
        <v>-39.799999999999997</v>
      </c>
      <c r="AM1245" s="44">
        <f t="shared" ca="1" si="1064"/>
        <v>-39.299999999999997</v>
      </c>
      <c r="AN1245" s="36" t="str">
        <f t="shared" ca="1" si="1065"/>
        <v>00</v>
      </c>
      <c r="AO1245" s="36" t="str">
        <f t="shared" ca="1" si="1066"/>
        <v>05</v>
      </c>
      <c r="AP1245" s="36" t="str">
        <f t="shared" ca="1" si="1066"/>
        <v>00</v>
      </c>
      <c r="AQ1245" s="36" t="str">
        <f t="shared" ca="1" si="1066"/>
        <v>00</v>
      </c>
      <c r="AR1245" s="36" t="str">
        <f t="shared" ca="1" si="1066"/>
        <v>00</v>
      </c>
      <c r="AS1245" s="36"/>
    </row>
    <row r="1246" spans="19:45" ht="30" customHeight="1" x14ac:dyDescent="0.25">
      <c r="S1246" s="7" t="s">
        <v>605</v>
      </c>
      <c r="T1246" s="15" t="s">
        <v>991</v>
      </c>
      <c r="U1246" s="71" t="str">
        <f t="shared" ca="1" si="1057"/>
        <v>0x06=-40.30,-39.80;</v>
      </c>
      <c r="V1246" s="37"/>
      <c r="W1246" s="37"/>
      <c r="X1246" s="68"/>
      <c r="Y1246" s="68"/>
      <c r="Z1246" s="55">
        <f t="shared" ca="1" si="1058"/>
        <v>2</v>
      </c>
      <c r="AA1246" s="39" t="s">
        <v>586</v>
      </c>
      <c r="AB1246" s="40">
        <v>2</v>
      </c>
      <c r="AC1246" s="40" t="s">
        <v>995</v>
      </c>
      <c r="AD1246" s="40">
        <v>1</v>
      </c>
      <c r="AE1246" s="41">
        <v>0</v>
      </c>
      <c r="AF1246" s="42">
        <v>-40.299999999999997</v>
      </c>
      <c r="AG1246" s="47">
        <f t="shared" si="1068"/>
        <v>-39.799999999999997</v>
      </c>
      <c r="AH1246" s="43">
        <f t="shared" ca="1" si="1059"/>
        <v>-38.299999999999997</v>
      </c>
      <c r="AI1246" s="43">
        <f t="shared" ca="1" si="1060"/>
        <v>-37.799999999999997</v>
      </c>
      <c r="AJ1246" s="44">
        <f t="shared" ca="1" si="1061"/>
        <v>-40.299999999999997</v>
      </c>
      <c r="AK1246" s="44">
        <f t="shared" ca="1" si="1062"/>
        <v>-39.799999999999997</v>
      </c>
      <c r="AL1246" s="44">
        <f t="shared" ca="1" si="1063"/>
        <v>-40.299999999999997</v>
      </c>
      <c r="AM1246" s="44">
        <f t="shared" ca="1" si="1064"/>
        <v>-39.799999999999997</v>
      </c>
      <c r="AN1246" s="36" t="str">
        <f t="shared" ca="1" si="1065"/>
        <v>00</v>
      </c>
      <c r="AO1246" s="36" t="str">
        <f t="shared" ca="1" si="1066"/>
        <v>06</v>
      </c>
      <c r="AP1246" s="36" t="str">
        <f t="shared" ca="1" si="1066"/>
        <v>00</v>
      </c>
      <c r="AQ1246" s="36" t="str">
        <f t="shared" ca="1" si="1066"/>
        <v>00</v>
      </c>
      <c r="AR1246" s="36" t="str">
        <f t="shared" ca="1" si="1066"/>
        <v>00</v>
      </c>
      <c r="AS1246" s="36"/>
    </row>
    <row r="1247" spans="19:45" ht="30" customHeight="1" x14ac:dyDescent="0.25">
      <c r="S1247" s="7" t="s">
        <v>721</v>
      </c>
      <c r="T1247" s="15" t="s">
        <v>26</v>
      </c>
      <c r="U1247" s="71" t="str">
        <f t="shared" ca="1" si="1057"/>
        <v>0x07=-40.80,-40.30;</v>
      </c>
      <c r="V1247" s="37"/>
      <c r="W1247" s="37"/>
      <c r="X1247" s="68"/>
      <c r="Y1247" s="68"/>
      <c r="Z1247" s="55">
        <f t="shared" ca="1" si="1058"/>
        <v>2.5</v>
      </c>
      <c r="AA1247" s="39" t="s">
        <v>586</v>
      </c>
      <c r="AB1247" s="40">
        <v>2.5</v>
      </c>
      <c r="AC1247" s="40" t="s">
        <v>995</v>
      </c>
      <c r="AD1247" s="40">
        <v>1</v>
      </c>
      <c r="AE1247" s="41">
        <v>0</v>
      </c>
      <c r="AF1247" s="42">
        <v>-40.799999999999997</v>
      </c>
      <c r="AG1247" s="47">
        <f t="shared" si="1068"/>
        <v>-40.299999999999997</v>
      </c>
      <c r="AH1247" s="43">
        <f t="shared" ca="1" si="1059"/>
        <v>-38.299999999999997</v>
      </c>
      <c r="AI1247" s="43">
        <f t="shared" ca="1" si="1060"/>
        <v>-37.799999999999997</v>
      </c>
      <c r="AJ1247" s="44">
        <f t="shared" ca="1" si="1061"/>
        <v>-40.799999999999997</v>
      </c>
      <c r="AK1247" s="44">
        <f t="shared" ca="1" si="1062"/>
        <v>-40.299999999999997</v>
      </c>
      <c r="AL1247" s="44">
        <f t="shared" ca="1" si="1063"/>
        <v>-40.799999999999997</v>
      </c>
      <c r="AM1247" s="44">
        <f t="shared" ca="1" si="1064"/>
        <v>-40.299999999999997</v>
      </c>
      <c r="AN1247" s="36" t="str">
        <f t="shared" ca="1" si="1065"/>
        <v>00</v>
      </c>
      <c r="AO1247" s="36" t="str">
        <f t="shared" ca="1" si="1066"/>
        <v>07</v>
      </c>
      <c r="AP1247" s="36" t="str">
        <f t="shared" ca="1" si="1066"/>
        <v>00</v>
      </c>
      <c r="AQ1247" s="36" t="str">
        <f t="shared" ca="1" si="1066"/>
        <v>00</v>
      </c>
      <c r="AR1247" s="36" t="str">
        <f t="shared" ca="1" si="1066"/>
        <v>00</v>
      </c>
      <c r="AS1247" s="36"/>
    </row>
    <row r="1248" spans="19:45" ht="30" customHeight="1" x14ac:dyDescent="0.25">
      <c r="S1248" s="7" t="s">
        <v>20</v>
      </c>
      <c r="T1248" s="15">
        <v>-38</v>
      </c>
      <c r="U1248" s="71"/>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2:45" ht="30" customHeight="1" x14ac:dyDescent="0.25">
      <c r="S1249" s="7" t="s">
        <v>691</v>
      </c>
      <c r="T1249" s="15" t="s">
        <v>1098</v>
      </c>
      <c r="U1249" s="71"/>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2:45" ht="30" customHeight="1" x14ac:dyDescent="0.25">
      <c r="S1250" s="7" t="s">
        <v>544</v>
      </c>
      <c r="T1250" s="15" t="s">
        <v>993</v>
      </c>
      <c r="U1250" s="71"/>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2:45" ht="30" customHeight="1" x14ac:dyDescent="0.25">
      <c r="S1251" s="7" t="s">
        <v>12</v>
      </c>
      <c r="T1251" s="15" t="s">
        <v>548</v>
      </c>
      <c r="U1251" s="71"/>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2:45" ht="30" customHeight="1" x14ac:dyDescent="0.25">
      <c r="S1252" s="26" t="s">
        <v>773</v>
      </c>
      <c r="T1252" s="15" t="s">
        <v>562</v>
      </c>
      <c r="U1252" s="71"/>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2:45" ht="30" customHeight="1" x14ac:dyDescent="0.25">
      <c r="S1253" s="7" t="s">
        <v>573</v>
      </c>
      <c r="T1253" s="15">
        <v>1.1000000000000001</v>
      </c>
      <c r="U1253" s="71"/>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2:45" ht="30" customHeight="1" x14ac:dyDescent="0.25">
      <c r="S1254" s="7" t="s">
        <v>590</v>
      </c>
      <c r="T1254" s="15">
        <f>VLOOKUP(T1239,MPN!$A$1:$E$997,4,FALSE)</f>
        <v>-38</v>
      </c>
      <c r="U1254" s="71"/>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2:45" ht="30" customHeight="1" x14ac:dyDescent="0.25">
      <c r="S1255" s="7" t="s">
        <v>693</v>
      </c>
      <c r="T1255" s="15">
        <v>0.8</v>
      </c>
      <c r="U1255" s="71"/>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2:45" ht="30" customHeight="1" x14ac:dyDescent="0.25">
      <c r="S1256" s="7" t="s">
        <v>604</v>
      </c>
      <c r="T1256" s="7" t="str">
        <f t="shared" ref="T1256" si="1069">VLOOKUP($T1243,$AU$1:$AZ$31,MATCH($T1237,$AU$1:$AZ$1,0),FALSE)&amp;"_"&amp;T1245</f>
        <v>11V_NormalMode</v>
      </c>
      <c r="U1256" s="71"/>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2:45" ht="30" customHeight="1" x14ac:dyDescent="0.25">
      <c r="S1257" s="7" t="s">
        <v>424</v>
      </c>
      <c r="T1257" s="7" t="str">
        <f>VLOOKUP($T1239,MPN!$A$1:$E$497,2,FALSE)</f>
        <v>AMIC</v>
      </c>
      <c r="U1257" s="71"/>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2:45" ht="30" customHeight="1" x14ac:dyDescent="0.25">
      <c r="S1258" s="7" t="s">
        <v>16</v>
      </c>
      <c r="T1258" s="7" t="str">
        <f>VLOOKUP($T1240,ASIC!$A$1:$B$200,2,FALSE)</f>
        <v>M804WF</v>
      </c>
      <c r="U1258" s="71"/>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2:45" ht="30" customHeight="1" x14ac:dyDescent="0.25">
      <c r="S1259" s="7" t="s">
        <v>17</v>
      </c>
      <c r="T1259" s="7" t="str">
        <f>VLOOKUP($T1241,Sensor!$A$1:$B$100,2,FALSE)</f>
        <v>N016B</v>
      </c>
      <c r="U1259" s="71"/>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2:45" ht="30" customHeight="1" x14ac:dyDescent="0.25">
      <c r="S1260" s="7" t="s">
        <v>21</v>
      </c>
      <c r="T1260" s="7" t="str">
        <f>VLOOKUP($T1239,MPN!$A$1:$E$497,5,FALSE)</f>
        <v>Default</v>
      </c>
      <c r="U1260" s="71"/>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2:45" ht="30" customHeight="1" x14ac:dyDescent="0.25">
      <c r="S1261" s="7" t="s">
        <v>545</v>
      </c>
      <c r="T1261" s="7">
        <f t="shared" ref="T1261" si="1070">VLOOKUP(T1250,$DT$1:$DV$31,3,FALSE)</f>
        <v>0</v>
      </c>
      <c r="U1261" s="71"/>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2:45" ht="30" customHeight="1" x14ac:dyDescent="0.25">
      <c r="S1262" s="7" t="s">
        <v>22</v>
      </c>
      <c r="T1262" s="15">
        <v>3</v>
      </c>
      <c r="U1262" s="71"/>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2:45" ht="30" customHeight="1" x14ac:dyDescent="0.25">
      <c r="B1263" s="70"/>
      <c r="S1263" s="7" t="s">
        <v>696</v>
      </c>
      <c r="T1263" s="28">
        <v>45450</v>
      </c>
      <c r="U1263" s="71"/>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2:45" ht="30" customHeight="1" x14ac:dyDescent="0.25">
      <c r="S1264" s="7" t="s">
        <v>694</v>
      </c>
      <c r="T1264" s="15" t="s">
        <v>994</v>
      </c>
      <c r="U1264" s="71"/>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t="shared" ref="T1265" ca="1" si="1071">COUNTA(U1240:U1299)</f>
        <v>8</v>
      </c>
      <c r="U1265" s="71"/>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 t="shared" ref="T1266" si="1072">T1254&amp;"+/-"&amp;T1255&amp;" "&amp;T1264</f>
        <v>-38+/-0.8 dBV</v>
      </c>
      <c r="U1266" s="71"/>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 t="shared" ref="T1267" si="1073">T1246&amp;" : "&amp;T1249&amp;" "&amp;"(uA)"&amp;CHAR(10)&amp;"Vdc&amp;Remark: "&amp;T1252</f>
        <v>3.3V : 100~200 (uA)
Vdc&amp;Remark: -</v>
      </c>
      <c r="U1267" s="71"/>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71"/>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 t="shared" ref="T1269" si="1074">ADDRESS(ROW(S1269),COLUMN($S$1))&amp;":"&amp;ADDRESS(ROW(S1299),COLUMN($T$1))</f>
        <v>$S$1269:$T$1299</v>
      </c>
      <c r="U1269" s="71"/>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 t="shared" ref="S1270" si="1075">$BB$2</f>
        <v>15V</v>
      </c>
      <c r="T1270" s="3" t="s">
        <v>562</v>
      </c>
      <c r="U1270" s="71"/>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 t="shared" ref="S1271" si="1076">$BB$3</f>
        <v>14V</v>
      </c>
      <c r="T1271" s="3" t="s">
        <v>562</v>
      </c>
      <c r="U1271" s="71"/>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 t="shared" ref="S1272" si="1077">$BB$4</f>
        <v>13V</v>
      </c>
      <c r="T1272" s="3" t="s">
        <v>255</v>
      </c>
      <c r="U1272" s="71"/>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 t="shared" ref="S1273" si="1078">$BB$5</f>
        <v>12V</v>
      </c>
      <c r="T1273" s="3" t="s">
        <v>255</v>
      </c>
      <c r="U1273" s="71"/>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 t="shared" ref="S1274" si="1079">$BB$6</f>
        <v>11V</v>
      </c>
      <c r="T1274" s="3">
        <v>0</v>
      </c>
      <c r="U1274" s="71"/>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 t="shared" ref="S1275" si="1080">$BB$7</f>
        <v>10V</v>
      </c>
      <c r="T1275" s="3" t="s">
        <v>562</v>
      </c>
      <c r="U1275" s="71"/>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 t="shared" ref="S1276" si="1081">$BB$8</f>
        <v>9V</v>
      </c>
      <c r="T1276" s="3" t="s">
        <v>562</v>
      </c>
      <c r="U1276" s="71"/>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 t="shared" ref="S1277" si="1082">$BB$9</f>
        <v>FIX</v>
      </c>
      <c r="T1277" s="3" t="s">
        <v>562</v>
      </c>
      <c r="U1277" s="71"/>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 t="shared" ref="S1278" si="1083">$BB$10</f>
        <v>Space</v>
      </c>
      <c r="T1278" s="3" t="s">
        <v>255</v>
      </c>
      <c r="U1278" s="71"/>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 t="shared" ref="S1279" si="1084">$BB$11</f>
        <v>Config2</v>
      </c>
      <c r="T1279" s="3"/>
      <c r="U1279" s="71"/>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 t="shared" ref="S1280" si="1085">$BB$12</f>
        <v>-</v>
      </c>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 t="shared" ref="S1281" si="1086">$BB$13</f>
        <v>-</v>
      </c>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 t="shared" ref="S1282" si="1087">$BB$14</f>
        <v>-</v>
      </c>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 t="shared" ref="S1283" si="1088">$BB$15</f>
        <v>-</v>
      </c>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 t="shared" ref="S1284" si="1089">$BB$16</f>
        <v>-</v>
      </c>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 t="shared" ref="S1285" si="1090">$BB$17</f>
        <v>-</v>
      </c>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 t="shared" ref="S1286" si="1091">$BB$18</f>
        <v>-</v>
      </c>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 t="shared" ref="S1287" si="1092">$BB$19</f>
        <v>-</v>
      </c>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 t="shared" ref="S1288" si="1093">$BB$20</f>
        <v>-</v>
      </c>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 t="shared" ref="S1289" si="1094">$BB$21</f>
        <v>-</v>
      </c>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 t="shared" ref="S1290" si="1095">$BB$22</f>
        <v>-</v>
      </c>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 t="shared" ref="S1291" si="1096">$BB$23</f>
        <v>-</v>
      </c>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 t="shared" ref="S1292" si="1097">$BB$24</f>
        <v>-</v>
      </c>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 t="shared" ref="S1293" si="1098">$BB$25</f>
        <v>-</v>
      </c>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 t="shared" ref="S1294" si="1099">$BB$26</f>
        <v>-</v>
      </c>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 t="shared" ref="S1295" si="1100">$BB$27</f>
        <v>-</v>
      </c>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 t="shared" ref="S1296" si="1101">$BB$28</f>
        <v>-</v>
      </c>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 t="shared" ref="S1297" si="1102">$BB$29</f>
        <v>-</v>
      </c>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 t="shared" ref="S1298" si="1103">$BB$30</f>
        <v>-</v>
      </c>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 t="shared" ref="S1299" si="1104">$BB$31</f>
        <v>-</v>
      </c>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 t="shared" ref="Y1301" si="1105">VLOOKUP(U1301,$DX$1:$DZ$21,3,FALSE)</f>
        <v>-</v>
      </c>
      <c r="AD1301" s="8"/>
    </row>
    <row r="1302" spans="19:45" ht="30" customHeight="1" x14ac:dyDescent="0.25">
      <c r="S1302" s="7" t="s">
        <v>24</v>
      </c>
      <c r="T1302" s="15" t="s">
        <v>606</v>
      </c>
      <c r="U1302" s="5" t="s">
        <v>23</v>
      </c>
      <c r="V1302" s="7" t="str">
        <f t="shared" ref="V1302" si="1106">VLOOKUP(U1301,$DX$1:$DZ$21,2,FALSE)</f>
        <v>-</v>
      </c>
      <c r="W1302" s="19"/>
      <c r="X1302" s="19"/>
      <c r="Y1302" s="19"/>
      <c r="Z1302" s="19"/>
      <c r="AA1302" s="5" t="s">
        <v>592</v>
      </c>
      <c r="AB1302" s="26" t="str">
        <f t="shared" ref="AB1302" si="1107">T1321&amp;"_"&amp;ABS(T1319)&amp;"dB_"&amp;T1323&amp;"_"&amp;T1324&amp;"_"&amp;GetAbsMaxMinText(AF1305:AG1364)&amp;"_"&amp;T1304&amp;"_"&amp;T1303&amp;S1301&amp;"."&amp;T1327</f>
        <v>default_NormalMode_38dB_M804WF_2391A_352_415_ZTS6266_MP21.1</v>
      </c>
      <c r="AC1302" s="18"/>
      <c r="AD1302" s="18"/>
      <c r="AE1302" s="18"/>
      <c r="AF1302" s="18"/>
      <c r="AG1302" s="18"/>
      <c r="AH1302" s="19"/>
      <c r="AI1302" s="19" t="s">
        <v>2</v>
      </c>
      <c r="AJ1302" s="16"/>
      <c r="AK1302" s="16"/>
      <c r="AL1302" s="16"/>
      <c r="AM1302" s="16"/>
      <c r="AN1302" s="16"/>
      <c r="AO1302" s="16"/>
      <c r="AP1302" s="16"/>
      <c r="AQ1302" s="16"/>
      <c r="AR1302" s="16"/>
      <c r="AS1302" s="16"/>
    </row>
    <row r="1303" spans="19:45" ht="30" customHeight="1" x14ac:dyDescent="0.25">
      <c r="S1303" s="7" t="s">
        <v>5</v>
      </c>
      <c r="T1303" s="15" t="s">
        <v>1148</v>
      </c>
      <c r="U1303" s="32" t="str">
        <f t="shared" ref="U1303" si="1108">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1184</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 t="shared" ref="AN1304" si="1109">VLOOKUP($T1312,$DE$1:$DJ$31,2,FALSE)</f>
        <v>Full</v>
      </c>
      <c r="AO1304" s="56" t="str">
        <f t="shared" ref="AO1304" si="1110">VLOOKUP($T1312,$DE$1:$DJ$31,3,FALSE)</f>
        <v>Full</v>
      </c>
      <c r="AP1304" s="56" t="str">
        <f t="shared" ref="AP1304" si="1111">VLOOKUP($T1312,$DE$1:$DJ$31,4,FALSE)</f>
        <v>non</v>
      </c>
      <c r="AQ1304" s="56" t="str">
        <f t="shared" ref="AQ1304" si="1112">VLOOKUP($T1312,$DE$1:$DJ$31,5,FALSE)</f>
        <v>non</v>
      </c>
      <c r="AR1304" s="56" t="str">
        <f t="shared" ref="AR1304" si="1113">VLOOKUP($T1312,$DE$1:$DJ$31,6,FALSE)</f>
        <v>Full</v>
      </c>
      <c r="AS1304" s="35" t="s">
        <v>726</v>
      </c>
    </row>
    <row r="1305" spans="19:45" ht="30" customHeight="1" x14ac:dyDescent="0.25">
      <c r="S1305" s="7" t="s">
        <v>18</v>
      </c>
      <c r="T1305" s="15" t="s">
        <v>1149</v>
      </c>
      <c r="U1305" s="36" t="str">
        <f t="shared" ref="U1305:U1315" ca="1" si="1114">ConfigCode($AA1305,$AN1305,$AO1305,$AP1305,$AQ1305,$AR1305,$AF1305,$AG1305,2)</f>
        <v>0x23=-36.10,-35.30;</v>
      </c>
      <c r="V1305" s="37"/>
      <c r="W1305" s="37"/>
      <c r="X1305" s="68"/>
      <c r="Y1305" s="68"/>
      <c r="Z1305" s="55">
        <f t="shared" ref="Z1305:Z1315" ca="1" si="1115" xml:space="preserve">
N("vbias,vlookup vbias range")+
VLOOKUP($AA1305,INDIRECT(BoxVal(ROW($AA1305),34,COLUMN(T1301))),2,FALSE)+
N("gain")+
$AB1305+
N("vcm")+
VLOOKUP($AC1305,$CT$1:$DC$31,7,FALSE)+
N("(vbias*vcp*vbg-vbias)*sensor ratio")+
VbiasCal($AA1305,$AD1305,$AE1305,BoxVal(ROW($AC1305),18,COLUMN($T$22)))+
N("vbias ref+gain ref")+
$V1305+$W1305</f>
        <v>-2.2000000000000002</v>
      </c>
      <c r="AA1305" s="39" t="s">
        <v>799</v>
      </c>
      <c r="AB1305" s="40">
        <v>0.5</v>
      </c>
      <c r="AC1305" s="40" t="s">
        <v>996</v>
      </c>
      <c r="AD1305" s="40">
        <v>1</v>
      </c>
      <c r="AE1305" s="41">
        <v>0</v>
      </c>
      <c r="AF1305" s="42">
        <v>-36.1</v>
      </c>
      <c r="AG1305" s="42">
        <v>-35.299999999999997</v>
      </c>
      <c r="AH1305" s="43">
        <f t="shared" ref="AH1305:AH1315" ca="1" si="1116">$AF1305+$Z1305</f>
        <v>-38.300000000000004</v>
      </c>
      <c r="AI1305" s="43">
        <f t="shared" ref="AI1305:AI1315" ca="1" si="1117">$AG1305+$Z1305</f>
        <v>-37.5</v>
      </c>
      <c r="AJ1305" s="44">
        <f t="shared" ref="AJ1305:AJ1315" ca="1" si="1118" xml:space="preserve">
N("initial sens-loopgain")+
$AF1305-BoxVal(ROW($AA1305),26,COLUMN(INDIRECT("T"&amp;(INT(ROW($AA1322)/65))*65+2)))</f>
        <v>-36.1</v>
      </c>
      <c r="AK1305" s="44">
        <f t="shared" ref="AK1305:AK1315" ca="1" si="1119">AJ1305+(AG1305-AF1305)</f>
        <v>-35.299999999999997</v>
      </c>
      <c r="AL1305" s="44">
        <f t="shared" ref="AL1305:AL1315" ca="1" si="1120" xml:space="preserve">
N("initial sens-loopgain-gain-gain ref-vcm")+
$AH1305-
BoxVal(ROW($AA1305),26,COLUMN(INDIRECT("T"&amp;(INT(ROW($AA1322)/65))*65+2)))-
$AB1305-
$W1305-
IFERROR(VLOOKUP($AC1305,$CT$1:$DC$31,7,FALSE),0)</f>
        <v>-38.800000000000004</v>
      </c>
      <c r="AM1305" s="44">
        <f t="shared" ref="AM1305:AM1315" ca="1" si="1121">AL1305+(AG1305-AF1305)</f>
        <v>-38</v>
      </c>
      <c r="AN1305" s="36" t="str">
        <f t="shared" ref="AN1305:AN1315" ca="1" si="1122">IF(BoxVal(ROW(AA1305),9,COLUMN(T1303))="FIX","00",ManualLookup(AA1305,BoxVal(ROW(AA1305),4,COLUMN(AN1303)),INDIRECT(DN$3)))</f>
        <v>20</v>
      </c>
      <c r="AO1305" s="36" t="str">
        <f t="shared" ref="AO1305:AO1315" ca="1" si="1123">ManualLookup(AB1305,BoxVal(ROW(AB1305),4,COLUMN(AO1303)),INDIRECT(DO$3))</f>
        <v>03</v>
      </c>
      <c r="AP1305" s="36" t="str">
        <f t="shared" ref="AP1305:AP1315" ca="1" si="1124">ManualLookup(AC1305,BoxVal(ROW(AC1305),4,COLUMN(AP1303)),INDIRECT(DP$3))</f>
        <v>00</v>
      </c>
      <c r="AQ1305" s="36" t="str">
        <f t="shared" ref="AQ1305:AQ1315" ca="1" si="1125">ManualLookup(AD1305,BoxVal(ROW(AD1305),4,COLUMN(AQ1303)),INDIRECT(DQ$3))</f>
        <v>00</v>
      </c>
      <c r="AR1305" s="36" t="str">
        <f t="shared" ref="AR1305:AR1315" ca="1" si="1126">ManualLookup(AE1305,BoxVal(ROW(AE1305),4,COLUMN(AR1303)),INDIRECT(DR$3))</f>
        <v>00</v>
      </c>
      <c r="AS1305" s="33"/>
    </row>
    <row r="1306" spans="19:45" ht="30" customHeight="1" x14ac:dyDescent="0.25">
      <c r="S1306" s="7" t="s">
        <v>13</v>
      </c>
      <c r="T1306" s="15" t="s">
        <v>1158</v>
      </c>
      <c r="U1306" s="71" t="str">
        <f t="shared" ca="1" si="1114"/>
        <v>0x24=-36.60,-36.10;</v>
      </c>
      <c r="V1306" s="37"/>
      <c r="W1306" s="37"/>
      <c r="X1306" s="68"/>
      <c r="Y1306" s="68"/>
      <c r="Z1306" s="55">
        <f t="shared" ca="1" si="1115"/>
        <v>-1.7000000000000002</v>
      </c>
      <c r="AA1306" s="39" t="s">
        <v>799</v>
      </c>
      <c r="AB1306" s="40">
        <v>1</v>
      </c>
      <c r="AC1306" s="40" t="s">
        <v>996</v>
      </c>
      <c r="AD1306" s="40">
        <v>1</v>
      </c>
      <c r="AE1306" s="41">
        <v>0</v>
      </c>
      <c r="AF1306" s="42">
        <v>-36.6</v>
      </c>
      <c r="AG1306" s="47">
        <f t="shared" ref="AG1306" si="1127">AF1305</f>
        <v>-36.1</v>
      </c>
      <c r="AH1306" s="43">
        <f t="shared" ca="1" si="1116"/>
        <v>-38.300000000000004</v>
      </c>
      <c r="AI1306" s="43">
        <f t="shared" ca="1" si="1117"/>
        <v>-37.800000000000004</v>
      </c>
      <c r="AJ1306" s="44">
        <f t="shared" ca="1" si="1118"/>
        <v>-36.6</v>
      </c>
      <c r="AK1306" s="44">
        <f t="shared" ca="1" si="1119"/>
        <v>-36.1</v>
      </c>
      <c r="AL1306" s="44">
        <f t="shared" ca="1" si="1120"/>
        <v>-39.300000000000004</v>
      </c>
      <c r="AM1306" s="44">
        <f t="shared" ca="1" si="1121"/>
        <v>-38.800000000000004</v>
      </c>
      <c r="AN1306" s="36" t="str">
        <f t="shared" ca="1" si="1122"/>
        <v>20</v>
      </c>
      <c r="AO1306" s="36" t="str">
        <f t="shared" ca="1" si="1123"/>
        <v>04</v>
      </c>
      <c r="AP1306" s="36" t="str">
        <f t="shared" ca="1" si="1124"/>
        <v>00</v>
      </c>
      <c r="AQ1306" s="36" t="str">
        <f t="shared" ca="1" si="1125"/>
        <v>00</v>
      </c>
      <c r="AR1306" s="36" t="str">
        <f t="shared" ca="1" si="1126"/>
        <v>00</v>
      </c>
      <c r="AS1306" s="36"/>
    </row>
    <row r="1307" spans="19:45" ht="30" customHeight="1" x14ac:dyDescent="0.25">
      <c r="S1307" s="26"/>
      <c r="T1307" s="17"/>
      <c r="U1307" s="71" t="str">
        <f t="shared" ca="1" si="1114"/>
        <v>0x25=-37.10,-36.60;</v>
      </c>
      <c r="V1307" s="37"/>
      <c r="W1307" s="37"/>
      <c r="X1307" s="68"/>
      <c r="Y1307" s="68"/>
      <c r="Z1307" s="55">
        <f t="shared" ca="1" si="1115"/>
        <v>-1.2000000000000002</v>
      </c>
      <c r="AA1307" s="39" t="s">
        <v>584</v>
      </c>
      <c r="AB1307" s="40">
        <v>1.5</v>
      </c>
      <c r="AC1307" s="40" t="s">
        <v>995</v>
      </c>
      <c r="AD1307" s="40">
        <v>1</v>
      </c>
      <c r="AE1307" s="41">
        <v>0</v>
      </c>
      <c r="AF1307" s="42">
        <v>-37.1</v>
      </c>
      <c r="AG1307" s="47">
        <f t="shared" ref="AG1307:AG1315" si="1128">AF1306</f>
        <v>-36.6</v>
      </c>
      <c r="AH1307" s="43">
        <f t="shared" ca="1" si="1116"/>
        <v>-38.300000000000004</v>
      </c>
      <c r="AI1307" s="43">
        <f t="shared" ca="1" si="1117"/>
        <v>-37.800000000000004</v>
      </c>
      <c r="AJ1307" s="44">
        <f t="shared" ca="1" si="1118"/>
        <v>-37.1</v>
      </c>
      <c r="AK1307" s="44">
        <f t="shared" ca="1" si="1119"/>
        <v>-36.6</v>
      </c>
      <c r="AL1307" s="44">
        <f t="shared" ca="1" si="1120"/>
        <v>-39.800000000000004</v>
      </c>
      <c r="AM1307" s="44">
        <f t="shared" ca="1" si="1121"/>
        <v>-39.300000000000004</v>
      </c>
      <c r="AN1307" s="36" t="str">
        <f t="shared" ca="1" si="1122"/>
        <v>20</v>
      </c>
      <c r="AO1307" s="36" t="str">
        <f t="shared" ca="1" si="1123"/>
        <v>05</v>
      </c>
      <c r="AP1307" s="36" t="str">
        <f t="shared" ca="1" si="1124"/>
        <v>00</v>
      </c>
      <c r="AQ1307" s="36" t="str">
        <f t="shared" ca="1" si="1125"/>
        <v>00</v>
      </c>
      <c r="AR1307" s="36" t="str">
        <f t="shared" ca="1" si="1126"/>
        <v>00</v>
      </c>
      <c r="AS1307" s="36"/>
    </row>
    <row r="1308" spans="19:45" ht="30" customHeight="1" x14ac:dyDescent="0.25">
      <c r="S1308" s="7" t="s">
        <v>19</v>
      </c>
      <c r="T1308" s="15" t="s">
        <v>1150</v>
      </c>
      <c r="U1308" s="71" t="str">
        <f t="shared" ca="1" si="1114"/>
        <v>0x33=-37.50,-37.10;</v>
      </c>
      <c r="V1308" s="37"/>
      <c r="W1308" s="37"/>
      <c r="X1308" s="68"/>
      <c r="Y1308" s="68"/>
      <c r="Z1308" s="55">
        <f t="shared" ca="1" si="1115"/>
        <v>-0.8</v>
      </c>
      <c r="AA1308" s="39" t="s">
        <v>586</v>
      </c>
      <c r="AB1308" s="40">
        <v>0.5</v>
      </c>
      <c r="AC1308" s="40" t="s">
        <v>995</v>
      </c>
      <c r="AD1308" s="40">
        <v>1</v>
      </c>
      <c r="AE1308" s="41">
        <v>0</v>
      </c>
      <c r="AF1308" s="42">
        <v>-37.5</v>
      </c>
      <c r="AG1308" s="47">
        <f t="shared" si="1128"/>
        <v>-37.1</v>
      </c>
      <c r="AH1308" s="43">
        <f t="shared" ca="1" si="1116"/>
        <v>-38.299999999999997</v>
      </c>
      <c r="AI1308" s="43">
        <f t="shared" ca="1" si="1117"/>
        <v>-37.9</v>
      </c>
      <c r="AJ1308" s="44">
        <f t="shared" ca="1" si="1118"/>
        <v>-37.5</v>
      </c>
      <c r="AK1308" s="44">
        <f t="shared" ca="1" si="1119"/>
        <v>-37.1</v>
      </c>
      <c r="AL1308" s="44">
        <f t="shared" ca="1" si="1120"/>
        <v>-38.799999999999997</v>
      </c>
      <c r="AM1308" s="44">
        <f t="shared" ca="1" si="1121"/>
        <v>-38.4</v>
      </c>
      <c r="AN1308" s="36" t="str">
        <f t="shared" ca="1" si="1122"/>
        <v>30</v>
      </c>
      <c r="AO1308" s="36" t="str">
        <f t="shared" ca="1" si="1123"/>
        <v>03</v>
      </c>
      <c r="AP1308" s="36" t="str">
        <f t="shared" ca="1" si="1124"/>
        <v>00</v>
      </c>
      <c r="AQ1308" s="36" t="str">
        <f t="shared" ca="1" si="1125"/>
        <v>00</v>
      </c>
      <c r="AR1308" s="36" t="str">
        <f t="shared" ca="1" si="1126"/>
        <v>00</v>
      </c>
      <c r="AS1308" s="36"/>
    </row>
    <row r="1309" spans="19:45" ht="30" customHeight="1" x14ac:dyDescent="0.25">
      <c r="S1309" s="7" t="s">
        <v>15</v>
      </c>
      <c r="T1309" s="15" t="s">
        <v>1151</v>
      </c>
      <c r="U1309" s="71" t="str">
        <f t="shared" ca="1" si="1114"/>
        <v>0x34=-38.20,-37.50;</v>
      </c>
      <c r="V1309" s="37"/>
      <c r="W1309" s="37"/>
      <c r="X1309" s="68"/>
      <c r="Y1309" s="68"/>
      <c r="Z1309" s="55">
        <f t="shared" ca="1" si="1115"/>
        <v>-0.30000000000000004</v>
      </c>
      <c r="AA1309" s="39" t="s">
        <v>586</v>
      </c>
      <c r="AB1309" s="40">
        <v>1</v>
      </c>
      <c r="AC1309" s="40" t="s">
        <v>995</v>
      </c>
      <c r="AD1309" s="40">
        <v>1</v>
      </c>
      <c r="AE1309" s="41">
        <v>0</v>
      </c>
      <c r="AF1309" s="42">
        <v>-38.200000000000003</v>
      </c>
      <c r="AG1309" s="47">
        <f t="shared" si="1128"/>
        <v>-37.5</v>
      </c>
      <c r="AH1309" s="43">
        <f t="shared" ca="1" si="1116"/>
        <v>-38.5</v>
      </c>
      <c r="AI1309" s="43">
        <f t="shared" ca="1" si="1117"/>
        <v>-37.799999999999997</v>
      </c>
      <c r="AJ1309" s="44">
        <f t="shared" ca="1" si="1118"/>
        <v>-38.200000000000003</v>
      </c>
      <c r="AK1309" s="44">
        <f t="shared" ca="1" si="1119"/>
        <v>-37.5</v>
      </c>
      <c r="AL1309" s="44">
        <f t="shared" ca="1" si="1120"/>
        <v>-39.5</v>
      </c>
      <c r="AM1309" s="44">
        <f t="shared" ca="1" si="1121"/>
        <v>-38.799999999999997</v>
      </c>
      <c r="AN1309" s="36" t="str">
        <f t="shared" ca="1" si="1122"/>
        <v>30</v>
      </c>
      <c r="AO1309" s="36" t="str">
        <f t="shared" ca="1" si="1123"/>
        <v>04</v>
      </c>
      <c r="AP1309" s="36" t="str">
        <f t="shared" ca="1" si="1124"/>
        <v>00</v>
      </c>
      <c r="AQ1309" s="36" t="str">
        <f t="shared" ca="1" si="1125"/>
        <v>00</v>
      </c>
      <c r="AR1309" s="36" t="str">
        <f t="shared" ca="1" si="1126"/>
        <v>00</v>
      </c>
      <c r="AS1309" s="36"/>
    </row>
    <row r="1310" spans="19:45" ht="30" customHeight="1" x14ac:dyDescent="0.25">
      <c r="S1310" s="7" t="s">
        <v>705</v>
      </c>
      <c r="T1310" s="15" t="s">
        <v>1152</v>
      </c>
      <c r="U1310" s="71" t="str">
        <f t="shared" ca="1" si="1114"/>
        <v>0x03=-38.80,-38.20;</v>
      </c>
      <c r="V1310" s="37"/>
      <c r="W1310" s="37"/>
      <c r="X1310" s="68"/>
      <c r="Y1310" s="68"/>
      <c r="Z1310" s="55">
        <f t="shared" ca="1" si="1115"/>
        <v>0.5</v>
      </c>
      <c r="AA1310" s="39" t="s">
        <v>587</v>
      </c>
      <c r="AB1310" s="40">
        <v>0.5</v>
      </c>
      <c r="AC1310" s="40" t="s">
        <v>995</v>
      </c>
      <c r="AD1310" s="40">
        <v>1</v>
      </c>
      <c r="AE1310" s="41">
        <v>0</v>
      </c>
      <c r="AF1310" s="42">
        <v>-38.799999999999997</v>
      </c>
      <c r="AG1310" s="47">
        <f t="shared" si="1128"/>
        <v>-38.200000000000003</v>
      </c>
      <c r="AH1310" s="43">
        <f t="shared" ca="1" si="1116"/>
        <v>-38.299999999999997</v>
      </c>
      <c r="AI1310" s="43">
        <f t="shared" ca="1" si="1117"/>
        <v>-37.700000000000003</v>
      </c>
      <c r="AJ1310" s="44">
        <f t="shared" ca="1" si="1118"/>
        <v>-38.799999999999997</v>
      </c>
      <c r="AK1310" s="44">
        <f t="shared" ca="1" si="1119"/>
        <v>-38.200000000000003</v>
      </c>
      <c r="AL1310" s="44">
        <f t="shared" ca="1" si="1120"/>
        <v>-38.799999999999997</v>
      </c>
      <c r="AM1310" s="44">
        <f t="shared" ca="1" si="1121"/>
        <v>-38.200000000000003</v>
      </c>
      <c r="AN1310" s="36" t="str">
        <f t="shared" ca="1" si="1122"/>
        <v>00</v>
      </c>
      <c r="AO1310" s="36" t="str">
        <f t="shared" ca="1" si="1123"/>
        <v>03</v>
      </c>
      <c r="AP1310" s="36" t="str">
        <f t="shared" ca="1" si="1124"/>
        <v>00</v>
      </c>
      <c r="AQ1310" s="36" t="str">
        <f t="shared" ca="1" si="1125"/>
        <v>00</v>
      </c>
      <c r="AR1310" s="36" t="str">
        <f t="shared" ca="1" si="1126"/>
        <v>00</v>
      </c>
      <c r="AS1310" s="36"/>
    </row>
    <row r="1311" spans="19:45" ht="30" customHeight="1" x14ac:dyDescent="0.25">
      <c r="S1311" s="7" t="s">
        <v>605</v>
      </c>
      <c r="T1311" s="15" t="s">
        <v>991</v>
      </c>
      <c r="U1311" s="71" t="str">
        <f t="shared" ca="1" si="1114"/>
        <v>0x04=-39.40,-38.80;</v>
      </c>
      <c r="V1311" s="37"/>
      <c r="W1311" s="37"/>
      <c r="X1311" s="68"/>
      <c r="Y1311" s="68"/>
      <c r="Z1311" s="55">
        <f t="shared" ca="1" si="1115"/>
        <v>1</v>
      </c>
      <c r="AA1311" s="39" t="s">
        <v>587</v>
      </c>
      <c r="AB1311" s="40">
        <v>1</v>
      </c>
      <c r="AC1311" s="40" t="s">
        <v>995</v>
      </c>
      <c r="AD1311" s="40">
        <v>1</v>
      </c>
      <c r="AE1311" s="41">
        <v>0</v>
      </c>
      <c r="AF1311" s="42">
        <v>-39.4</v>
      </c>
      <c r="AG1311" s="47">
        <f t="shared" si="1128"/>
        <v>-38.799999999999997</v>
      </c>
      <c r="AH1311" s="43">
        <f t="shared" ca="1" si="1116"/>
        <v>-38.4</v>
      </c>
      <c r="AI1311" s="43">
        <f t="shared" ca="1" si="1117"/>
        <v>-37.799999999999997</v>
      </c>
      <c r="AJ1311" s="44">
        <f t="shared" ca="1" si="1118"/>
        <v>-39.4</v>
      </c>
      <c r="AK1311" s="44">
        <f t="shared" ca="1" si="1119"/>
        <v>-38.799999999999997</v>
      </c>
      <c r="AL1311" s="44">
        <f t="shared" ca="1" si="1120"/>
        <v>-39.4</v>
      </c>
      <c r="AM1311" s="44">
        <f t="shared" ca="1" si="1121"/>
        <v>-38.799999999999997</v>
      </c>
      <c r="AN1311" s="36" t="str">
        <f t="shared" ca="1" si="1122"/>
        <v>00</v>
      </c>
      <c r="AO1311" s="36" t="str">
        <f t="shared" ca="1" si="1123"/>
        <v>04</v>
      </c>
      <c r="AP1311" s="36" t="str">
        <f t="shared" ca="1" si="1124"/>
        <v>00</v>
      </c>
      <c r="AQ1311" s="36" t="str">
        <f t="shared" ca="1" si="1125"/>
        <v>00</v>
      </c>
      <c r="AR1311" s="36" t="str">
        <f t="shared" ca="1" si="1126"/>
        <v>00</v>
      </c>
      <c r="AS1311" s="36"/>
    </row>
    <row r="1312" spans="19:45" ht="30" customHeight="1" x14ac:dyDescent="0.25">
      <c r="S1312" s="7" t="s">
        <v>721</v>
      </c>
      <c r="T1312" s="15" t="s">
        <v>26</v>
      </c>
      <c r="U1312" s="71" t="str">
        <f t="shared" ca="1" si="1114"/>
        <v>0x53=-39.90,-39.40;</v>
      </c>
      <c r="V1312" s="37">
        <v>0.1</v>
      </c>
      <c r="W1312" s="37"/>
      <c r="X1312" s="68"/>
      <c r="Y1312" s="68"/>
      <c r="Z1312" s="55">
        <f t="shared" ca="1" si="1115"/>
        <v>1.7000000000000002</v>
      </c>
      <c r="AA1312" s="39" t="s">
        <v>580</v>
      </c>
      <c r="AB1312" s="40">
        <v>0.5</v>
      </c>
      <c r="AC1312" s="40" t="s">
        <v>995</v>
      </c>
      <c r="AD1312" s="40">
        <v>1</v>
      </c>
      <c r="AE1312" s="41">
        <v>0</v>
      </c>
      <c r="AF1312" s="42">
        <v>-39.9</v>
      </c>
      <c r="AG1312" s="47">
        <f t="shared" si="1128"/>
        <v>-39.4</v>
      </c>
      <c r="AH1312" s="43">
        <f t="shared" ca="1" si="1116"/>
        <v>-38.199999999999996</v>
      </c>
      <c r="AI1312" s="43">
        <f t="shared" ca="1" si="1117"/>
        <v>-37.699999999999996</v>
      </c>
      <c r="AJ1312" s="44">
        <f t="shared" ca="1" si="1118"/>
        <v>-39.9</v>
      </c>
      <c r="AK1312" s="44">
        <f t="shared" ca="1" si="1119"/>
        <v>-39.4</v>
      </c>
      <c r="AL1312" s="44">
        <f t="shared" ca="1" si="1120"/>
        <v>-38.699999999999996</v>
      </c>
      <c r="AM1312" s="44">
        <f t="shared" ca="1" si="1121"/>
        <v>-38.199999999999996</v>
      </c>
      <c r="AN1312" s="36" t="str">
        <f t="shared" ca="1" si="1122"/>
        <v>50</v>
      </c>
      <c r="AO1312" s="36" t="str">
        <f t="shared" ca="1" si="1123"/>
        <v>03</v>
      </c>
      <c r="AP1312" s="36" t="str">
        <f t="shared" ca="1" si="1124"/>
        <v>00</v>
      </c>
      <c r="AQ1312" s="36" t="str">
        <f t="shared" ca="1" si="1125"/>
        <v>00</v>
      </c>
      <c r="AR1312" s="36" t="str">
        <f t="shared" ca="1" si="1126"/>
        <v>00</v>
      </c>
      <c r="AS1312" s="36"/>
    </row>
    <row r="1313" spans="2:45" ht="30" customHeight="1" x14ac:dyDescent="0.25">
      <c r="S1313" s="7" t="s">
        <v>20</v>
      </c>
      <c r="T1313" s="15">
        <v>-38</v>
      </c>
      <c r="U1313" s="71" t="str">
        <f t="shared" ca="1" si="1114"/>
        <v>0x54=-40.40,-39.90;</v>
      </c>
      <c r="V1313" s="37"/>
      <c r="W1313" s="37"/>
      <c r="X1313" s="38"/>
      <c r="Y1313" s="38"/>
      <c r="Z1313" s="55">
        <f t="shared" ca="1" si="1115"/>
        <v>2.1</v>
      </c>
      <c r="AA1313" s="39" t="s">
        <v>580</v>
      </c>
      <c r="AB1313" s="40">
        <v>1</v>
      </c>
      <c r="AC1313" s="40" t="s">
        <v>995</v>
      </c>
      <c r="AD1313" s="40">
        <v>1</v>
      </c>
      <c r="AE1313" s="41">
        <v>0</v>
      </c>
      <c r="AF1313" s="42">
        <v>-40.4</v>
      </c>
      <c r="AG1313" s="47">
        <f t="shared" si="1128"/>
        <v>-39.9</v>
      </c>
      <c r="AH1313" s="43">
        <f t="shared" ca="1" si="1116"/>
        <v>-38.299999999999997</v>
      </c>
      <c r="AI1313" s="43">
        <f t="shared" ca="1" si="1117"/>
        <v>-37.799999999999997</v>
      </c>
      <c r="AJ1313" s="44">
        <f t="shared" ca="1" si="1118"/>
        <v>-40.4</v>
      </c>
      <c r="AK1313" s="44">
        <f t="shared" ca="1" si="1119"/>
        <v>-39.9</v>
      </c>
      <c r="AL1313" s="44">
        <f t="shared" ca="1" si="1120"/>
        <v>-39.299999999999997</v>
      </c>
      <c r="AM1313" s="44">
        <f t="shared" ca="1" si="1121"/>
        <v>-38.799999999999997</v>
      </c>
      <c r="AN1313" s="36" t="str">
        <f t="shared" ca="1" si="1122"/>
        <v>50</v>
      </c>
      <c r="AO1313" s="36" t="str">
        <f t="shared" ca="1" si="1123"/>
        <v>04</v>
      </c>
      <c r="AP1313" s="36" t="str">
        <f t="shared" ca="1" si="1124"/>
        <v>00</v>
      </c>
      <c r="AQ1313" s="36" t="str">
        <f t="shared" ca="1" si="1125"/>
        <v>00</v>
      </c>
      <c r="AR1313" s="36" t="str">
        <f t="shared" ca="1" si="1126"/>
        <v>00</v>
      </c>
      <c r="AS1313" s="36"/>
    </row>
    <row r="1314" spans="2:45" ht="30" customHeight="1" x14ac:dyDescent="0.25">
      <c r="S1314" s="7" t="s">
        <v>691</v>
      </c>
      <c r="T1314" s="15" t="s">
        <v>1098</v>
      </c>
      <c r="U1314" s="71" t="str">
        <f t="shared" ca="1" si="1114"/>
        <v>0x63=-40.90,-40.40;</v>
      </c>
      <c r="V1314" s="37"/>
      <c r="W1314" s="37"/>
      <c r="X1314" s="38"/>
      <c r="Y1314" s="38"/>
      <c r="Z1314" s="55">
        <f t="shared" ca="1" si="1115"/>
        <v>2.7</v>
      </c>
      <c r="AA1314" s="39" t="s">
        <v>581</v>
      </c>
      <c r="AB1314" s="40">
        <v>0.5</v>
      </c>
      <c r="AC1314" s="40" t="s">
        <v>995</v>
      </c>
      <c r="AD1314" s="40">
        <v>1</v>
      </c>
      <c r="AE1314" s="41">
        <v>0</v>
      </c>
      <c r="AF1314" s="42">
        <v>-40.9</v>
      </c>
      <c r="AG1314" s="47">
        <f t="shared" si="1128"/>
        <v>-40.4</v>
      </c>
      <c r="AH1314" s="43">
        <f t="shared" ca="1" si="1116"/>
        <v>-38.199999999999996</v>
      </c>
      <c r="AI1314" s="43">
        <f t="shared" ca="1" si="1117"/>
        <v>-37.699999999999996</v>
      </c>
      <c r="AJ1314" s="44">
        <f t="shared" ca="1" si="1118"/>
        <v>-40.9</v>
      </c>
      <c r="AK1314" s="44">
        <f t="shared" ca="1" si="1119"/>
        <v>-40.4</v>
      </c>
      <c r="AL1314" s="44">
        <f t="shared" ca="1" si="1120"/>
        <v>-38.699999999999996</v>
      </c>
      <c r="AM1314" s="44">
        <f t="shared" ca="1" si="1121"/>
        <v>-38.199999999999996</v>
      </c>
      <c r="AN1314" s="36" t="str">
        <f t="shared" ca="1" si="1122"/>
        <v>60</v>
      </c>
      <c r="AO1314" s="36" t="str">
        <f t="shared" ca="1" si="1123"/>
        <v>03</v>
      </c>
      <c r="AP1314" s="36" t="str">
        <f t="shared" ca="1" si="1124"/>
        <v>00</v>
      </c>
      <c r="AQ1314" s="36" t="str">
        <f t="shared" ca="1" si="1125"/>
        <v>00</v>
      </c>
      <c r="AR1314" s="36" t="str">
        <f t="shared" ca="1" si="1126"/>
        <v>00</v>
      </c>
      <c r="AS1314" s="36"/>
    </row>
    <row r="1315" spans="2:45" ht="30" customHeight="1" x14ac:dyDescent="0.25">
      <c r="S1315" s="7" t="s">
        <v>544</v>
      </c>
      <c r="T1315" s="15" t="s">
        <v>993</v>
      </c>
      <c r="U1315" s="71" t="str">
        <f t="shared" ca="1" si="1114"/>
        <v>0x64=-41.50,-40.90;</v>
      </c>
      <c r="V1315" s="37">
        <v>-0.1</v>
      </c>
      <c r="W1315" s="37"/>
      <c r="X1315" s="38"/>
      <c r="Y1315" s="38"/>
      <c r="Z1315" s="71">
        <f t="shared" ca="1" si="1115"/>
        <v>3.1</v>
      </c>
      <c r="AA1315" s="39" t="s">
        <v>581</v>
      </c>
      <c r="AB1315" s="40">
        <v>1</v>
      </c>
      <c r="AC1315" s="40" t="s">
        <v>995</v>
      </c>
      <c r="AD1315" s="40">
        <v>1</v>
      </c>
      <c r="AE1315" s="41">
        <v>0</v>
      </c>
      <c r="AF1315" s="42">
        <v>-41.5</v>
      </c>
      <c r="AG1315" s="49">
        <f t="shared" si="1128"/>
        <v>-40.9</v>
      </c>
      <c r="AH1315" s="43">
        <f t="shared" ca="1" si="1116"/>
        <v>-38.4</v>
      </c>
      <c r="AI1315" s="43">
        <f t="shared" ca="1" si="1117"/>
        <v>-37.799999999999997</v>
      </c>
      <c r="AJ1315" s="44">
        <f t="shared" ca="1" si="1118"/>
        <v>-41.5</v>
      </c>
      <c r="AK1315" s="44">
        <f t="shared" ca="1" si="1119"/>
        <v>-40.9</v>
      </c>
      <c r="AL1315" s="44">
        <f t="shared" ca="1" si="1120"/>
        <v>-39.4</v>
      </c>
      <c r="AM1315" s="44">
        <f t="shared" ca="1" si="1121"/>
        <v>-38.799999999999997</v>
      </c>
      <c r="AN1315" s="36" t="str">
        <f t="shared" ca="1" si="1122"/>
        <v>60</v>
      </c>
      <c r="AO1315" s="36" t="str">
        <f t="shared" ca="1" si="1123"/>
        <v>04</v>
      </c>
      <c r="AP1315" s="36" t="str">
        <f t="shared" ca="1" si="1124"/>
        <v>00</v>
      </c>
      <c r="AQ1315" s="36" t="str">
        <f t="shared" ca="1" si="1125"/>
        <v>00</v>
      </c>
      <c r="AR1315" s="36" t="str">
        <f t="shared" ca="1" si="1126"/>
        <v>00</v>
      </c>
      <c r="AS1315" s="36"/>
    </row>
    <row r="1316" spans="2:45" ht="30" customHeight="1" x14ac:dyDescent="0.25">
      <c r="S1316" s="7" t="s">
        <v>12</v>
      </c>
      <c r="T1316" s="15" t="s">
        <v>548</v>
      </c>
      <c r="U1316" s="71"/>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2:45" ht="30" customHeight="1" x14ac:dyDescent="0.25">
      <c r="S1317" s="26" t="s">
        <v>773</v>
      </c>
      <c r="T1317" s="15" t="s">
        <v>562</v>
      </c>
      <c r="U1317" s="71"/>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2:45" ht="30" customHeight="1" x14ac:dyDescent="0.25">
      <c r="S1318" s="7" t="s">
        <v>573</v>
      </c>
      <c r="T1318" s="15">
        <v>1.1000000000000001</v>
      </c>
      <c r="U1318" s="71"/>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2:45" ht="30" customHeight="1" x14ac:dyDescent="0.25">
      <c r="S1319" s="7" t="s">
        <v>590</v>
      </c>
      <c r="T1319" s="15">
        <f>VLOOKUP(T1304,MPN!$A$1:$E$997,4,FALSE)</f>
        <v>-38</v>
      </c>
      <c r="U1319" s="71"/>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2:45" ht="30" customHeight="1" x14ac:dyDescent="0.25">
      <c r="S1320" s="7" t="s">
        <v>693</v>
      </c>
      <c r="T1320" s="15">
        <v>0.8</v>
      </c>
      <c r="U1320" s="71"/>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2:45" ht="30" customHeight="1" x14ac:dyDescent="0.25">
      <c r="S1321" s="7" t="s">
        <v>604</v>
      </c>
      <c r="T1321" s="7" t="str">
        <f t="shared" ref="T1321" si="1129">VLOOKUP($T1308,$AU$1:$AZ$31,MATCH($T1302,$AU$1:$AZ$1,0),FALSE)&amp;"_"&amp;T1310</f>
        <v>default_NormalMode</v>
      </c>
      <c r="U1321" s="71"/>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2:45" ht="30" customHeight="1" x14ac:dyDescent="0.25">
      <c r="S1322" s="7" t="s">
        <v>424</v>
      </c>
      <c r="T1322" s="7" t="str">
        <f>VLOOKUP($T1304,MPN!$A$1:$E$497,2,FALSE)</f>
        <v>AMIC</v>
      </c>
      <c r="U1322" s="71"/>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2:45" ht="30" customHeight="1" x14ac:dyDescent="0.25">
      <c r="S1323" s="7" t="s">
        <v>16</v>
      </c>
      <c r="T1323" s="7" t="str">
        <f>VLOOKUP($T1305,ASIC!$A$1:$B$200,2,FALSE)</f>
        <v>M804WF</v>
      </c>
      <c r="U1323" s="71"/>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2:45" ht="30" customHeight="1" x14ac:dyDescent="0.25">
      <c r="S1324" s="7" t="s">
        <v>17</v>
      </c>
      <c r="T1324" s="7" t="str">
        <f>VLOOKUP($T1306,Sensor!$A$1:$B$100,2,FALSE)</f>
        <v>2391A</v>
      </c>
      <c r="U1324" s="71"/>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2:45" ht="30" customHeight="1" x14ac:dyDescent="0.25">
      <c r="S1325" s="7" t="s">
        <v>21</v>
      </c>
      <c r="T1325" s="7" t="str">
        <f>VLOOKUP($T1304,MPN!$A$1:$E$497,5,FALSE)</f>
        <v>Default</v>
      </c>
      <c r="U1325" s="71"/>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2:45" ht="30" customHeight="1" x14ac:dyDescent="0.25">
      <c r="S1326" s="7" t="s">
        <v>545</v>
      </c>
      <c r="T1326" s="7">
        <f t="shared" ref="T1326" si="1130">VLOOKUP(T1315,$DT$1:$DV$31,3,FALSE)</f>
        <v>0</v>
      </c>
      <c r="U1326" s="71"/>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2:45" ht="30" customHeight="1" x14ac:dyDescent="0.25">
      <c r="S1327" s="7" t="s">
        <v>22</v>
      </c>
      <c r="T1327" s="15">
        <v>1</v>
      </c>
      <c r="U1327" s="71"/>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2:45" ht="30" customHeight="1" x14ac:dyDescent="0.25">
      <c r="B1328" s="70"/>
      <c r="S1328" s="7" t="s">
        <v>696</v>
      </c>
      <c r="T1328" s="28">
        <v>44868</v>
      </c>
      <c r="U1328" s="71"/>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71"/>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t="shared" ref="T1330" ca="1" si="1131">COUNTA(U1305:U1364)</f>
        <v>11</v>
      </c>
      <c r="U1330" s="71"/>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 t="shared" ref="T1331" si="1132">T1319&amp;"+/-"&amp;T1320&amp;" "&amp;T1329</f>
        <v>-38+/-0.8 dBV</v>
      </c>
      <c r="U1331" s="71"/>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 t="shared" ref="T1332" si="1133">T1311&amp;" : "&amp;T1314&amp;" "&amp;"(uA)"&amp;CHAR(10)&amp;"Vdc&amp;Remark: "&amp;T1317</f>
        <v>3.3V : 100~200 (uA)
Vdc&amp;Remark: -</v>
      </c>
      <c r="U1332" s="71"/>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71"/>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 t="shared" ref="T1334" si="1134">ADDRESS(ROW(S1334),COLUMN($S$1))&amp;":"&amp;ADDRESS(ROW(S1364),COLUMN($T$1))</f>
        <v>$S$1334:$T$1364</v>
      </c>
      <c r="U1334" s="71"/>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 t="shared" ref="S1335" si="1135">$BB$2</f>
        <v>15V</v>
      </c>
      <c r="T1335" s="3">
        <v>3.3</v>
      </c>
      <c r="U1335" s="71"/>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 t="shared" ref="S1336" si="1136">$BB$3</f>
        <v>14V</v>
      </c>
      <c r="T1336" s="3">
        <v>2.2000000000000002</v>
      </c>
      <c r="U1336" s="71"/>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 t="shared" ref="S1337" si="1137">$BB$4</f>
        <v>13V</v>
      </c>
      <c r="T1337" s="3">
        <v>1.1000000000000001</v>
      </c>
      <c r="U1337" s="71"/>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 t="shared" ref="S1338" si="1138">$BB$5</f>
        <v>12V</v>
      </c>
      <c r="T1338" s="3">
        <v>0</v>
      </c>
      <c r="U1338" s="71"/>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 t="shared" ref="S1339" si="1139">$BB$6</f>
        <v>11V</v>
      </c>
      <c r="T1339" s="3">
        <v>-1.3</v>
      </c>
      <c r="U1339" s="71"/>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 t="shared" ref="S1340" si="1140">$BB$7</f>
        <v>10V</v>
      </c>
      <c r="T1340" s="3">
        <v>-2.7</v>
      </c>
      <c r="U1340" s="71"/>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 t="shared" ref="S1341" si="1141">$BB$8</f>
        <v>9V</v>
      </c>
      <c r="T1341" s="3" t="s">
        <v>562</v>
      </c>
      <c r="U1341" s="71"/>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 t="shared" ref="S1342" si="1142">$BB$9</f>
        <v>FIX</v>
      </c>
      <c r="T1342" s="3" t="s">
        <v>562</v>
      </c>
      <c r="U1342" s="71"/>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 t="shared" ref="S1343" si="1143">$BB$10</f>
        <v>Space</v>
      </c>
      <c r="T1343" s="3"/>
      <c r="U1343" s="71"/>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 t="shared" ref="S1344" si="1144">$BB$11</f>
        <v>Config2</v>
      </c>
      <c r="T1344" s="3"/>
      <c r="U1344" s="71"/>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 t="shared" ref="S1345" si="1145">$BB$12</f>
        <v>-</v>
      </c>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 t="shared" ref="S1346" si="1146">$BB$13</f>
        <v>-</v>
      </c>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 t="shared" ref="S1347" si="1147">$BB$14</f>
        <v>-</v>
      </c>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 t="shared" ref="S1348" si="1148">$BB$15</f>
        <v>-</v>
      </c>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 t="shared" ref="S1349" si="1149">$BB$16</f>
        <v>-</v>
      </c>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 t="shared" ref="S1350" si="1150">$BB$17</f>
        <v>-</v>
      </c>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 t="shared" ref="S1351" si="1151">$BB$18</f>
        <v>-</v>
      </c>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 t="shared" ref="S1352" si="1152">$BB$19</f>
        <v>-</v>
      </c>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 t="shared" ref="S1353" si="1153">$BB$20</f>
        <v>-</v>
      </c>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 t="shared" ref="S1354" si="1154">$BB$21</f>
        <v>-</v>
      </c>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 t="shared" ref="S1355" si="1155">$BB$22</f>
        <v>-</v>
      </c>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 t="shared" ref="S1356" si="1156">$BB$23</f>
        <v>-</v>
      </c>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 t="shared" ref="S1357" si="1157">$BB$24</f>
        <v>-</v>
      </c>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 t="shared" ref="S1358" si="1158">$BB$25</f>
        <v>-</v>
      </c>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 t="shared" ref="S1359" si="1159">$BB$26</f>
        <v>-</v>
      </c>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 t="shared" ref="S1360" si="1160">$BB$27</f>
        <v>-</v>
      </c>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 t="shared" ref="S1361" si="1161">$BB$28</f>
        <v>-</v>
      </c>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 t="shared" ref="S1362" si="1162">$BB$29</f>
        <v>-</v>
      </c>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 t="shared" ref="S1363" si="1163">$BB$30</f>
        <v>-</v>
      </c>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 t="shared" ref="S1364" si="1164">$BB$31</f>
        <v>-</v>
      </c>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 t="shared" ref="Y1366" si="1165">VLOOKUP(U1366,$DX$1:$DZ$21,3,FALSE)</f>
        <v>-</v>
      </c>
      <c r="AD1366" s="8"/>
    </row>
    <row r="1367" spans="19:45" ht="30" customHeight="1" x14ac:dyDescent="0.25">
      <c r="S1367" s="7" t="s">
        <v>24</v>
      </c>
      <c r="T1367" s="15" t="s">
        <v>606</v>
      </c>
      <c r="U1367" s="5" t="s">
        <v>23</v>
      </c>
      <c r="V1367" s="7" t="str">
        <f t="shared" ref="V1367" si="1166">VLOOKUP(U1366,$DX$1:$DZ$21,2,FALSE)</f>
        <v>-</v>
      </c>
      <c r="W1367" s="19"/>
      <c r="X1367" s="19"/>
      <c r="Y1367" s="19"/>
      <c r="Z1367" s="19"/>
      <c r="AA1367" s="5" t="s">
        <v>592</v>
      </c>
      <c r="AB1367" s="26" t="str">
        <f t="shared" ref="AB1367" si="1167">T1386&amp;"_"&amp;ABS(T1384)&amp;"dB_"&amp;T1388&amp;"_"&amp;T1389&amp;"_"&amp;GetAbsMaxMinText(AF1370:AG1429)&amp;"_"&amp;T1369&amp;"_"&amp;T1368&amp;S1366&amp;"."&amp;T1392</f>
        <v>default_NormalMode_38dB_M804WF_N039A_370_423_ZTS6051MH_PR22.2</v>
      </c>
      <c r="AC1367" s="18"/>
      <c r="AD1367" s="18"/>
      <c r="AE1367" s="18"/>
      <c r="AF1367" s="18"/>
      <c r="AG1367" s="18"/>
      <c r="AH1367" s="19"/>
      <c r="AI1367" s="19" t="s">
        <v>2</v>
      </c>
      <c r="AJ1367" s="16"/>
      <c r="AK1367" s="16"/>
      <c r="AL1367" s="16"/>
      <c r="AM1367" s="16"/>
      <c r="AN1367" s="16"/>
      <c r="AO1367" s="16"/>
      <c r="AP1367" s="16"/>
      <c r="AQ1367" s="16"/>
      <c r="AR1367" s="16"/>
      <c r="AS1367" s="16"/>
    </row>
    <row r="1368" spans="19:45" ht="30" customHeight="1" x14ac:dyDescent="0.25">
      <c r="S1368" s="7" t="s">
        <v>5</v>
      </c>
      <c r="T1368" s="15" t="s">
        <v>1162</v>
      </c>
      <c r="U1368" s="32" t="str">
        <f t="shared" ref="U1368" si="1168">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1174</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 t="shared" ref="AN1369" si="1169">VLOOKUP($T1377,$DE$1:$DJ$31,2,FALSE)</f>
        <v>Full</v>
      </c>
      <c r="AO1369" s="56" t="str">
        <f t="shared" ref="AO1369" si="1170">VLOOKUP($T1377,$DE$1:$DJ$31,3,FALSE)</f>
        <v>Full</v>
      </c>
      <c r="AP1369" s="56" t="str">
        <f t="shared" ref="AP1369" si="1171">VLOOKUP($T1377,$DE$1:$DJ$31,4,FALSE)</f>
        <v>non</v>
      </c>
      <c r="AQ1369" s="56" t="str">
        <f t="shared" ref="AQ1369" si="1172">VLOOKUP($T1377,$DE$1:$DJ$31,5,FALSE)</f>
        <v>non</v>
      </c>
      <c r="AR1369" s="56" t="str">
        <f t="shared" ref="AR1369" si="1173">VLOOKUP($T1377,$DE$1:$DJ$31,6,FALSE)</f>
        <v>Full</v>
      </c>
      <c r="AS1369" s="35" t="s">
        <v>726</v>
      </c>
    </row>
    <row r="1370" spans="19:45" ht="30" customHeight="1" x14ac:dyDescent="0.25">
      <c r="S1370" s="7" t="s">
        <v>18</v>
      </c>
      <c r="T1370" s="15" t="s">
        <v>1149</v>
      </c>
      <c r="U1370" s="36" t="str">
        <f t="shared" ref="U1370:U1380" ca="1" si="1174">ConfigCode($AA1370,$AN1370,$AO1370,$AP1370,$AQ1370,$AR1370,$AF1370,$AG1370,2)</f>
        <v>0x34=-37.50,-37.00;</v>
      </c>
      <c r="V1370" s="37">
        <v>-0.5</v>
      </c>
      <c r="W1370" s="37"/>
      <c r="X1370" s="68"/>
      <c r="Y1370" s="68"/>
      <c r="Z1370" s="55">
        <f t="shared" ref="Z1370:Z1380" ca="1" si="1175" xml:space="preserve">
N("vbias,vlookup vbias range")+
VLOOKUP($AA1370,INDIRECT(BoxVal(ROW($AA1370),34,COLUMN(T1366))),2,FALSE)+
N("gain")+
$AB1370+
N("vcm")+
VLOOKUP($AC1370,$CT$1:$DC$31,7,FALSE)+
N("(vbias*vcp*vbg-vbias)*sensor ratio")+
VbiasCal($AA1370,$AD1370,$AE1370,BoxVal(ROW($AC1370),18,COLUMN($T$22)))+
N("vbias ref+gain ref")+
$V1370+$W1370</f>
        <v>-0.8</v>
      </c>
      <c r="AA1370" s="39" t="s">
        <v>1153</v>
      </c>
      <c r="AB1370" s="40">
        <v>1</v>
      </c>
      <c r="AC1370" s="40" t="s">
        <v>996</v>
      </c>
      <c r="AD1370" s="40">
        <v>1</v>
      </c>
      <c r="AE1370" s="41">
        <v>0</v>
      </c>
      <c r="AF1370" s="42">
        <v>-37.5</v>
      </c>
      <c r="AG1370" s="42">
        <v>-37</v>
      </c>
      <c r="AH1370" s="43">
        <f t="shared" ref="AH1370:AH1380" ca="1" si="1176">$AF1370+$Z1370</f>
        <v>-38.299999999999997</v>
      </c>
      <c r="AI1370" s="43">
        <f t="shared" ref="AI1370:AI1380" ca="1" si="1177">$AG1370+$Z1370</f>
        <v>-37.799999999999997</v>
      </c>
      <c r="AJ1370" s="44">
        <f t="shared" ref="AJ1370:AJ1380" ca="1" si="1178" xml:space="preserve">
N("initial sens-loopgain")+
$AF1370-BoxVal(ROW($AA1370),26,COLUMN(INDIRECT("T"&amp;(INT(ROW($AA1387)/65))*65+2)))</f>
        <v>-37.5</v>
      </c>
      <c r="AK1370" s="44">
        <f t="shared" ref="AK1370:AK1380" ca="1" si="1179">AJ1370+(AG1370-AF1370)</f>
        <v>-37</v>
      </c>
      <c r="AL1370" s="44">
        <f t="shared" ref="AL1370:AL1380" ca="1" si="1180" xml:space="preserve">
N("initial sens-loopgain-gain-gain ref-vcm")+
$AH1370-
BoxVal(ROW($AA1370),26,COLUMN(INDIRECT("T"&amp;(INT(ROW($AA1387)/65))*65+2)))-
$AB1370-
$W1370-
IFERROR(VLOOKUP($AC1370,$CT$1:$DC$31,7,FALSE),0)</f>
        <v>-39.299999999999997</v>
      </c>
      <c r="AM1370" s="44">
        <f t="shared" ref="AM1370:AM1380" ca="1" si="1181">AL1370+(AG1370-AF1370)</f>
        <v>-38.799999999999997</v>
      </c>
      <c r="AN1370" s="36" t="str">
        <f t="shared" ref="AN1370:AN1380" ca="1" si="1182">IF(BoxVal(ROW(AA1370),9,COLUMN(T1368))="FIX","00",ManualLookup(AA1370,BoxVal(ROW(AA1370),4,COLUMN(AN1368)),INDIRECT(DN$3)))</f>
        <v>30</v>
      </c>
      <c r="AO1370" s="36" t="str">
        <f t="shared" ref="AO1370:AO1380" ca="1" si="1183">ManualLookup(AB1370,BoxVal(ROW(AB1370),4,COLUMN(AO1368)),INDIRECT(DO$3))</f>
        <v>04</v>
      </c>
      <c r="AP1370" s="36" t="str">
        <f t="shared" ref="AP1370:AP1380" ca="1" si="1184">ManualLookup(AC1370,BoxVal(ROW(AC1370),4,COLUMN(AP1368)),INDIRECT(DP$3))</f>
        <v>00</v>
      </c>
      <c r="AQ1370" s="36" t="str">
        <f t="shared" ref="AQ1370:AQ1380" ca="1" si="1185">ManualLookup(AD1370,BoxVal(ROW(AD1370),4,COLUMN(AQ1368)),INDIRECT(DQ$3))</f>
        <v>00</v>
      </c>
      <c r="AR1370" s="36" t="str">
        <f t="shared" ref="AR1370:AR1380" ca="1" si="1186">ManualLookup(AE1370,BoxVal(ROW(AE1370),4,COLUMN(AR1368)),INDIRECT(DR$3))</f>
        <v>00</v>
      </c>
      <c r="AS1370" s="33"/>
    </row>
    <row r="1371" spans="19:45" ht="30" customHeight="1" x14ac:dyDescent="0.25">
      <c r="S1371" s="7" t="s">
        <v>13</v>
      </c>
      <c r="T1371" s="15" t="s">
        <v>1168</v>
      </c>
      <c r="U1371" s="71" t="str">
        <f t="shared" ca="1" si="1174"/>
        <v>0x35=-38.00,-37.50;</v>
      </c>
      <c r="V1371" s="37">
        <v>-0.5</v>
      </c>
      <c r="W1371" s="37"/>
      <c r="X1371" s="68"/>
      <c r="Y1371" s="68"/>
      <c r="Z1371" s="55">
        <f t="shared" ca="1" si="1175"/>
        <v>-0.30000000000000004</v>
      </c>
      <c r="AA1371" s="39" t="s">
        <v>1153</v>
      </c>
      <c r="AB1371" s="40">
        <v>1.5</v>
      </c>
      <c r="AC1371" s="40" t="s">
        <v>996</v>
      </c>
      <c r="AD1371" s="40">
        <v>1</v>
      </c>
      <c r="AE1371" s="41">
        <v>0</v>
      </c>
      <c r="AF1371" s="42">
        <v>-38</v>
      </c>
      <c r="AG1371" s="47">
        <f t="shared" ref="AG1371" si="1187">AF1370</f>
        <v>-37.5</v>
      </c>
      <c r="AH1371" s="43">
        <f t="shared" ca="1" si="1176"/>
        <v>-38.299999999999997</v>
      </c>
      <c r="AI1371" s="43">
        <f t="shared" ca="1" si="1177"/>
        <v>-37.799999999999997</v>
      </c>
      <c r="AJ1371" s="44">
        <f t="shared" ca="1" si="1178"/>
        <v>-38</v>
      </c>
      <c r="AK1371" s="44">
        <f t="shared" ca="1" si="1179"/>
        <v>-37.5</v>
      </c>
      <c r="AL1371" s="44">
        <f t="shared" ca="1" si="1180"/>
        <v>-39.799999999999997</v>
      </c>
      <c r="AM1371" s="44">
        <f t="shared" ca="1" si="1181"/>
        <v>-39.299999999999997</v>
      </c>
      <c r="AN1371" s="36" t="str">
        <f t="shared" ca="1" si="1182"/>
        <v>30</v>
      </c>
      <c r="AO1371" s="36" t="str">
        <f t="shared" ca="1" si="1183"/>
        <v>05</v>
      </c>
      <c r="AP1371" s="36" t="str">
        <f t="shared" ca="1" si="1184"/>
        <v>00</v>
      </c>
      <c r="AQ1371" s="36" t="str">
        <f t="shared" ca="1" si="1185"/>
        <v>00</v>
      </c>
      <c r="AR1371" s="36" t="str">
        <f t="shared" ca="1" si="1186"/>
        <v>00</v>
      </c>
      <c r="AS1371" s="36"/>
    </row>
    <row r="1372" spans="19:45" ht="30" customHeight="1" x14ac:dyDescent="0.25">
      <c r="S1372" s="26"/>
      <c r="T1372" s="17"/>
      <c r="U1372" s="71" t="str">
        <f t="shared" ca="1" si="1174"/>
        <v>0x36=-38.30,-38.00;</v>
      </c>
      <c r="V1372" s="37">
        <v>-0.5</v>
      </c>
      <c r="W1372" s="37"/>
      <c r="X1372" s="68"/>
      <c r="Y1372" s="68"/>
      <c r="Z1372" s="55">
        <f t="shared" ca="1" si="1175"/>
        <v>0.19999999999999996</v>
      </c>
      <c r="AA1372" s="39" t="s">
        <v>586</v>
      </c>
      <c r="AB1372" s="40">
        <v>2</v>
      </c>
      <c r="AC1372" s="40" t="s">
        <v>995</v>
      </c>
      <c r="AD1372" s="40">
        <v>1</v>
      </c>
      <c r="AE1372" s="41">
        <v>0</v>
      </c>
      <c r="AF1372" s="42">
        <v>-38.299999999999997</v>
      </c>
      <c r="AG1372" s="47">
        <f t="shared" ref="AG1372:AG1380" si="1188">AF1371</f>
        <v>-38</v>
      </c>
      <c r="AH1372" s="43">
        <f t="shared" ca="1" si="1176"/>
        <v>-38.099999999999994</v>
      </c>
      <c r="AI1372" s="43">
        <f t="shared" ca="1" si="1177"/>
        <v>-37.799999999999997</v>
      </c>
      <c r="AJ1372" s="44">
        <f t="shared" ca="1" si="1178"/>
        <v>-38.299999999999997</v>
      </c>
      <c r="AK1372" s="44">
        <f t="shared" ca="1" si="1179"/>
        <v>-38</v>
      </c>
      <c r="AL1372" s="44">
        <f t="shared" ca="1" si="1180"/>
        <v>-40.099999999999994</v>
      </c>
      <c r="AM1372" s="44">
        <f t="shared" ca="1" si="1181"/>
        <v>-39.799999999999997</v>
      </c>
      <c r="AN1372" s="36" t="str">
        <f t="shared" ca="1" si="1182"/>
        <v>30</v>
      </c>
      <c r="AO1372" s="36" t="str">
        <f t="shared" ca="1" si="1183"/>
        <v>06</v>
      </c>
      <c r="AP1372" s="36" t="str">
        <f t="shared" ca="1" si="1184"/>
        <v>00</v>
      </c>
      <c r="AQ1372" s="36" t="str">
        <f t="shared" ca="1" si="1185"/>
        <v>00</v>
      </c>
      <c r="AR1372" s="36" t="str">
        <f t="shared" ca="1" si="1186"/>
        <v>00</v>
      </c>
      <c r="AS1372" s="36"/>
    </row>
    <row r="1373" spans="19:45" ht="30" customHeight="1" x14ac:dyDescent="0.25">
      <c r="S1373" s="7" t="s">
        <v>19</v>
      </c>
      <c r="T1373" s="15" t="s">
        <v>1150</v>
      </c>
      <c r="U1373" s="71" t="str">
        <f t="shared" ca="1" si="1174"/>
        <v>0x03=-38.80,-38.30;</v>
      </c>
      <c r="V1373" s="37"/>
      <c r="W1373" s="37"/>
      <c r="X1373" s="68"/>
      <c r="Y1373" s="68"/>
      <c r="Z1373" s="55">
        <f t="shared" ca="1" si="1175"/>
        <v>0.5</v>
      </c>
      <c r="AA1373" s="39" t="s">
        <v>587</v>
      </c>
      <c r="AB1373" s="40">
        <v>0.5</v>
      </c>
      <c r="AC1373" s="40" t="s">
        <v>995</v>
      </c>
      <c r="AD1373" s="40">
        <v>1</v>
      </c>
      <c r="AE1373" s="41">
        <v>0</v>
      </c>
      <c r="AF1373" s="42">
        <v>-38.799999999999997</v>
      </c>
      <c r="AG1373" s="47">
        <f t="shared" si="1188"/>
        <v>-38.299999999999997</v>
      </c>
      <c r="AH1373" s="43">
        <f t="shared" ca="1" si="1176"/>
        <v>-38.299999999999997</v>
      </c>
      <c r="AI1373" s="43">
        <f t="shared" ca="1" si="1177"/>
        <v>-37.799999999999997</v>
      </c>
      <c r="AJ1373" s="44">
        <f t="shared" ca="1" si="1178"/>
        <v>-38.799999999999997</v>
      </c>
      <c r="AK1373" s="44">
        <f t="shared" ca="1" si="1179"/>
        <v>-38.299999999999997</v>
      </c>
      <c r="AL1373" s="44">
        <f t="shared" ca="1" si="1180"/>
        <v>-38.799999999999997</v>
      </c>
      <c r="AM1373" s="44">
        <f t="shared" ca="1" si="1181"/>
        <v>-38.299999999999997</v>
      </c>
      <c r="AN1373" s="36" t="str">
        <f t="shared" ca="1" si="1182"/>
        <v>00</v>
      </c>
      <c r="AO1373" s="36" t="str">
        <f t="shared" ca="1" si="1183"/>
        <v>03</v>
      </c>
      <c r="AP1373" s="36" t="str">
        <f t="shared" ca="1" si="1184"/>
        <v>00</v>
      </c>
      <c r="AQ1373" s="36" t="str">
        <f t="shared" ca="1" si="1185"/>
        <v>00</v>
      </c>
      <c r="AR1373" s="36" t="str">
        <f t="shared" ca="1" si="1186"/>
        <v>00</v>
      </c>
      <c r="AS1373" s="36"/>
    </row>
    <row r="1374" spans="19:45" ht="30" customHeight="1" x14ac:dyDescent="0.25">
      <c r="S1374" s="7" t="s">
        <v>15</v>
      </c>
      <c r="T1374" s="15" t="s">
        <v>1151</v>
      </c>
      <c r="U1374" s="71" t="str">
        <f t="shared" ca="1" si="1174"/>
        <v>0x04=-39.30,-38.80;</v>
      </c>
      <c r="V1374" s="37"/>
      <c r="W1374" s="37"/>
      <c r="X1374" s="68"/>
      <c r="Y1374" s="68"/>
      <c r="Z1374" s="55">
        <f t="shared" ca="1" si="1175"/>
        <v>1</v>
      </c>
      <c r="AA1374" s="39" t="s">
        <v>587</v>
      </c>
      <c r="AB1374" s="40">
        <v>1</v>
      </c>
      <c r="AC1374" s="40" t="s">
        <v>995</v>
      </c>
      <c r="AD1374" s="40">
        <v>1</v>
      </c>
      <c r="AE1374" s="41">
        <v>0</v>
      </c>
      <c r="AF1374" s="42">
        <v>-39.299999999999997</v>
      </c>
      <c r="AG1374" s="47">
        <f t="shared" si="1188"/>
        <v>-38.799999999999997</v>
      </c>
      <c r="AH1374" s="43">
        <f t="shared" ca="1" si="1176"/>
        <v>-38.299999999999997</v>
      </c>
      <c r="AI1374" s="43">
        <f t="shared" ca="1" si="1177"/>
        <v>-37.799999999999997</v>
      </c>
      <c r="AJ1374" s="44">
        <f t="shared" ca="1" si="1178"/>
        <v>-39.299999999999997</v>
      </c>
      <c r="AK1374" s="44">
        <f t="shared" ca="1" si="1179"/>
        <v>-38.799999999999997</v>
      </c>
      <c r="AL1374" s="44">
        <f t="shared" ca="1" si="1180"/>
        <v>-39.299999999999997</v>
      </c>
      <c r="AM1374" s="44">
        <f t="shared" ca="1" si="1181"/>
        <v>-38.799999999999997</v>
      </c>
      <c r="AN1374" s="36" t="str">
        <f t="shared" ca="1" si="1182"/>
        <v>00</v>
      </c>
      <c r="AO1374" s="36" t="str">
        <f t="shared" ca="1" si="1183"/>
        <v>04</v>
      </c>
      <c r="AP1374" s="36" t="str">
        <f t="shared" ca="1" si="1184"/>
        <v>00</v>
      </c>
      <c r="AQ1374" s="36" t="str">
        <f t="shared" ca="1" si="1185"/>
        <v>00</v>
      </c>
      <c r="AR1374" s="36" t="str">
        <f t="shared" ca="1" si="1186"/>
        <v>00</v>
      </c>
      <c r="AS1374" s="36"/>
    </row>
    <row r="1375" spans="19:45" ht="30" customHeight="1" x14ac:dyDescent="0.25">
      <c r="S1375" s="7" t="s">
        <v>705</v>
      </c>
      <c r="T1375" s="15" t="s">
        <v>1152</v>
      </c>
      <c r="U1375" s="71" t="str">
        <f t="shared" ca="1" si="1174"/>
        <v>0x06=-40.10,-39.30;</v>
      </c>
      <c r="V1375" s="37"/>
      <c r="W1375" s="37"/>
      <c r="X1375" s="68"/>
      <c r="Y1375" s="68"/>
      <c r="Z1375" s="55">
        <f t="shared" ca="1" si="1175"/>
        <v>2</v>
      </c>
      <c r="AA1375" s="39" t="s">
        <v>587</v>
      </c>
      <c r="AB1375" s="40">
        <v>2</v>
      </c>
      <c r="AC1375" s="40" t="s">
        <v>995</v>
      </c>
      <c r="AD1375" s="40">
        <v>1</v>
      </c>
      <c r="AE1375" s="41">
        <v>0</v>
      </c>
      <c r="AF1375" s="42">
        <v>-40.1</v>
      </c>
      <c r="AG1375" s="47">
        <f t="shared" si="1188"/>
        <v>-39.299999999999997</v>
      </c>
      <c r="AH1375" s="43">
        <f t="shared" ca="1" si="1176"/>
        <v>-38.1</v>
      </c>
      <c r="AI1375" s="43">
        <f t="shared" ca="1" si="1177"/>
        <v>-37.299999999999997</v>
      </c>
      <c r="AJ1375" s="44">
        <f t="shared" ca="1" si="1178"/>
        <v>-40.1</v>
      </c>
      <c r="AK1375" s="44">
        <f t="shared" ca="1" si="1179"/>
        <v>-39.299999999999997</v>
      </c>
      <c r="AL1375" s="44">
        <f t="shared" ca="1" si="1180"/>
        <v>-40.1</v>
      </c>
      <c r="AM1375" s="44">
        <f t="shared" ca="1" si="1181"/>
        <v>-39.299999999999997</v>
      </c>
      <c r="AN1375" s="36" t="str">
        <f t="shared" ca="1" si="1182"/>
        <v>00</v>
      </c>
      <c r="AO1375" s="36" t="str">
        <f t="shared" ca="1" si="1183"/>
        <v>06</v>
      </c>
      <c r="AP1375" s="36" t="str">
        <f t="shared" ca="1" si="1184"/>
        <v>00</v>
      </c>
      <c r="AQ1375" s="36" t="str">
        <f t="shared" ca="1" si="1185"/>
        <v>00</v>
      </c>
      <c r="AR1375" s="36" t="str">
        <f t="shared" ca="1" si="1186"/>
        <v>00</v>
      </c>
      <c r="AS1375" s="36"/>
    </row>
    <row r="1376" spans="19:45" ht="30" customHeight="1" x14ac:dyDescent="0.25">
      <c r="S1376" s="7" t="s">
        <v>605</v>
      </c>
      <c r="T1376" s="15" t="s">
        <v>991</v>
      </c>
      <c r="U1376" s="71" t="str">
        <f t="shared" ca="1" si="1174"/>
        <v>0x54=-40.60,-40.10;</v>
      </c>
      <c r="V1376" s="37"/>
      <c r="W1376" s="37"/>
      <c r="X1376" s="68"/>
      <c r="Y1376" s="68"/>
      <c r="Z1376" s="55">
        <f t="shared" ca="1" si="1175"/>
        <v>2.2999999999999998</v>
      </c>
      <c r="AA1376" s="39" t="s">
        <v>580</v>
      </c>
      <c r="AB1376" s="40">
        <v>1</v>
      </c>
      <c r="AC1376" s="40" t="s">
        <v>995</v>
      </c>
      <c r="AD1376" s="40">
        <v>1</v>
      </c>
      <c r="AE1376" s="41">
        <v>0</v>
      </c>
      <c r="AF1376" s="42">
        <v>-40.6</v>
      </c>
      <c r="AG1376" s="47">
        <f t="shared" si="1188"/>
        <v>-40.1</v>
      </c>
      <c r="AH1376" s="43">
        <f t="shared" ca="1" si="1176"/>
        <v>-38.300000000000004</v>
      </c>
      <c r="AI1376" s="43">
        <f t="shared" ca="1" si="1177"/>
        <v>-37.800000000000004</v>
      </c>
      <c r="AJ1376" s="44">
        <f t="shared" ca="1" si="1178"/>
        <v>-40.6</v>
      </c>
      <c r="AK1376" s="44">
        <f t="shared" ca="1" si="1179"/>
        <v>-40.1</v>
      </c>
      <c r="AL1376" s="44">
        <f t="shared" ca="1" si="1180"/>
        <v>-39.300000000000004</v>
      </c>
      <c r="AM1376" s="44">
        <f t="shared" ca="1" si="1181"/>
        <v>-38.800000000000004</v>
      </c>
      <c r="AN1376" s="36" t="str">
        <f t="shared" ca="1" si="1182"/>
        <v>50</v>
      </c>
      <c r="AO1376" s="36" t="str">
        <f t="shared" ca="1" si="1183"/>
        <v>04</v>
      </c>
      <c r="AP1376" s="36" t="str">
        <f t="shared" ca="1" si="1184"/>
        <v>00</v>
      </c>
      <c r="AQ1376" s="36" t="str">
        <f t="shared" ca="1" si="1185"/>
        <v>00</v>
      </c>
      <c r="AR1376" s="36" t="str">
        <f t="shared" ca="1" si="1186"/>
        <v>00</v>
      </c>
      <c r="AS1376" s="36"/>
    </row>
    <row r="1377" spans="19:45" ht="30" customHeight="1" x14ac:dyDescent="0.25">
      <c r="S1377" s="7" t="s">
        <v>721</v>
      </c>
      <c r="T1377" s="15" t="s">
        <v>26</v>
      </c>
      <c r="U1377" s="71" t="str">
        <f t="shared" ca="1" si="1174"/>
        <v>0x55=-41.10,-40.60;</v>
      </c>
      <c r="V1377" s="37"/>
      <c r="W1377" s="37"/>
      <c r="X1377" s="68"/>
      <c r="Y1377" s="68"/>
      <c r="Z1377" s="55">
        <f t="shared" ca="1" si="1175"/>
        <v>2.8</v>
      </c>
      <c r="AA1377" s="39" t="s">
        <v>580</v>
      </c>
      <c r="AB1377" s="40">
        <v>1.5</v>
      </c>
      <c r="AC1377" s="40" t="s">
        <v>995</v>
      </c>
      <c r="AD1377" s="40">
        <v>1</v>
      </c>
      <c r="AE1377" s="41">
        <v>0</v>
      </c>
      <c r="AF1377" s="42">
        <v>-41.1</v>
      </c>
      <c r="AG1377" s="47">
        <f t="shared" si="1188"/>
        <v>-40.6</v>
      </c>
      <c r="AH1377" s="43">
        <f t="shared" ca="1" si="1176"/>
        <v>-38.300000000000004</v>
      </c>
      <c r="AI1377" s="43">
        <f t="shared" ca="1" si="1177"/>
        <v>-37.800000000000004</v>
      </c>
      <c r="AJ1377" s="44">
        <f t="shared" ca="1" si="1178"/>
        <v>-41.1</v>
      </c>
      <c r="AK1377" s="44">
        <f t="shared" ca="1" si="1179"/>
        <v>-40.6</v>
      </c>
      <c r="AL1377" s="44">
        <f t="shared" ca="1" si="1180"/>
        <v>-39.800000000000004</v>
      </c>
      <c r="AM1377" s="44">
        <f t="shared" ca="1" si="1181"/>
        <v>-39.300000000000004</v>
      </c>
      <c r="AN1377" s="36" t="str">
        <f t="shared" ca="1" si="1182"/>
        <v>50</v>
      </c>
      <c r="AO1377" s="36" t="str">
        <f t="shared" ca="1" si="1183"/>
        <v>05</v>
      </c>
      <c r="AP1377" s="36" t="str">
        <f t="shared" ca="1" si="1184"/>
        <v>00</v>
      </c>
      <c r="AQ1377" s="36" t="str">
        <f t="shared" ca="1" si="1185"/>
        <v>00</v>
      </c>
      <c r="AR1377" s="36" t="str">
        <f t="shared" ca="1" si="1186"/>
        <v>00</v>
      </c>
      <c r="AS1377" s="36"/>
    </row>
    <row r="1378" spans="19:45" ht="30" customHeight="1" x14ac:dyDescent="0.25">
      <c r="S1378" s="7" t="s">
        <v>20</v>
      </c>
      <c r="T1378" s="15">
        <v>-38</v>
      </c>
      <c r="U1378" s="71" t="str">
        <f t="shared" ca="1" si="1174"/>
        <v>0x63=-41.40,-41.10;</v>
      </c>
      <c r="V1378" s="37"/>
      <c r="W1378" s="37"/>
      <c r="X1378" s="38"/>
      <c r="Y1378" s="38"/>
      <c r="Z1378" s="55">
        <f t="shared" ca="1" si="1175"/>
        <v>3.1</v>
      </c>
      <c r="AA1378" s="39" t="s">
        <v>581</v>
      </c>
      <c r="AB1378" s="40">
        <v>0.5</v>
      </c>
      <c r="AC1378" s="40" t="s">
        <v>995</v>
      </c>
      <c r="AD1378" s="40">
        <v>1</v>
      </c>
      <c r="AE1378" s="41">
        <v>0</v>
      </c>
      <c r="AF1378" s="42">
        <v>-41.4</v>
      </c>
      <c r="AG1378" s="47">
        <f t="shared" si="1188"/>
        <v>-41.1</v>
      </c>
      <c r="AH1378" s="43">
        <f t="shared" ca="1" si="1176"/>
        <v>-38.299999999999997</v>
      </c>
      <c r="AI1378" s="43">
        <f t="shared" ca="1" si="1177"/>
        <v>-38</v>
      </c>
      <c r="AJ1378" s="44">
        <f t="shared" ca="1" si="1178"/>
        <v>-41.4</v>
      </c>
      <c r="AK1378" s="44">
        <f t="shared" ca="1" si="1179"/>
        <v>-41.1</v>
      </c>
      <c r="AL1378" s="44">
        <f t="shared" ca="1" si="1180"/>
        <v>-38.799999999999997</v>
      </c>
      <c r="AM1378" s="44">
        <f t="shared" ca="1" si="1181"/>
        <v>-38.5</v>
      </c>
      <c r="AN1378" s="36" t="str">
        <f t="shared" ca="1" si="1182"/>
        <v>60</v>
      </c>
      <c r="AO1378" s="36" t="str">
        <f t="shared" ca="1" si="1183"/>
        <v>03</v>
      </c>
      <c r="AP1378" s="36" t="str">
        <f t="shared" ca="1" si="1184"/>
        <v>00</v>
      </c>
      <c r="AQ1378" s="36" t="str">
        <f t="shared" ca="1" si="1185"/>
        <v>00</v>
      </c>
      <c r="AR1378" s="36" t="str">
        <f t="shared" ca="1" si="1186"/>
        <v>00</v>
      </c>
      <c r="AS1378" s="36"/>
    </row>
    <row r="1379" spans="19:45" ht="30" customHeight="1" x14ac:dyDescent="0.25">
      <c r="S1379" s="7" t="s">
        <v>691</v>
      </c>
      <c r="T1379" s="15" t="s">
        <v>1098</v>
      </c>
      <c r="U1379" s="71" t="str">
        <f t="shared" ca="1" si="1174"/>
        <v>0x64=-41.90,-41.40;</v>
      </c>
      <c r="V1379" s="37"/>
      <c r="W1379" s="37"/>
      <c r="X1379" s="38"/>
      <c r="Y1379" s="38"/>
      <c r="Z1379" s="55">
        <f t="shared" ca="1" si="1175"/>
        <v>3.6</v>
      </c>
      <c r="AA1379" s="39" t="s">
        <v>581</v>
      </c>
      <c r="AB1379" s="40">
        <v>1</v>
      </c>
      <c r="AC1379" s="40" t="s">
        <v>995</v>
      </c>
      <c r="AD1379" s="40">
        <v>1</v>
      </c>
      <c r="AE1379" s="41">
        <v>0</v>
      </c>
      <c r="AF1379" s="42">
        <v>-41.9</v>
      </c>
      <c r="AG1379" s="47">
        <f t="shared" si="1188"/>
        <v>-41.4</v>
      </c>
      <c r="AH1379" s="43">
        <f t="shared" ca="1" si="1176"/>
        <v>-38.299999999999997</v>
      </c>
      <c r="AI1379" s="43">
        <f t="shared" ca="1" si="1177"/>
        <v>-37.799999999999997</v>
      </c>
      <c r="AJ1379" s="44">
        <f t="shared" ca="1" si="1178"/>
        <v>-41.9</v>
      </c>
      <c r="AK1379" s="44">
        <f t="shared" ca="1" si="1179"/>
        <v>-41.4</v>
      </c>
      <c r="AL1379" s="44">
        <f t="shared" ca="1" si="1180"/>
        <v>-39.299999999999997</v>
      </c>
      <c r="AM1379" s="44">
        <f t="shared" ca="1" si="1181"/>
        <v>-38.799999999999997</v>
      </c>
      <c r="AN1379" s="36" t="str">
        <f t="shared" ca="1" si="1182"/>
        <v>60</v>
      </c>
      <c r="AO1379" s="36" t="str">
        <f t="shared" ca="1" si="1183"/>
        <v>04</v>
      </c>
      <c r="AP1379" s="36" t="str">
        <f t="shared" ca="1" si="1184"/>
        <v>00</v>
      </c>
      <c r="AQ1379" s="36" t="str">
        <f t="shared" ca="1" si="1185"/>
        <v>00</v>
      </c>
      <c r="AR1379" s="36" t="str">
        <f t="shared" ca="1" si="1186"/>
        <v>00</v>
      </c>
      <c r="AS1379" s="36"/>
    </row>
    <row r="1380" spans="19:45" ht="30" customHeight="1" x14ac:dyDescent="0.25">
      <c r="S1380" s="7" t="s">
        <v>544</v>
      </c>
      <c r="T1380" s="15" t="s">
        <v>993</v>
      </c>
      <c r="U1380" s="71" t="str">
        <f t="shared" ca="1" si="1174"/>
        <v>0x65=-42.40,-41.90;</v>
      </c>
      <c r="V1380" s="37"/>
      <c r="W1380" s="37"/>
      <c r="X1380" s="38"/>
      <c r="Y1380" s="38"/>
      <c r="Z1380" s="71">
        <f t="shared" ca="1" si="1175"/>
        <v>4.0999999999999996</v>
      </c>
      <c r="AA1380" s="39" t="s">
        <v>581</v>
      </c>
      <c r="AB1380" s="40">
        <v>1.5</v>
      </c>
      <c r="AC1380" s="40" t="s">
        <v>995</v>
      </c>
      <c r="AD1380" s="40">
        <v>1</v>
      </c>
      <c r="AE1380" s="41">
        <v>0</v>
      </c>
      <c r="AF1380" s="42">
        <v>-42.4</v>
      </c>
      <c r="AG1380" s="49">
        <f t="shared" si="1188"/>
        <v>-41.9</v>
      </c>
      <c r="AH1380" s="43">
        <f t="shared" ca="1" si="1176"/>
        <v>-38.299999999999997</v>
      </c>
      <c r="AI1380" s="43">
        <f t="shared" ca="1" si="1177"/>
        <v>-37.799999999999997</v>
      </c>
      <c r="AJ1380" s="44">
        <f t="shared" ca="1" si="1178"/>
        <v>-42.4</v>
      </c>
      <c r="AK1380" s="44">
        <f t="shared" ca="1" si="1179"/>
        <v>-41.9</v>
      </c>
      <c r="AL1380" s="44">
        <f t="shared" ca="1" si="1180"/>
        <v>-39.799999999999997</v>
      </c>
      <c r="AM1380" s="44">
        <f t="shared" ca="1" si="1181"/>
        <v>-39.299999999999997</v>
      </c>
      <c r="AN1380" s="36" t="str">
        <f t="shared" ca="1" si="1182"/>
        <v>60</v>
      </c>
      <c r="AO1380" s="36" t="str">
        <f t="shared" ca="1" si="1183"/>
        <v>05</v>
      </c>
      <c r="AP1380" s="36" t="str">
        <f t="shared" ca="1" si="1184"/>
        <v>00</v>
      </c>
      <c r="AQ1380" s="36" t="str">
        <f t="shared" ca="1" si="1185"/>
        <v>00</v>
      </c>
      <c r="AR1380" s="36" t="str">
        <f t="shared" ca="1" si="1186"/>
        <v>00</v>
      </c>
      <c r="AS1380" s="36"/>
    </row>
    <row r="1381" spans="19:45" ht="30" customHeight="1" x14ac:dyDescent="0.25">
      <c r="S1381" s="7" t="s">
        <v>12</v>
      </c>
      <c r="T1381" s="15" t="s">
        <v>548</v>
      </c>
      <c r="U1381" s="71"/>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71"/>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71"/>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f>VLOOKUP(T1369,MPN!$A$1:$E$997,4,FALSE)</f>
        <v>-38</v>
      </c>
      <c r="U1384" s="71"/>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0.8</v>
      </c>
      <c r="U1385" s="71"/>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 t="shared" ref="T1386" si="1189">VLOOKUP($T1373,$AU$1:$AZ$31,MATCH($T1367,$AU$1:$AZ$1,0),FALSE)&amp;"_"&amp;T1375</f>
        <v>default_NormalMode</v>
      </c>
      <c r="U1386" s="71"/>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VLOOKUP($T1369,MPN!$A$1:$E$497,2,FALSE)</f>
        <v>AMIC</v>
      </c>
      <c r="U1387" s="71"/>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M804WF</v>
      </c>
      <c r="U1388" s="71"/>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N039A</v>
      </c>
      <c r="U1389" s="71"/>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VLOOKUP($T1369,MPN!$A$1:$E$497,5,FALSE)</f>
        <v>Default</v>
      </c>
      <c r="U1390" s="71"/>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 t="shared" ref="T1391" si="1190">VLOOKUP(T1380,$DT$1:$DV$31,3,FALSE)</f>
        <v>0</v>
      </c>
      <c r="U1391" s="71"/>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2</v>
      </c>
      <c r="U1392" s="71"/>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2:45" ht="30" customHeight="1" x14ac:dyDescent="0.25">
      <c r="B1393" s="70"/>
      <c r="S1393" s="7" t="s">
        <v>696</v>
      </c>
      <c r="T1393" s="28">
        <v>45723</v>
      </c>
      <c r="U1393" s="71"/>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2:45" ht="30" customHeight="1" x14ac:dyDescent="0.25">
      <c r="S1394" s="7" t="s">
        <v>694</v>
      </c>
      <c r="T1394" s="15" t="s">
        <v>994</v>
      </c>
      <c r="U1394" s="71"/>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2:45" ht="30" customHeight="1" x14ac:dyDescent="0.25">
      <c r="S1395" s="7" t="s">
        <v>697</v>
      </c>
      <c r="T1395" s="7">
        <f t="shared" ref="T1395" ca="1" si="1191">COUNTA(U1370:U1429)</f>
        <v>11</v>
      </c>
      <c r="U1395" s="71"/>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2:45" ht="30" customHeight="1" x14ac:dyDescent="0.25">
      <c r="S1396" s="7" t="s">
        <v>715</v>
      </c>
      <c r="T1396" s="7" t="str">
        <f t="shared" ref="T1396" si="1192">T1384&amp;"+/-"&amp;T1385&amp;" "&amp;T1394</f>
        <v>-38+/-0.8 dBV</v>
      </c>
      <c r="U1396" s="71"/>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2:45" ht="30" customHeight="1" x14ac:dyDescent="0.25">
      <c r="S1397" s="7" t="s">
        <v>719</v>
      </c>
      <c r="T1397" s="54" t="str">
        <f t="shared" ref="T1397" si="1193">T1376&amp;" : "&amp;T1379&amp;" "&amp;"(uA)"&amp;CHAR(10)&amp;"Vdc&amp;Remark: "&amp;T1382</f>
        <v>3.3V : 100~200 (uA)
Vdc&amp;Remark: -</v>
      </c>
      <c r="U1397" s="71"/>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2:45" ht="30" customHeight="1" x14ac:dyDescent="0.25">
      <c r="U1398" s="71"/>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2:45" ht="30" customHeight="1" x14ac:dyDescent="0.25">
      <c r="S1399" s="2" t="s">
        <v>14</v>
      </c>
      <c r="T1399" s="2" t="str">
        <f t="shared" ref="T1399" si="1194">ADDRESS(ROW(S1399),COLUMN($S$1))&amp;":"&amp;ADDRESS(ROW(S1429),COLUMN($T$1))</f>
        <v>$S$1399:$T$1429</v>
      </c>
      <c r="U1399" s="71"/>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2:45" ht="30" customHeight="1" x14ac:dyDescent="0.25">
      <c r="S1400" s="4" t="str">
        <f t="shared" ref="S1400" si="1195">$BB$2</f>
        <v>15V</v>
      </c>
      <c r="T1400" s="3" t="s">
        <v>562</v>
      </c>
      <c r="U1400" s="71"/>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2:45" ht="30" customHeight="1" x14ac:dyDescent="0.25">
      <c r="S1401" s="4" t="str">
        <f t="shared" ref="S1401" si="1196">$BB$3</f>
        <v>14V</v>
      </c>
      <c r="T1401" s="3">
        <v>2.6</v>
      </c>
      <c r="U1401" s="71"/>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2:45" ht="30" customHeight="1" x14ac:dyDescent="0.25">
      <c r="S1402" s="4" t="str">
        <f t="shared" ref="S1402" si="1197">$BB$4</f>
        <v>13V</v>
      </c>
      <c r="T1402" s="3">
        <v>1.3</v>
      </c>
      <c r="U1402" s="71"/>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2:45" ht="30" customHeight="1" x14ac:dyDescent="0.25">
      <c r="S1403" s="4" t="str">
        <f t="shared" ref="S1403" si="1198">$BB$5</f>
        <v>12V</v>
      </c>
      <c r="T1403" s="3">
        <v>0</v>
      </c>
      <c r="U1403" s="71"/>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2:45" ht="30" customHeight="1" x14ac:dyDescent="0.25">
      <c r="S1404" s="4" t="str">
        <f t="shared" ref="S1404" si="1199">$BB$6</f>
        <v>11V</v>
      </c>
      <c r="T1404" s="3">
        <v>-1.3</v>
      </c>
      <c r="U1404" s="71"/>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2:45" ht="30" customHeight="1" x14ac:dyDescent="0.25">
      <c r="S1405" s="4" t="str">
        <f t="shared" ref="S1405" si="1200">$BB$7</f>
        <v>10V</v>
      </c>
      <c r="T1405" s="3" t="s">
        <v>562</v>
      </c>
      <c r="U1405" s="71"/>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2:45" ht="30" customHeight="1" x14ac:dyDescent="0.25">
      <c r="S1406" s="4" t="str">
        <f t="shared" ref="S1406" si="1201">$BB$8</f>
        <v>9V</v>
      </c>
      <c r="T1406" s="3" t="s">
        <v>562</v>
      </c>
      <c r="U1406" s="71"/>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2:45" ht="30" customHeight="1" x14ac:dyDescent="0.25">
      <c r="S1407" s="4" t="str">
        <f t="shared" ref="S1407" si="1202">$BB$9</f>
        <v>FIX</v>
      </c>
      <c r="T1407" s="3" t="s">
        <v>562</v>
      </c>
      <c r="U1407" s="71"/>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2:45" ht="30" customHeight="1" x14ac:dyDescent="0.25">
      <c r="S1408" s="4" t="str">
        <f t="shared" ref="S1408" si="1203">$BB$10</f>
        <v>Space</v>
      </c>
      <c r="T1408" s="3"/>
      <c r="U1408" s="71"/>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 t="shared" ref="S1409" si="1204">$BB$11</f>
        <v>Config2</v>
      </c>
      <c r="T1409" s="3"/>
      <c r="U1409" s="71"/>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 t="shared" ref="S1410" si="1205">$BB$12</f>
        <v>-</v>
      </c>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 t="shared" ref="S1411" si="1206">$BB$13</f>
        <v>-</v>
      </c>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 t="shared" ref="S1412" si="1207">$BB$14</f>
        <v>-</v>
      </c>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 t="shared" ref="S1413" si="1208">$BB$15</f>
        <v>-</v>
      </c>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 t="shared" ref="S1414" si="1209">$BB$16</f>
        <v>-</v>
      </c>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 t="shared" ref="S1415" si="1210">$BB$17</f>
        <v>-</v>
      </c>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 t="shared" ref="S1416" si="1211">$BB$18</f>
        <v>-</v>
      </c>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 t="shared" ref="S1417" si="1212">$BB$19</f>
        <v>-</v>
      </c>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 t="shared" ref="S1418" si="1213">$BB$20</f>
        <v>-</v>
      </c>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 t="shared" ref="S1419" si="1214">$BB$21</f>
        <v>-</v>
      </c>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 t="shared" ref="S1420" si="1215">$BB$22</f>
        <v>-</v>
      </c>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 t="shared" ref="S1421" si="1216">$BB$23</f>
        <v>-</v>
      </c>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 t="shared" ref="S1422" si="1217">$BB$24</f>
        <v>-</v>
      </c>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 t="shared" ref="S1423" si="1218">$BB$25</f>
        <v>-</v>
      </c>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 t="shared" ref="S1424" si="1219">$BB$26</f>
        <v>-</v>
      </c>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 t="shared" ref="S1425" si="1220">$BB$27</f>
        <v>-</v>
      </c>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 t="shared" ref="S1426" si="1221">$BB$28</f>
        <v>-</v>
      </c>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 t="shared" ref="S1427" si="1222">$BB$29</f>
        <v>-</v>
      </c>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 t="shared" ref="S1428" si="1223">$BB$30</f>
        <v>-</v>
      </c>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 t="shared" ref="S1429" si="1224">$BB$31</f>
        <v>-</v>
      </c>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 t="shared" ref="Y1431" si="1225">VLOOKUP(U1431,$DX$1:$DZ$21,3,FALSE)</f>
        <v>-</v>
      </c>
      <c r="AD1431" s="8"/>
    </row>
    <row r="1432" spans="19:45" ht="30" customHeight="1" x14ac:dyDescent="0.25">
      <c r="S1432" s="7" t="s">
        <v>24</v>
      </c>
      <c r="T1432" s="15" t="s">
        <v>606</v>
      </c>
      <c r="U1432" s="5" t="s">
        <v>23</v>
      </c>
      <c r="V1432" s="7" t="str">
        <f t="shared" ref="V1432" si="1226">VLOOKUP(U1431,$DX$1:$DZ$21,2,FALSE)</f>
        <v>-</v>
      </c>
      <c r="W1432" s="19"/>
      <c r="X1432" s="19"/>
      <c r="Y1432" s="19"/>
      <c r="Z1432" s="19"/>
      <c r="AA1432" s="5" t="s">
        <v>592</v>
      </c>
      <c r="AB1432" s="26" t="str">
        <f t="shared" ref="AB1432" si="1227">T1451&amp;"_"&amp;ABS(T1449)&amp;"dB_"&amp;T1453&amp;"_"&amp;T1454&amp;"_"&amp;GetAbsMaxMinText(AF1435:AG1494)&amp;"_"&amp;T1434&amp;"_"&amp;T1433&amp;S1431&amp;"."&amp;T1457</f>
        <v>10V_NormalMode_38dB_M804WF_2227F_390_450_ZTS6856SW_MP23.0</v>
      </c>
      <c r="AC1432" s="18"/>
      <c r="AD1432" s="18"/>
      <c r="AE1432" s="18"/>
      <c r="AF1432" s="18"/>
      <c r="AG1432" s="18"/>
      <c r="AH1432" s="19"/>
      <c r="AI1432" s="19" t="s">
        <v>2</v>
      </c>
      <c r="AJ1432" s="16" t="s">
        <v>1146</v>
      </c>
      <c r="AK1432" s="16"/>
      <c r="AL1432" s="16"/>
      <c r="AM1432" s="16"/>
      <c r="AN1432" s="16"/>
      <c r="AO1432" s="16"/>
      <c r="AP1432" s="16"/>
      <c r="AQ1432" s="16"/>
      <c r="AR1432" s="16"/>
      <c r="AS1432" s="16"/>
    </row>
    <row r="1433" spans="19:45" ht="30" customHeight="1" x14ac:dyDescent="0.25">
      <c r="S1433" s="7" t="s">
        <v>5</v>
      </c>
      <c r="T1433" s="15" t="s">
        <v>1148</v>
      </c>
      <c r="U1433" s="32" t="str">
        <f t="shared" ref="U1433" si="1228">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1185</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 t="shared" ref="AN1434" si="1229">VLOOKUP($T1442,$DE$1:$DJ$31,2,FALSE)</f>
        <v>Full</v>
      </c>
      <c r="AO1434" s="56" t="str">
        <f t="shared" ref="AO1434" si="1230">VLOOKUP($T1442,$DE$1:$DJ$31,3,FALSE)</f>
        <v>Full</v>
      </c>
      <c r="AP1434" s="56" t="str">
        <f t="shared" ref="AP1434" si="1231">VLOOKUP($T1442,$DE$1:$DJ$31,4,FALSE)</f>
        <v>non</v>
      </c>
      <c r="AQ1434" s="56" t="str">
        <f t="shared" ref="AQ1434" si="1232">VLOOKUP($T1442,$DE$1:$DJ$31,5,FALSE)</f>
        <v>non</v>
      </c>
      <c r="AR1434" s="56" t="str">
        <f t="shared" ref="AR1434" si="1233">VLOOKUP($T1442,$DE$1:$DJ$31,6,FALSE)</f>
        <v>Full</v>
      </c>
      <c r="AS1434" s="35" t="s">
        <v>726</v>
      </c>
    </row>
    <row r="1435" spans="19:45" ht="30" customHeight="1" x14ac:dyDescent="0.25">
      <c r="S1435" s="7" t="s">
        <v>18</v>
      </c>
      <c r="T1435" s="15" t="s">
        <v>1149</v>
      </c>
      <c r="U1435" s="36" t="str">
        <f t="shared" ref="U1435:U1441" ca="1" si="1234">ConfigCode($AA1435,$AN1435,$AO1435,$AP1435,$AQ1435,$AR1435,$AF1435,$AG1435,2)</f>
        <v>0x05=-39.80,-39.00;</v>
      </c>
      <c r="V1435" s="37"/>
      <c r="W1435" s="37"/>
      <c r="X1435" s="68"/>
      <c r="Y1435" s="68"/>
      <c r="Z1435" s="55">
        <f t="shared" ref="Z1435:Z1441" ca="1" si="1235"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1157</v>
      </c>
      <c r="AB1435" s="40">
        <v>1.5</v>
      </c>
      <c r="AC1435" s="40" t="s">
        <v>996</v>
      </c>
      <c r="AD1435" s="40">
        <v>1</v>
      </c>
      <c r="AE1435" s="41">
        <v>0</v>
      </c>
      <c r="AF1435" s="42">
        <v>-39.799999999999997</v>
      </c>
      <c r="AG1435" s="42">
        <v>-39</v>
      </c>
      <c r="AH1435" s="43">
        <f t="shared" ref="AH1435:AH1441" ca="1" si="1236">$AF1435+$Z1435</f>
        <v>-38.299999999999997</v>
      </c>
      <c r="AI1435" s="43">
        <f t="shared" ref="AI1435:AI1441" ca="1" si="1237">$AG1435+$Z1435</f>
        <v>-37.5</v>
      </c>
      <c r="AJ1435" s="44">
        <f t="shared" ref="AJ1435:AJ1441" ca="1" si="1238" xml:space="preserve">
N("initial sens-loopgain")+
$AF1435-BoxVal(ROW($AA1435),26,COLUMN(INDIRECT("T"&amp;(INT(ROW($AA1452)/65))*65+2)))</f>
        <v>-39.799999999999997</v>
      </c>
      <c r="AK1435" s="44">
        <f t="shared" ref="AK1435:AK1441" ca="1" si="1239">AJ1435+(AG1435-AF1435)</f>
        <v>-39</v>
      </c>
      <c r="AL1435" s="44">
        <f t="shared" ref="AL1435:AL1441" ca="1" si="1240" xml:space="preserve">
N("initial sens-loopgain-gain-gain ref-vcm")+
$AH1435-
BoxVal(ROW($AA1435),26,COLUMN(INDIRECT("T"&amp;(INT(ROW($AA1452)/65))*65+2)))-
$AB1435-
$W1435-
IFERROR(VLOOKUP($AC1435,$CT$1:$DC$31,7,FALSE),0)</f>
        <v>-39.799999999999997</v>
      </c>
      <c r="AM1435" s="44">
        <f t="shared" ref="AM1435:AM1441" ca="1" si="1241">AL1435+(AG1435-AF1435)</f>
        <v>-39</v>
      </c>
      <c r="AN1435" s="36" t="str">
        <f t="shared" ref="AN1435:AN1441" ca="1" si="1242">IF(BoxVal(ROW(AA1435),9,COLUMN(T1433))="FIX","00",ManualLookup(AA1435,BoxVal(ROW(AA1435),4,COLUMN(AN1433)),INDIRECT(DN$3)))</f>
        <v>00</v>
      </c>
      <c r="AO1435" s="36" t="str">
        <f t="shared" ref="AO1435:AR1441" ca="1" si="1243">ManualLookup(AB1435,BoxVal(ROW(AB1435),4,COLUMN(AO1433)),INDIRECT(DO$3))</f>
        <v>05</v>
      </c>
      <c r="AP1435" s="36" t="str">
        <f t="shared" ca="1" si="1243"/>
        <v>00</v>
      </c>
      <c r="AQ1435" s="36" t="str">
        <f t="shared" ca="1" si="1243"/>
        <v>00</v>
      </c>
      <c r="AR1435" s="36" t="str">
        <f t="shared" ca="1" si="1243"/>
        <v>00</v>
      </c>
      <c r="AS1435" s="33"/>
    </row>
    <row r="1436" spans="19:45" ht="30" customHeight="1" x14ac:dyDescent="0.25">
      <c r="S1436" s="7" t="s">
        <v>13</v>
      </c>
      <c r="T1436" s="15" t="s">
        <v>1155</v>
      </c>
      <c r="U1436" s="71" t="str">
        <f t="shared" ca="1" si="1234"/>
        <v>0x06=-40.30,-39.80;</v>
      </c>
      <c r="V1436" s="37"/>
      <c r="W1436" s="37"/>
      <c r="X1436" s="68"/>
      <c r="Y1436" s="68"/>
      <c r="Z1436" s="55">
        <f t="shared" ca="1" si="1235"/>
        <v>2</v>
      </c>
      <c r="AA1436" s="39" t="s">
        <v>1157</v>
      </c>
      <c r="AB1436" s="40">
        <v>2</v>
      </c>
      <c r="AC1436" s="40" t="s">
        <v>996</v>
      </c>
      <c r="AD1436" s="40">
        <v>1</v>
      </c>
      <c r="AE1436" s="41">
        <v>0</v>
      </c>
      <c r="AF1436" s="42">
        <v>-40.299999999999997</v>
      </c>
      <c r="AG1436" s="47">
        <f t="shared" ref="AG1436" si="1244">AF1435</f>
        <v>-39.799999999999997</v>
      </c>
      <c r="AH1436" s="43">
        <f t="shared" ca="1" si="1236"/>
        <v>-38.299999999999997</v>
      </c>
      <c r="AI1436" s="43">
        <f t="shared" ca="1" si="1237"/>
        <v>-37.799999999999997</v>
      </c>
      <c r="AJ1436" s="44">
        <f t="shared" ca="1" si="1238"/>
        <v>-40.299999999999997</v>
      </c>
      <c r="AK1436" s="44">
        <f t="shared" ca="1" si="1239"/>
        <v>-39.799999999999997</v>
      </c>
      <c r="AL1436" s="44">
        <f t="shared" ca="1" si="1240"/>
        <v>-40.299999999999997</v>
      </c>
      <c r="AM1436" s="44">
        <f t="shared" ca="1" si="1241"/>
        <v>-39.799999999999997</v>
      </c>
      <c r="AN1436" s="36" t="str">
        <f t="shared" ca="1" si="1242"/>
        <v>00</v>
      </c>
      <c r="AO1436" s="36" t="str">
        <f t="shared" ca="1" si="1243"/>
        <v>06</v>
      </c>
      <c r="AP1436" s="36" t="str">
        <f t="shared" ca="1" si="1243"/>
        <v>00</v>
      </c>
      <c r="AQ1436" s="36" t="str">
        <f t="shared" ca="1" si="1243"/>
        <v>00</v>
      </c>
      <c r="AR1436" s="36" t="str">
        <f t="shared" ca="1" si="1243"/>
        <v>00</v>
      </c>
      <c r="AS1436" s="36"/>
    </row>
    <row r="1437" spans="19:45" ht="30" customHeight="1" x14ac:dyDescent="0.25">
      <c r="S1437" s="26"/>
      <c r="T1437" s="17"/>
      <c r="U1437" s="71" t="str">
        <f t="shared" ca="1" si="1234"/>
        <v>0x07=-41.00,-40.30;</v>
      </c>
      <c r="V1437" s="37"/>
      <c r="W1437" s="37"/>
      <c r="X1437" s="68"/>
      <c r="Y1437" s="68"/>
      <c r="Z1437" s="55">
        <f t="shared" ca="1" si="1235"/>
        <v>2.5</v>
      </c>
      <c r="AA1437" s="39" t="s">
        <v>436</v>
      </c>
      <c r="AB1437" s="40">
        <v>2.5</v>
      </c>
      <c r="AC1437" s="40" t="s">
        <v>995</v>
      </c>
      <c r="AD1437" s="40">
        <v>1</v>
      </c>
      <c r="AE1437" s="41">
        <v>0</v>
      </c>
      <c r="AF1437" s="42">
        <v>-41</v>
      </c>
      <c r="AG1437" s="47">
        <f>AF1436</f>
        <v>-40.299999999999997</v>
      </c>
      <c r="AH1437" s="43">
        <f t="shared" ca="1" si="1236"/>
        <v>-38.5</v>
      </c>
      <c r="AI1437" s="43">
        <f t="shared" ca="1" si="1237"/>
        <v>-37.799999999999997</v>
      </c>
      <c r="AJ1437" s="44">
        <f t="shared" ca="1" si="1238"/>
        <v>-41</v>
      </c>
      <c r="AK1437" s="44">
        <f t="shared" ca="1" si="1239"/>
        <v>-40.299999999999997</v>
      </c>
      <c r="AL1437" s="44">
        <f t="shared" ca="1" si="1240"/>
        <v>-41</v>
      </c>
      <c r="AM1437" s="44">
        <f t="shared" ca="1" si="1241"/>
        <v>-40.299999999999997</v>
      </c>
      <c r="AN1437" s="36" t="str">
        <f t="shared" ca="1" si="1242"/>
        <v>00</v>
      </c>
      <c r="AO1437" s="36" t="str">
        <f t="shared" ca="1" si="1243"/>
        <v>07</v>
      </c>
      <c r="AP1437" s="36" t="str">
        <f t="shared" ca="1" si="1243"/>
        <v>00</v>
      </c>
      <c r="AQ1437" s="36" t="str">
        <f t="shared" ca="1" si="1243"/>
        <v>00</v>
      </c>
      <c r="AR1437" s="36" t="str">
        <f t="shared" ca="1" si="1243"/>
        <v>00</v>
      </c>
      <c r="AS1437" s="36"/>
    </row>
    <row r="1438" spans="19:45" ht="30" customHeight="1" x14ac:dyDescent="0.25">
      <c r="S1438" s="7" t="s">
        <v>19</v>
      </c>
      <c r="T1438" s="15" t="s">
        <v>799</v>
      </c>
      <c r="U1438" s="71" t="str">
        <f t="shared" ca="1" si="1234"/>
        <v>0x08=-42.00,-41.00;</v>
      </c>
      <c r="V1438" s="37"/>
      <c r="W1438" s="37"/>
      <c r="X1438" s="68"/>
      <c r="Y1438" s="68"/>
      <c r="Z1438" s="55">
        <f t="shared" ca="1" si="1235"/>
        <v>3.5</v>
      </c>
      <c r="AA1438" s="39" t="s">
        <v>436</v>
      </c>
      <c r="AB1438" s="40">
        <v>3.5</v>
      </c>
      <c r="AC1438" s="40" t="s">
        <v>995</v>
      </c>
      <c r="AD1438" s="40">
        <v>1</v>
      </c>
      <c r="AE1438" s="41">
        <v>0</v>
      </c>
      <c r="AF1438" s="42">
        <v>-42</v>
      </c>
      <c r="AG1438" s="47">
        <f>AF1437</f>
        <v>-41</v>
      </c>
      <c r="AH1438" s="43">
        <f t="shared" ca="1" si="1236"/>
        <v>-38.5</v>
      </c>
      <c r="AI1438" s="43">
        <f t="shared" ca="1" si="1237"/>
        <v>-37.5</v>
      </c>
      <c r="AJ1438" s="44">
        <f t="shared" ca="1" si="1238"/>
        <v>-42</v>
      </c>
      <c r="AK1438" s="44">
        <f t="shared" ca="1" si="1239"/>
        <v>-41</v>
      </c>
      <c r="AL1438" s="44">
        <f t="shared" ca="1" si="1240"/>
        <v>-42</v>
      </c>
      <c r="AM1438" s="44">
        <f t="shared" ca="1" si="1241"/>
        <v>-41</v>
      </c>
      <c r="AN1438" s="36" t="str">
        <f t="shared" ca="1" si="1242"/>
        <v>00</v>
      </c>
      <c r="AO1438" s="36" t="str">
        <f t="shared" ca="1" si="1243"/>
        <v>08</v>
      </c>
      <c r="AP1438" s="36" t="str">
        <f t="shared" ca="1" si="1243"/>
        <v>00</v>
      </c>
      <c r="AQ1438" s="36" t="str">
        <f t="shared" ca="1" si="1243"/>
        <v>00</v>
      </c>
      <c r="AR1438" s="36" t="str">
        <f t="shared" ca="1" si="1243"/>
        <v>00</v>
      </c>
      <c r="AS1438" s="36"/>
    </row>
    <row r="1439" spans="19:45" ht="30" customHeight="1" x14ac:dyDescent="0.25">
      <c r="S1439" s="7" t="s">
        <v>15</v>
      </c>
      <c r="T1439" s="15" t="s">
        <v>1157</v>
      </c>
      <c r="U1439" s="71" t="str">
        <f t="shared" ca="1" si="1234"/>
        <v>0x09=-43.00,-42.00;</v>
      </c>
      <c r="V1439" s="37"/>
      <c r="W1439" s="37"/>
      <c r="X1439" s="68"/>
      <c r="Y1439" s="68"/>
      <c r="Z1439" s="55">
        <f t="shared" ca="1" si="1235"/>
        <v>4.5</v>
      </c>
      <c r="AA1439" s="39" t="s">
        <v>436</v>
      </c>
      <c r="AB1439" s="40">
        <v>4.5</v>
      </c>
      <c r="AC1439" s="40" t="s">
        <v>995</v>
      </c>
      <c r="AD1439" s="40">
        <v>1</v>
      </c>
      <c r="AE1439" s="41">
        <v>0</v>
      </c>
      <c r="AF1439" s="42">
        <v>-43</v>
      </c>
      <c r="AG1439" s="47">
        <f>AF1438</f>
        <v>-42</v>
      </c>
      <c r="AH1439" s="43">
        <f t="shared" ca="1" si="1236"/>
        <v>-38.5</v>
      </c>
      <c r="AI1439" s="43">
        <f t="shared" ca="1" si="1237"/>
        <v>-37.5</v>
      </c>
      <c r="AJ1439" s="44">
        <f t="shared" ca="1" si="1238"/>
        <v>-43</v>
      </c>
      <c r="AK1439" s="44">
        <f t="shared" ca="1" si="1239"/>
        <v>-42</v>
      </c>
      <c r="AL1439" s="44">
        <f t="shared" ca="1" si="1240"/>
        <v>-43</v>
      </c>
      <c r="AM1439" s="44">
        <f t="shared" ca="1" si="1241"/>
        <v>-42</v>
      </c>
      <c r="AN1439" s="36" t="str">
        <f t="shared" ca="1" si="1242"/>
        <v>00</v>
      </c>
      <c r="AO1439" s="36" t="str">
        <f t="shared" ca="1" si="1243"/>
        <v>09</v>
      </c>
      <c r="AP1439" s="36" t="str">
        <f t="shared" ca="1" si="1243"/>
        <v>00</v>
      </c>
      <c r="AQ1439" s="36" t="str">
        <f t="shared" ca="1" si="1243"/>
        <v>00</v>
      </c>
      <c r="AR1439" s="36" t="str">
        <f t="shared" ca="1" si="1243"/>
        <v>00</v>
      </c>
      <c r="AS1439" s="36"/>
    </row>
    <row r="1440" spans="19:45" ht="30" customHeight="1" x14ac:dyDescent="0.25">
      <c r="S1440" s="7" t="s">
        <v>705</v>
      </c>
      <c r="T1440" s="15" t="s">
        <v>1152</v>
      </c>
      <c r="U1440" s="71" t="str">
        <f t="shared" ca="1" si="1234"/>
        <v>0x0A=-44.00,-43.00;</v>
      </c>
      <c r="V1440" s="37"/>
      <c r="W1440" s="37"/>
      <c r="X1440" s="68"/>
      <c r="Y1440" s="68"/>
      <c r="Z1440" s="55">
        <f t="shared" ca="1" si="1235"/>
        <v>5.5</v>
      </c>
      <c r="AA1440" s="39" t="s">
        <v>436</v>
      </c>
      <c r="AB1440" s="40">
        <v>5.5</v>
      </c>
      <c r="AC1440" s="40" t="s">
        <v>995</v>
      </c>
      <c r="AD1440" s="40">
        <v>1</v>
      </c>
      <c r="AE1440" s="41">
        <v>0</v>
      </c>
      <c r="AF1440" s="42">
        <v>-44</v>
      </c>
      <c r="AG1440" s="47">
        <f>AF1439</f>
        <v>-43</v>
      </c>
      <c r="AH1440" s="43">
        <f t="shared" ca="1" si="1236"/>
        <v>-38.5</v>
      </c>
      <c r="AI1440" s="43">
        <f t="shared" ca="1" si="1237"/>
        <v>-37.5</v>
      </c>
      <c r="AJ1440" s="44">
        <f t="shared" ca="1" si="1238"/>
        <v>-44</v>
      </c>
      <c r="AK1440" s="44">
        <f t="shared" ca="1" si="1239"/>
        <v>-43</v>
      </c>
      <c r="AL1440" s="44">
        <f t="shared" ca="1" si="1240"/>
        <v>-44</v>
      </c>
      <c r="AM1440" s="44">
        <f t="shared" ca="1" si="1241"/>
        <v>-43</v>
      </c>
      <c r="AN1440" s="36" t="str">
        <f t="shared" ca="1" si="1242"/>
        <v>00</v>
      </c>
      <c r="AO1440" s="36" t="str">
        <f t="shared" ca="1" si="1243"/>
        <v>0A</v>
      </c>
      <c r="AP1440" s="36" t="str">
        <f t="shared" ca="1" si="1243"/>
        <v>00</v>
      </c>
      <c r="AQ1440" s="36" t="str">
        <f t="shared" ca="1" si="1243"/>
        <v>00</v>
      </c>
      <c r="AR1440" s="36" t="str">
        <f t="shared" ca="1" si="1243"/>
        <v>00</v>
      </c>
      <c r="AS1440" s="36"/>
    </row>
    <row r="1441" spans="19:45" ht="30" customHeight="1" x14ac:dyDescent="0.25">
      <c r="S1441" s="7" t="s">
        <v>605</v>
      </c>
      <c r="T1441" s="15" t="s">
        <v>991</v>
      </c>
      <c r="U1441" s="71" t="str">
        <f t="shared" ca="1" si="1234"/>
        <v>0x0B=-45.00,-44.00;</v>
      </c>
      <c r="V1441" s="37"/>
      <c r="W1441" s="37"/>
      <c r="X1441" s="68"/>
      <c r="Y1441" s="68"/>
      <c r="Z1441" s="55">
        <f t="shared" ca="1" si="1235"/>
        <v>6.5</v>
      </c>
      <c r="AA1441" s="39" t="s">
        <v>436</v>
      </c>
      <c r="AB1441" s="40">
        <v>6.5</v>
      </c>
      <c r="AC1441" s="40" t="s">
        <v>995</v>
      </c>
      <c r="AD1441" s="40">
        <v>1</v>
      </c>
      <c r="AE1441" s="41">
        <v>0</v>
      </c>
      <c r="AF1441" s="42">
        <v>-45</v>
      </c>
      <c r="AG1441" s="47">
        <f>AF1440</f>
        <v>-44</v>
      </c>
      <c r="AH1441" s="43">
        <f t="shared" ca="1" si="1236"/>
        <v>-38.5</v>
      </c>
      <c r="AI1441" s="43">
        <f t="shared" ca="1" si="1237"/>
        <v>-37.5</v>
      </c>
      <c r="AJ1441" s="44">
        <f t="shared" ca="1" si="1238"/>
        <v>-45</v>
      </c>
      <c r="AK1441" s="44">
        <f t="shared" ca="1" si="1239"/>
        <v>-44</v>
      </c>
      <c r="AL1441" s="44">
        <f t="shared" ca="1" si="1240"/>
        <v>-45</v>
      </c>
      <c r="AM1441" s="44">
        <f t="shared" ca="1" si="1241"/>
        <v>-44</v>
      </c>
      <c r="AN1441" s="36" t="str">
        <f t="shared" ca="1" si="1242"/>
        <v>00</v>
      </c>
      <c r="AO1441" s="36" t="str">
        <f t="shared" ca="1" si="1243"/>
        <v>0B</v>
      </c>
      <c r="AP1441" s="36" t="str">
        <f t="shared" ca="1" si="1243"/>
        <v>00</v>
      </c>
      <c r="AQ1441" s="36" t="str">
        <f t="shared" ca="1" si="1243"/>
        <v>00</v>
      </c>
      <c r="AR1441" s="36" t="str">
        <f t="shared" ca="1" si="1243"/>
        <v>00</v>
      </c>
      <c r="AS1441" s="36"/>
    </row>
    <row r="1442" spans="19:45" ht="30" customHeight="1" x14ac:dyDescent="0.25">
      <c r="S1442" s="7" t="s">
        <v>721</v>
      </c>
      <c r="T1442" s="15" t="s">
        <v>26</v>
      </c>
      <c r="U1442" s="71"/>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71"/>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1098</v>
      </c>
      <c r="U1444" s="71"/>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71"/>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71"/>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71"/>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71"/>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VLOOKUP(T1434,MPN!$A$1:$E$997,4,FALSE)</f>
        <v>-38</v>
      </c>
      <c r="U1449" s="71"/>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71"/>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 t="shared" ref="T1451" si="1245">VLOOKUP($T1438,$AU$1:$AZ$31,MATCH($T1432,$AU$1:$AZ$1,0),FALSE)&amp;"_"&amp;T1440</f>
        <v>10V_NormalMode</v>
      </c>
      <c r="U1451" s="71"/>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VLOOKUP($T1434,MPN!$A$1:$E$497,2,FALSE)</f>
        <v>AMIC</v>
      </c>
      <c r="U1452" s="71"/>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M804WF</v>
      </c>
      <c r="U1453" s="71"/>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2227F</v>
      </c>
      <c r="U1454" s="71"/>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VLOOKUP($T1434,MPN!$A$1:$E$497,5,FALSE)</f>
        <v>Default</v>
      </c>
      <c r="U1455" s="71"/>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 t="shared" ref="T1456" si="1246">VLOOKUP(T1445,$DT$1:$DV$31,3,FALSE)</f>
        <v>0</v>
      </c>
      <c r="U1456" s="71"/>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2:45" ht="30" customHeight="1" x14ac:dyDescent="0.25">
      <c r="S1457" s="7" t="s">
        <v>22</v>
      </c>
      <c r="T1457" s="15">
        <v>0</v>
      </c>
      <c r="U1457" s="71"/>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2:45" ht="30" customHeight="1" x14ac:dyDescent="0.25">
      <c r="B1458" s="70"/>
      <c r="S1458" s="7" t="s">
        <v>696</v>
      </c>
      <c r="T1458" s="28">
        <v>45733</v>
      </c>
      <c r="U1458" s="71"/>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2:45" ht="30" customHeight="1" x14ac:dyDescent="0.25">
      <c r="S1459" s="7" t="s">
        <v>694</v>
      </c>
      <c r="T1459" s="15" t="s">
        <v>994</v>
      </c>
      <c r="U1459" s="71"/>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2:45" ht="30" customHeight="1" x14ac:dyDescent="0.25">
      <c r="S1460" s="7" t="s">
        <v>697</v>
      </c>
      <c r="T1460" s="7">
        <f t="shared" ref="T1460" ca="1" si="1247">COUNTA(U1435:U1494)</f>
        <v>7</v>
      </c>
      <c r="U1460" s="71"/>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2:45" ht="30" customHeight="1" x14ac:dyDescent="0.25">
      <c r="S1461" s="7" t="s">
        <v>715</v>
      </c>
      <c r="T1461" s="7" t="str">
        <f t="shared" ref="T1461" si="1248">T1449&amp;"+/-"&amp;T1450&amp;" "&amp;T1459</f>
        <v>-38+/-0.8 dBV</v>
      </c>
      <c r="U1461" s="71"/>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2:45" ht="30" customHeight="1" x14ac:dyDescent="0.25">
      <c r="S1462" s="7" t="s">
        <v>719</v>
      </c>
      <c r="T1462" s="54" t="str">
        <f t="shared" ref="T1462" si="1249">T1441&amp;" : "&amp;T1444&amp;" "&amp;"(uA)"&amp;CHAR(10)&amp;"Vdc&amp;Remark: "&amp;T1447</f>
        <v>3.3V : 100~200 (uA)
Vdc&amp;Remark: -</v>
      </c>
      <c r="U1462" s="71"/>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2:45" ht="30" customHeight="1" x14ac:dyDescent="0.25">
      <c r="U1463" s="71"/>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2:45" ht="30" customHeight="1" x14ac:dyDescent="0.25">
      <c r="S1464" s="2" t="s">
        <v>14</v>
      </c>
      <c r="T1464" s="2" t="str">
        <f t="shared" ref="T1464" si="1250">ADDRESS(ROW(S1464),COLUMN($S$1))&amp;":"&amp;ADDRESS(ROW(S1494),COLUMN($T$1))</f>
        <v>$S$1464:$T$1494</v>
      </c>
      <c r="U1464" s="71"/>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2:45" ht="30" customHeight="1" x14ac:dyDescent="0.25">
      <c r="S1465" s="4" t="str">
        <f t="shared" ref="S1465" si="1251">$BB$2</f>
        <v>15V</v>
      </c>
      <c r="T1465" s="3" t="s">
        <v>562</v>
      </c>
      <c r="U1465" s="71"/>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2:45" ht="30" customHeight="1" x14ac:dyDescent="0.25">
      <c r="S1466" s="4" t="str">
        <f t="shared" ref="S1466" si="1252">$BB$3</f>
        <v>14V</v>
      </c>
      <c r="T1466" s="3" t="s">
        <v>562</v>
      </c>
      <c r="U1466" s="71"/>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2:45" ht="30" customHeight="1" x14ac:dyDescent="0.25">
      <c r="S1467" s="4" t="str">
        <f t="shared" ref="S1467" si="1253">$BB$4</f>
        <v>13V</v>
      </c>
      <c r="T1467" s="3" t="s">
        <v>255</v>
      </c>
      <c r="U1467" s="71"/>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2:45" ht="30" customHeight="1" x14ac:dyDescent="0.25">
      <c r="S1468" s="4" t="str">
        <f t="shared" ref="S1468" si="1254">$BB$5</f>
        <v>12V</v>
      </c>
      <c r="T1468" s="3" t="s">
        <v>255</v>
      </c>
      <c r="U1468" s="71"/>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2:45" ht="30" customHeight="1" x14ac:dyDescent="0.25">
      <c r="S1469" s="4" t="str">
        <f t="shared" ref="S1469" si="1255">$BB$6</f>
        <v>11V</v>
      </c>
      <c r="T1469" s="3" t="s">
        <v>255</v>
      </c>
      <c r="U1469" s="71"/>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2:45" ht="30" customHeight="1" x14ac:dyDescent="0.25">
      <c r="S1470" s="4" t="str">
        <f t="shared" ref="S1470" si="1256">$BB$7</f>
        <v>10V</v>
      </c>
      <c r="T1470" s="3" t="s">
        <v>562</v>
      </c>
      <c r="U1470" s="71"/>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2:45" ht="30" customHeight="1" x14ac:dyDescent="0.25">
      <c r="S1471" s="4" t="str">
        <f t="shared" ref="S1471" si="1257">$BB$8</f>
        <v>9V</v>
      </c>
      <c r="T1471" s="3" t="s">
        <v>562</v>
      </c>
      <c r="U1471" s="71"/>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2:45" ht="30" customHeight="1" x14ac:dyDescent="0.25">
      <c r="S1472" s="4" t="str">
        <f t="shared" ref="S1472" si="1258">$BB$9</f>
        <v>FIX</v>
      </c>
      <c r="T1472" s="3">
        <v>0</v>
      </c>
      <c r="U1472" s="71"/>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 t="shared" ref="S1473" si="1259">$BB$10</f>
        <v>Space</v>
      </c>
      <c r="T1473" s="3"/>
      <c r="U1473" s="71"/>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 t="shared" ref="S1474" si="1260">$BB$11</f>
        <v>Config2</v>
      </c>
      <c r="T1474" s="3"/>
      <c r="U1474" s="71"/>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 t="shared" ref="S1475" si="1261">$BB$12</f>
        <v>-</v>
      </c>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 t="shared" ref="S1476" si="1262">$BB$13</f>
        <v>-</v>
      </c>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 t="shared" ref="S1477" si="1263">$BB$14</f>
        <v>-</v>
      </c>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 t="shared" ref="S1478" si="1264">$BB$15</f>
        <v>-</v>
      </c>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 t="shared" ref="S1479" si="1265">$BB$16</f>
        <v>-</v>
      </c>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 t="shared" ref="S1480" si="1266">$BB$17</f>
        <v>-</v>
      </c>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 t="shared" ref="S1481" si="1267">$BB$18</f>
        <v>-</v>
      </c>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 t="shared" ref="S1482" si="1268">$BB$19</f>
        <v>-</v>
      </c>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 t="shared" ref="S1483" si="1269">$BB$20</f>
        <v>-</v>
      </c>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 t="shared" ref="S1484" si="1270">$BB$21</f>
        <v>-</v>
      </c>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 t="shared" ref="S1485" si="1271">$BB$22</f>
        <v>-</v>
      </c>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 t="shared" ref="S1486" si="1272">$BB$23</f>
        <v>-</v>
      </c>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 t="shared" ref="S1487" si="1273">$BB$24</f>
        <v>-</v>
      </c>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 t="shared" ref="S1488" si="1274">$BB$25</f>
        <v>-</v>
      </c>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 t="shared" ref="S1489" si="1275">$BB$26</f>
        <v>-</v>
      </c>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 t="shared" ref="S1490" si="1276">$BB$27</f>
        <v>-</v>
      </c>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 t="shared" ref="S1491" si="1277">$BB$28</f>
        <v>-</v>
      </c>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 t="shared" ref="S1492" si="1278">$BB$29</f>
        <v>-</v>
      </c>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 t="shared" ref="S1493" si="1279">$BB$30</f>
        <v>-</v>
      </c>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 t="shared" ref="S1494" si="1280">$BB$31</f>
        <v>-</v>
      </c>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1095</v>
      </c>
      <c r="V1496" s="12"/>
      <c r="W1496" s="65"/>
      <c r="X1496" s="12"/>
      <c r="Y1496" s="7">
        <f t="shared" ref="Y1496" si="1281">VLOOKUP(U1496,$DX$1:$DZ$21,3,FALSE)</f>
        <v>0</v>
      </c>
      <c r="AD1496" s="8"/>
    </row>
    <row r="1497" spans="19:45" ht="30" customHeight="1" x14ac:dyDescent="0.25">
      <c r="S1497" s="7" t="s">
        <v>24</v>
      </c>
      <c r="T1497" s="15" t="s">
        <v>606</v>
      </c>
      <c r="U1497" s="5" t="s">
        <v>23</v>
      </c>
      <c r="V1497" s="7" t="str">
        <f t="shared" ref="V1497" si="1282">VLOOKUP(U1496,$DX$1:$DZ$21,2,FALSE)</f>
        <v>bit13</v>
      </c>
      <c r="W1497" s="19"/>
      <c r="X1497" s="19"/>
      <c r="Y1497" s="19"/>
      <c r="Z1497" s="19"/>
      <c r="AA1497" s="5" t="s">
        <v>592</v>
      </c>
      <c r="AB1497" s="26" t="str">
        <f t="shared" ref="AB1497" si="1283">T1516&amp;"_"&amp;ABS(T1514)&amp;"dB_"&amp;T1518&amp;"_"&amp;T1519&amp;"_"&amp;GetAbsMaxMinText(AF1500:AG1559)&amp;"_"&amp;T1499&amp;"_"&amp;T1498&amp;S1496&amp;"."&amp;T1522</f>
        <v>default_NormalMode_42dB_M804WF_2282A_400_513_ZTS6015-lowiq_MP24.0</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 t="shared" ref="U1498" si="1284">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1186</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 t="shared" ref="AN1499" si="1285">VLOOKUP($T1507,$DE$1:$DJ$31,2,FALSE)</f>
        <v>Full</v>
      </c>
      <c r="AO1499" s="56" t="str">
        <f t="shared" ref="AO1499" si="1286">VLOOKUP($T1507,$DE$1:$DJ$31,3,FALSE)</f>
        <v>Full</v>
      </c>
      <c r="AP1499" s="56" t="str">
        <f t="shared" ref="AP1499" si="1287">VLOOKUP($T1507,$DE$1:$DJ$31,4,FALSE)</f>
        <v>non</v>
      </c>
      <c r="AQ1499" s="56" t="str">
        <f t="shared" ref="AQ1499" si="1288">VLOOKUP($T1507,$DE$1:$DJ$31,5,FALSE)</f>
        <v>non</v>
      </c>
      <c r="AR1499" s="56" t="str">
        <f t="shared" ref="AR1499" si="1289">VLOOKUP($T1507,$DE$1:$DJ$31,6,FALSE)</f>
        <v>Full</v>
      </c>
      <c r="AS1499" s="35" t="s">
        <v>726</v>
      </c>
    </row>
    <row r="1500" spans="19:45" ht="30" customHeight="1" x14ac:dyDescent="0.25">
      <c r="S1500" s="7" t="s">
        <v>18</v>
      </c>
      <c r="T1500" s="15" t="s">
        <v>1149</v>
      </c>
      <c r="U1500" s="36" t="str">
        <f t="shared" ref="U1500:U1518" ca="1" si="1290">ConfigCode($AA1500,$AN1500,$AO1500,$AP1500,$AQ1500,$AR1500,$AF1500,$AG1500,2)</f>
        <v>0x24=-40.50,-40.00;</v>
      </c>
      <c r="V1500" s="37"/>
      <c r="W1500" s="37"/>
      <c r="X1500" s="68"/>
      <c r="Y1500" s="68"/>
      <c r="Z1500" s="55" t="e">
        <f t="shared" ref="Z1500:Z1518" ca="1" si="1291"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799</v>
      </c>
      <c r="AB1500" s="40">
        <v>1</v>
      </c>
      <c r="AC1500" s="40" t="s">
        <v>996</v>
      </c>
      <c r="AD1500" s="40">
        <v>1</v>
      </c>
      <c r="AE1500" s="41" t="s">
        <v>436</v>
      </c>
      <c r="AF1500" s="42">
        <v>-40.5</v>
      </c>
      <c r="AG1500" s="42">
        <v>-40</v>
      </c>
      <c r="AH1500" s="43" t="e">
        <f t="shared" ref="AH1500:AH1518" ca="1" si="1292">$AF1500+$Z1500</f>
        <v>#VALUE!</v>
      </c>
      <c r="AI1500" s="43" t="e">
        <f t="shared" ref="AI1500:AI1518" ca="1" si="1293">$AG1500+$Z1500</f>
        <v>#VALUE!</v>
      </c>
      <c r="AJ1500" s="44">
        <f t="shared" ref="AJ1500:AJ1518" ca="1" si="1294" xml:space="preserve">
N("initial sens-loopgain")+
$AF1500-BoxVal(ROW($AA1500),26,COLUMN(INDIRECT("T"&amp;(INT(ROW($AA1517)/65))*65+2)))</f>
        <v>-40.5</v>
      </c>
      <c r="AK1500" s="44">
        <f t="shared" ref="AK1500:AK1518" ca="1" si="1295">AJ1500+(AG1500-AF1500)</f>
        <v>-40</v>
      </c>
      <c r="AL1500" s="44" t="e">
        <f t="shared" ref="AL1500:AL1518" ca="1" si="1296" xml:space="preserve">
N("initial sens-loopgain-gain-gain ref-vcm")+
$AH1500-
BoxVal(ROW($AA1500),26,COLUMN(INDIRECT("T"&amp;(INT(ROW($AA1517)/65))*65+2)))-
$AB1500-
$W1500-
IFERROR(VLOOKUP($AC1500,$CT$1:$DC$31,7,FALSE),0)</f>
        <v>#VALUE!</v>
      </c>
      <c r="AM1500" s="44" t="e">
        <f t="shared" ref="AM1500:AM1518" ca="1" si="1297">AL1500+(AG1500-AF1500)</f>
        <v>#VALUE!</v>
      </c>
      <c r="AN1500" s="36" t="str">
        <f t="shared" ref="AN1500:AN1518" ca="1" si="1298">IF(BoxVal(ROW(AA1500),9,COLUMN(T1498))="FIX","00",ManualLookup(AA1500,BoxVal(ROW(AA1500),4,COLUMN(AN1498)),INDIRECT(DN$3)))</f>
        <v>20</v>
      </c>
      <c r="AO1500" s="36" t="str">
        <f t="shared" ref="AO1500:AO1518" ca="1" si="1299">ManualLookup(AB1500,BoxVal(ROW(AB1500),4,COLUMN(AO1498)),INDIRECT(DO$3))</f>
        <v>04</v>
      </c>
      <c r="AP1500" s="36" t="str">
        <f t="shared" ref="AP1500:AP1518" ca="1" si="1300">ManualLookup(AC1500,BoxVal(ROW(AC1500),4,COLUMN(AP1498)),INDIRECT(DP$3))</f>
        <v>00</v>
      </c>
      <c r="AQ1500" s="36" t="str">
        <f t="shared" ref="AQ1500:AQ1518" ca="1" si="1301">ManualLookup(AD1500,BoxVal(ROW(AD1500),4,COLUMN(AQ1498)),INDIRECT(DQ$3))</f>
        <v>00</v>
      </c>
      <c r="AR1500" s="36" t="str">
        <f t="shared" ref="AR1500:AR1518" ca="1" si="1302">ManualLookup(AE1500,BoxVal(ROW(AE1500),4,COLUMN(AR1498)),INDIRECT(DR$3))</f>
        <v>00</v>
      </c>
      <c r="AS1500" s="33"/>
    </row>
    <row r="1501" spans="19:45" ht="30" customHeight="1" x14ac:dyDescent="0.25">
      <c r="S1501" s="7" t="s">
        <v>13</v>
      </c>
      <c r="T1501" s="15" t="s">
        <v>1160</v>
      </c>
      <c r="U1501" s="71" t="str">
        <f t="shared" ca="1" si="1290"/>
        <v>0x25=-41.00,-40.50;</v>
      </c>
      <c r="V1501" s="37"/>
      <c r="W1501" s="37"/>
      <c r="X1501" s="68"/>
      <c r="Y1501" s="68"/>
      <c r="Z1501" s="55" t="e">
        <f t="shared" ca="1" si="1291"/>
        <v>#VALUE!</v>
      </c>
      <c r="AA1501" s="39" t="s">
        <v>799</v>
      </c>
      <c r="AB1501" s="40">
        <v>1.5</v>
      </c>
      <c r="AC1501" s="40" t="s">
        <v>996</v>
      </c>
      <c r="AD1501" s="40">
        <v>1</v>
      </c>
      <c r="AE1501" s="41" t="s">
        <v>436</v>
      </c>
      <c r="AF1501" s="42">
        <v>-41</v>
      </c>
      <c r="AG1501" s="47">
        <f t="shared" ref="AG1501" si="1303">AF1500</f>
        <v>-40.5</v>
      </c>
      <c r="AH1501" s="43" t="e">
        <f t="shared" ca="1" si="1292"/>
        <v>#VALUE!</v>
      </c>
      <c r="AI1501" s="43" t="e">
        <f t="shared" ca="1" si="1293"/>
        <v>#VALUE!</v>
      </c>
      <c r="AJ1501" s="44">
        <f t="shared" ca="1" si="1294"/>
        <v>-41</v>
      </c>
      <c r="AK1501" s="44">
        <f t="shared" ca="1" si="1295"/>
        <v>-40.5</v>
      </c>
      <c r="AL1501" s="44" t="e">
        <f t="shared" ca="1" si="1296"/>
        <v>#VALUE!</v>
      </c>
      <c r="AM1501" s="44" t="e">
        <f t="shared" ca="1" si="1297"/>
        <v>#VALUE!</v>
      </c>
      <c r="AN1501" s="36" t="str">
        <f t="shared" ca="1" si="1298"/>
        <v>20</v>
      </c>
      <c r="AO1501" s="36" t="str">
        <f t="shared" ca="1" si="1299"/>
        <v>05</v>
      </c>
      <c r="AP1501" s="36" t="str">
        <f t="shared" ca="1" si="1300"/>
        <v>00</v>
      </c>
      <c r="AQ1501" s="36" t="str">
        <f t="shared" ca="1" si="1301"/>
        <v>00</v>
      </c>
      <c r="AR1501" s="36" t="str">
        <f t="shared" ca="1" si="1302"/>
        <v>00</v>
      </c>
      <c r="AS1501" s="36"/>
    </row>
    <row r="1502" spans="19:45" ht="30" customHeight="1" x14ac:dyDescent="0.25">
      <c r="S1502" s="26"/>
      <c r="T1502" s="17"/>
      <c r="U1502" s="71" t="str">
        <f t="shared" ca="1" si="1290"/>
        <v>0x33=-41.40,-41.00;</v>
      </c>
      <c r="V1502" s="37"/>
      <c r="W1502" s="37"/>
      <c r="X1502" s="68"/>
      <c r="Y1502" s="68"/>
      <c r="Z1502" s="55" t="e">
        <f t="shared" ca="1" si="1291"/>
        <v>#VALUE!</v>
      </c>
      <c r="AA1502" s="39" t="s">
        <v>586</v>
      </c>
      <c r="AB1502" s="40">
        <v>0.5</v>
      </c>
      <c r="AC1502" s="40" t="s">
        <v>995</v>
      </c>
      <c r="AD1502" s="40">
        <v>1</v>
      </c>
      <c r="AE1502" s="41" t="s">
        <v>436</v>
      </c>
      <c r="AF1502" s="42">
        <v>-41.4</v>
      </c>
      <c r="AG1502" s="47">
        <f t="shared" ref="AG1502:AG1518" si="1304">AF1501</f>
        <v>-41</v>
      </c>
      <c r="AH1502" s="43" t="e">
        <f t="shared" ca="1" si="1292"/>
        <v>#VALUE!</v>
      </c>
      <c r="AI1502" s="43" t="e">
        <f t="shared" ca="1" si="1293"/>
        <v>#VALUE!</v>
      </c>
      <c r="AJ1502" s="44">
        <f t="shared" ca="1" si="1294"/>
        <v>-41.4</v>
      </c>
      <c r="AK1502" s="44">
        <f t="shared" ca="1" si="1295"/>
        <v>-41</v>
      </c>
      <c r="AL1502" s="44" t="e">
        <f t="shared" ca="1" si="1296"/>
        <v>#VALUE!</v>
      </c>
      <c r="AM1502" s="44" t="e">
        <f t="shared" ca="1" si="1297"/>
        <v>#VALUE!</v>
      </c>
      <c r="AN1502" s="36" t="str">
        <f t="shared" ca="1" si="1298"/>
        <v>30</v>
      </c>
      <c r="AO1502" s="36" t="str">
        <f t="shared" ca="1" si="1299"/>
        <v>03</v>
      </c>
      <c r="AP1502" s="36" t="str">
        <f t="shared" ca="1" si="1300"/>
        <v>00</v>
      </c>
      <c r="AQ1502" s="36" t="str">
        <f t="shared" ca="1" si="1301"/>
        <v>00</v>
      </c>
      <c r="AR1502" s="36" t="str">
        <f t="shared" ca="1" si="1302"/>
        <v>00</v>
      </c>
      <c r="AS1502" s="36"/>
    </row>
    <row r="1503" spans="19:45" ht="30" customHeight="1" x14ac:dyDescent="0.25">
      <c r="S1503" s="7" t="s">
        <v>19</v>
      </c>
      <c r="T1503" s="15" t="s">
        <v>1150</v>
      </c>
      <c r="U1503" s="71" t="str">
        <f t="shared" ca="1" si="1290"/>
        <v>0x34=-41.90,-41.40;</v>
      </c>
      <c r="V1503" s="37"/>
      <c r="W1503" s="37"/>
      <c r="X1503" s="68"/>
      <c r="Y1503" s="68"/>
      <c r="Z1503" s="55" t="e">
        <f t="shared" ca="1" si="1291"/>
        <v>#VALUE!</v>
      </c>
      <c r="AA1503" s="39" t="s">
        <v>586</v>
      </c>
      <c r="AB1503" s="40">
        <v>1</v>
      </c>
      <c r="AC1503" s="40" t="s">
        <v>995</v>
      </c>
      <c r="AD1503" s="40">
        <v>1</v>
      </c>
      <c r="AE1503" s="41" t="s">
        <v>436</v>
      </c>
      <c r="AF1503" s="42">
        <v>-41.9</v>
      </c>
      <c r="AG1503" s="47">
        <f t="shared" si="1304"/>
        <v>-41.4</v>
      </c>
      <c r="AH1503" s="43" t="e">
        <f t="shared" ca="1" si="1292"/>
        <v>#VALUE!</v>
      </c>
      <c r="AI1503" s="43" t="e">
        <f t="shared" ca="1" si="1293"/>
        <v>#VALUE!</v>
      </c>
      <c r="AJ1503" s="44">
        <f t="shared" ca="1" si="1294"/>
        <v>-41.9</v>
      </c>
      <c r="AK1503" s="44">
        <f t="shared" ca="1" si="1295"/>
        <v>-41.4</v>
      </c>
      <c r="AL1503" s="44" t="e">
        <f t="shared" ca="1" si="1296"/>
        <v>#VALUE!</v>
      </c>
      <c r="AM1503" s="44" t="e">
        <f t="shared" ca="1" si="1297"/>
        <v>#VALUE!</v>
      </c>
      <c r="AN1503" s="36" t="str">
        <f t="shared" ca="1" si="1298"/>
        <v>30</v>
      </c>
      <c r="AO1503" s="36" t="str">
        <f t="shared" ca="1" si="1299"/>
        <v>04</v>
      </c>
      <c r="AP1503" s="36" t="str">
        <f t="shared" ca="1" si="1300"/>
        <v>00</v>
      </c>
      <c r="AQ1503" s="36" t="str">
        <f t="shared" ca="1" si="1301"/>
        <v>00</v>
      </c>
      <c r="AR1503" s="36" t="str">
        <f t="shared" ca="1" si="1302"/>
        <v>00</v>
      </c>
      <c r="AS1503" s="36"/>
    </row>
    <row r="1504" spans="19:45" ht="30" customHeight="1" x14ac:dyDescent="0.25">
      <c r="S1504" s="7" t="s">
        <v>15</v>
      </c>
      <c r="T1504" s="15" t="s">
        <v>1151</v>
      </c>
      <c r="U1504" s="71" t="str">
        <f t="shared" ca="1" si="1290"/>
        <v>0x34=-42.20,-41.90;</v>
      </c>
      <c r="V1504" s="37"/>
      <c r="W1504" s="37"/>
      <c r="X1504" s="68"/>
      <c r="Y1504" s="68"/>
      <c r="Z1504" s="55" t="e">
        <f t="shared" ca="1" si="1291"/>
        <v>#VALUE!</v>
      </c>
      <c r="AA1504" s="39" t="s">
        <v>586</v>
      </c>
      <c r="AB1504" s="40">
        <v>1</v>
      </c>
      <c r="AC1504" s="40" t="s">
        <v>995</v>
      </c>
      <c r="AD1504" s="40">
        <v>1</v>
      </c>
      <c r="AE1504" s="41" t="s">
        <v>436</v>
      </c>
      <c r="AF1504" s="42">
        <v>-42.2</v>
      </c>
      <c r="AG1504" s="47">
        <f t="shared" si="1304"/>
        <v>-41.9</v>
      </c>
      <c r="AH1504" s="43" t="e">
        <f t="shared" ca="1" si="1292"/>
        <v>#VALUE!</v>
      </c>
      <c r="AI1504" s="43" t="e">
        <f t="shared" ca="1" si="1293"/>
        <v>#VALUE!</v>
      </c>
      <c r="AJ1504" s="44">
        <f t="shared" ca="1" si="1294"/>
        <v>-42.2</v>
      </c>
      <c r="AK1504" s="44">
        <f t="shared" ca="1" si="1295"/>
        <v>-41.9</v>
      </c>
      <c r="AL1504" s="44" t="e">
        <f t="shared" ca="1" si="1296"/>
        <v>#VALUE!</v>
      </c>
      <c r="AM1504" s="44" t="e">
        <f t="shared" ca="1" si="1297"/>
        <v>#VALUE!</v>
      </c>
      <c r="AN1504" s="36" t="str">
        <f t="shared" ca="1" si="1298"/>
        <v>30</v>
      </c>
      <c r="AO1504" s="36" t="str">
        <f t="shared" ca="1" si="1299"/>
        <v>04</v>
      </c>
      <c r="AP1504" s="36" t="str">
        <f t="shared" ca="1" si="1300"/>
        <v>00</v>
      </c>
      <c r="AQ1504" s="36" t="str">
        <f t="shared" ca="1" si="1301"/>
        <v>00</v>
      </c>
      <c r="AR1504" s="36" t="str">
        <f t="shared" ca="1" si="1302"/>
        <v>00</v>
      </c>
      <c r="AS1504" s="36"/>
    </row>
    <row r="1505" spans="19:45" ht="30" customHeight="1" x14ac:dyDescent="0.25">
      <c r="S1505" s="7" t="s">
        <v>705</v>
      </c>
      <c r="T1505" s="15" t="s">
        <v>1152</v>
      </c>
      <c r="U1505" s="71" t="str">
        <f t="shared" ca="1" si="1290"/>
        <v>0x03=-42.80,-42.20;</v>
      </c>
      <c r="V1505" s="37"/>
      <c r="W1505" s="37"/>
      <c r="X1505" s="68"/>
      <c r="Y1505" s="68"/>
      <c r="Z1505" s="55" t="e">
        <f t="shared" ca="1" si="1291"/>
        <v>#VALUE!</v>
      </c>
      <c r="AA1505" s="39" t="s">
        <v>587</v>
      </c>
      <c r="AB1505" s="40">
        <v>0.5</v>
      </c>
      <c r="AC1505" s="40" t="s">
        <v>995</v>
      </c>
      <c r="AD1505" s="40">
        <v>1</v>
      </c>
      <c r="AE1505" s="41" t="s">
        <v>436</v>
      </c>
      <c r="AF1505" s="42">
        <v>-42.8</v>
      </c>
      <c r="AG1505" s="47">
        <f t="shared" si="1304"/>
        <v>-42.2</v>
      </c>
      <c r="AH1505" s="43" t="e">
        <f t="shared" ca="1" si="1292"/>
        <v>#VALUE!</v>
      </c>
      <c r="AI1505" s="43" t="e">
        <f t="shared" ca="1" si="1293"/>
        <v>#VALUE!</v>
      </c>
      <c r="AJ1505" s="44">
        <f t="shared" ca="1" si="1294"/>
        <v>-42.8</v>
      </c>
      <c r="AK1505" s="44">
        <f t="shared" ca="1" si="1295"/>
        <v>-42.2</v>
      </c>
      <c r="AL1505" s="44" t="e">
        <f t="shared" ca="1" si="1296"/>
        <v>#VALUE!</v>
      </c>
      <c r="AM1505" s="44" t="e">
        <f t="shared" ca="1" si="1297"/>
        <v>#VALUE!</v>
      </c>
      <c r="AN1505" s="36" t="str">
        <f t="shared" ca="1" si="1298"/>
        <v>00</v>
      </c>
      <c r="AO1505" s="36" t="str">
        <f t="shared" ca="1" si="1299"/>
        <v>03</v>
      </c>
      <c r="AP1505" s="36" t="str">
        <f t="shared" ca="1" si="1300"/>
        <v>00</v>
      </c>
      <c r="AQ1505" s="36" t="str">
        <f t="shared" ca="1" si="1301"/>
        <v>00</v>
      </c>
      <c r="AR1505" s="36" t="str">
        <f t="shared" ca="1" si="1302"/>
        <v>00</v>
      </c>
      <c r="AS1505" s="36"/>
    </row>
    <row r="1506" spans="19:45" ht="30" customHeight="1" x14ac:dyDescent="0.25">
      <c r="S1506" s="7" t="s">
        <v>605</v>
      </c>
      <c r="T1506" s="15" t="s">
        <v>991</v>
      </c>
      <c r="U1506" s="71" t="str">
        <f t="shared" ca="1" si="1290"/>
        <v>0x04=-43.30,-42.80;</v>
      </c>
      <c r="V1506" s="37"/>
      <c r="W1506" s="37"/>
      <c r="X1506" s="68"/>
      <c r="Y1506" s="68"/>
      <c r="Z1506" s="55" t="e">
        <f t="shared" ca="1" si="1291"/>
        <v>#VALUE!</v>
      </c>
      <c r="AA1506" s="39" t="s">
        <v>587</v>
      </c>
      <c r="AB1506" s="40">
        <v>1</v>
      </c>
      <c r="AC1506" s="40" t="s">
        <v>995</v>
      </c>
      <c r="AD1506" s="40">
        <v>1</v>
      </c>
      <c r="AE1506" s="41" t="s">
        <v>436</v>
      </c>
      <c r="AF1506" s="42">
        <v>-43.3</v>
      </c>
      <c r="AG1506" s="47">
        <f t="shared" si="1304"/>
        <v>-42.8</v>
      </c>
      <c r="AH1506" s="43" t="e">
        <f t="shared" ca="1" si="1292"/>
        <v>#VALUE!</v>
      </c>
      <c r="AI1506" s="43" t="e">
        <f t="shared" ca="1" si="1293"/>
        <v>#VALUE!</v>
      </c>
      <c r="AJ1506" s="44">
        <f t="shared" ca="1" si="1294"/>
        <v>-43.3</v>
      </c>
      <c r="AK1506" s="44">
        <f t="shared" ca="1" si="1295"/>
        <v>-42.8</v>
      </c>
      <c r="AL1506" s="44" t="e">
        <f t="shared" ca="1" si="1296"/>
        <v>#VALUE!</v>
      </c>
      <c r="AM1506" s="44" t="e">
        <f t="shared" ca="1" si="1297"/>
        <v>#VALUE!</v>
      </c>
      <c r="AN1506" s="36" t="str">
        <f t="shared" ca="1" si="1298"/>
        <v>00</v>
      </c>
      <c r="AO1506" s="36" t="str">
        <f t="shared" ca="1" si="1299"/>
        <v>04</v>
      </c>
      <c r="AP1506" s="36" t="str">
        <f t="shared" ca="1" si="1300"/>
        <v>00</v>
      </c>
      <c r="AQ1506" s="36" t="str">
        <f t="shared" ca="1" si="1301"/>
        <v>00</v>
      </c>
      <c r="AR1506" s="36" t="str">
        <f t="shared" ca="1" si="1302"/>
        <v>00</v>
      </c>
      <c r="AS1506" s="36"/>
    </row>
    <row r="1507" spans="19:45" ht="30" customHeight="1" x14ac:dyDescent="0.25">
      <c r="S1507" s="7" t="s">
        <v>721</v>
      </c>
      <c r="T1507" s="15" t="s">
        <v>26</v>
      </c>
      <c r="U1507" s="71" t="str">
        <f t="shared" ca="1" si="1290"/>
        <v>0x05=-43.80,-43.30;</v>
      </c>
      <c r="V1507" s="37"/>
      <c r="W1507" s="37"/>
      <c r="X1507" s="68"/>
      <c r="Y1507" s="68"/>
      <c r="Z1507" s="55" t="e">
        <f t="shared" ca="1" si="1291"/>
        <v>#VALUE!</v>
      </c>
      <c r="AA1507" s="39" t="s">
        <v>587</v>
      </c>
      <c r="AB1507" s="40">
        <v>1.5</v>
      </c>
      <c r="AC1507" s="40" t="s">
        <v>995</v>
      </c>
      <c r="AD1507" s="40">
        <v>1</v>
      </c>
      <c r="AE1507" s="41" t="s">
        <v>436</v>
      </c>
      <c r="AF1507" s="42">
        <v>-43.8</v>
      </c>
      <c r="AG1507" s="47">
        <f t="shared" si="1304"/>
        <v>-43.3</v>
      </c>
      <c r="AH1507" s="43" t="e">
        <f t="shared" ca="1" si="1292"/>
        <v>#VALUE!</v>
      </c>
      <c r="AI1507" s="43" t="e">
        <f t="shared" ca="1" si="1293"/>
        <v>#VALUE!</v>
      </c>
      <c r="AJ1507" s="44">
        <f t="shared" ca="1" si="1294"/>
        <v>-43.8</v>
      </c>
      <c r="AK1507" s="44">
        <f t="shared" ca="1" si="1295"/>
        <v>-43.3</v>
      </c>
      <c r="AL1507" s="44" t="e">
        <f t="shared" ca="1" si="1296"/>
        <v>#VALUE!</v>
      </c>
      <c r="AM1507" s="44" t="e">
        <f t="shared" ca="1" si="1297"/>
        <v>#VALUE!</v>
      </c>
      <c r="AN1507" s="36" t="str">
        <f t="shared" ca="1" si="1298"/>
        <v>00</v>
      </c>
      <c r="AO1507" s="36" t="str">
        <f t="shared" ca="1" si="1299"/>
        <v>05</v>
      </c>
      <c r="AP1507" s="36" t="str">
        <f t="shared" ca="1" si="1300"/>
        <v>00</v>
      </c>
      <c r="AQ1507" s="36" t="str">
        <f t="shared" ca="1" si="1301"/>
        <v>00</v>
      </c>
      <c r="AR1507" s="36" t="str">
        <f t="shared" ca="1" si="1302"/>
        <v>00</v>
      </c>
      <c r="AS1507" s="36"/>
    </row>
    <row r="1508" spans="19:45" ht="30" customHeight="1" x14ac:dyDescent="0.25">
      <c r="S1508" s="7" t="s">
        <v>20</v>
      </c>
      <c r="T1508" s="15">
        <v>-38</v>
      </c>
      <c r="U1508" s="71" t="str">
        <f t="shared" ca="1" si="1290"/>
        <v>0x54=-44.40,-43.80;</v>
      </c>
      <c r="V1508" s="37"/>
      <c r="W1508" s="37"/>
      <c r="X1508" s="38"/>
      <c r="Y1508" s="38"/>
      <c r="Z1508" s="55" t="e">
        <f t="shared" ca="1" si="1291"/>
        <v>#VALUE!</v>
      </c>
      <c r="AA1508" s="39" t="s">
        <v>580</v>
      </c>
      <c r="AB1508" s="40">
        <v>1</v>
      </c>
      <c r="AC1508" s="40" t="s">
        <v>995</v>
      </c>
      <c r="AD1508" s="40">
        <v>1</v>
      </c>
      <c r="AE1508" s="41" t="s">
        <v>436</v>
      </c>
      <c r="AF1508" s="42">
        <v>-44.4</v>
      </c>
      <c r="AG1508" s="47">
        <f t="shared" si="1304"/>
        <v>-43.8</v>
      </c>
      <c r="AH1508" s="43" t="e">
        <f t="shared" ca="1" si="1292"/>
        <v>#VALUE!</v>
      </c>
      <c r="AI1508" s="43" t="e">
        <f t="shared" ca="1" si="1293"/>
        <v>#VALUE!</v>
      </c>
      <c r="AJ1508" s="44">
        <f t="shared" ca="1" si="1294"/>
        <v>-44.4</v>
      </c>
      <c r="AK1508" s="44">
        <f t="shared" ca="1" si="1295"/>
        <v>-43.8</v>
      </c>
      <c r="AL1508" s="44" t="e">
        <f t="shared" ca="1" si="1296"/>
        <v>#VALUE!</v>
      </c>
      <c r="AM1508" s="44" t="e">
        <f t="shared" ca="1" si="1297"/>
        <v>#VALUE!</v>
      </c>
      <c r="AN1508" s="36" t="str">
        <f t="shared" ca="1" si="1298"/>
        <v>50</v>
      </c>
      <c r="AO1508" s="36" t="str">
        <f t="shared" ca="1" si="1299"/>
        <v>04</v>
      </c>
      <c r="AP1508" s="36" t="str">
        <f t="shared" ca="1" si="1300"/>
        <v>00</v>
      </c>
      <c r="AQ1508" s="36" t="str">
        <f t="shared" ca="1" si="1301"/>
        <v>00</v>
      </c>
      <c r="AR1508" s="36" t="str">
        <f t="shared" ca="1" si="1302"/>
        <v>00</v>
      </c>
      <c r="AS1508" s="36"/>
    </row>
    <row r="1509" spans="19:45" ht="30" customHeight="1" x14ac:dyDescent="0.25">
      <c r="S1509" s="7" t="s">
        <v>691</v>
      </c>
      <c r="T1509" s="15" t="s">
        <v>1098</v>
      </c>
      <c r="U1509" s="71" t="str">
        <f t="shared" ca="1" si="1290"/>
        <v>0x55=-44.90,-44.40;</v>
      </c>
      <c r="V1509" s="37"/>
      <c r="W1509" s="37"/>
      <c r="X1509" s="38"/>
      <c r="Y1509" s="38"/>
      <c r="Z1509" s="55" t="e">
        <f t="shared" ca="1" si="1291"/>
        <v>#VALUE!</v>
      </c>
      <c r="AA1509" s="39" t="s">
        <v>580</v>
      </c>
      <c r="AB1509" s="40">
        <v>1.5</v>
      </c>
      <c r="AC1509" s="40" t="s">
        <v>995</v>
      </c>
      <c r="AD1509" s="40">
        <v>1</v>
      </c>
      <c r="AE1509" s="41" t="s">
        <v>436</v>
      </c>
      <c r="AF1509" s="42">
        <v>-44.9</v>
      </c>
      <c r="AG1509" s="47">
        <f t="shared" si="1304"/>
        <v>-44.4</v>
      </c>
      <c r="AH1509" s="43" t="e">
        <f t="shared" ca="1" si="1292"/>
        <v>#VALUE!</v>
      </c>
      <c r="AI1509" s="43" t="e">
        <f t="shared" ca="1" si="1293"/>
        <v>#VALUE!</v>
      </c>
      <c r="AJ1509" s="44">
        <f t="shared" ca="1" si="1294"/>
        <v>-44.9</v>
      </c>
      <c r="AK1509" s="44">
        <f t="shared" ca="1" si="1295"/>
        <v>-44.4</v>
      </c>
      <c r="AL1509" s="44" t="e">
        <f t="shared" ca="1" si="1296"/>
        <v>#VALUE!</v>
      </c>
      <c r="AM1509" s="44" t="e">
        <f t="shared" ca="1" si="1297"/>
        <v>#VALUE!</v>
      </c>
      <c r="AN1509" s="36" t="str">
        <f t="shared" ca="1" si="1298"/>
        <v>50</v>
      </c>
      <c r="AO1509" s="36" t="str">
        <f t="shared" ca="1" si="1299"/>
        <v>05</v>
      </c>
      <c r="AP1509" s="36" t="str">
        <f t="shared" ca="1" si="1300"/>
        <v>00</v>
      </c>
      <c r="AQ1509" s="36" t="str">
        <f t="shared" ca="1" si="1301"/>
        <v>00</v>
      </c>
      <c r="AR1509" s="36" t="str">
        <f t="shared" ca="1" si="1302"/>
        <v>00</v>
      </c>
      <c r="AS1509" s="36"/>
    </row>
    <row r="1510" spans="19:45" ht="30" customHeight="1" x14ac:dyDescent="0.25">
      <c r="S1510" s="7" t="s">
        <v>544</v>
      </c>
      <c r="T1510" s="15" t="s">
        <v>993</v>
      </c>
      <c r="U1510" s="71" t="str">
        <f t="shared" ca="1" si="1290"/>
        <v>0x64=-45.40,-44.90;</v>
      </c>
      <c r="V1510" s="37"/>
      <c r="W1510" s="37">
        <v>-0.1</v>
      </c>
      <c r="X1510" s="38"/>
      <c r="Y1510" s="38"/>
      <c r="Z1510" s="71" t="e">
        <f t="shared" ca="1" si="1291"/>
        <v>#VALUE!</v>
      </c>
      <c r="AA1510" s="39" t="s">
        <v>581</v>
      </c>
      <c r="AB1510" s="40">
        <v>1</v>
      </c>
      <c r="AC1510" s="40" t="s">
        <v>995</v>
      </c>
      <c r="AD1510" s="40">
        <v>1</v>
      </c>
      <c r="AE1510" s="41" t="s">
        <v>436</v>
      </c>
      <c r="AF1510" s="42">
        <v>-45.4</v>
      </c>
      <c r="AG1510" s="49">
        <f t="shared" si="1304"/>
        <v>-44.9</v>
      </c>
      <c r="AH1510" s="43" t="e">
        <f t="shared" ca="1" si="1292"/>
        <v>#VALUE!</v>
      </c>
      <c r="AI1510" s="43" t="e">
        <f t="shared" ca="1" si="1293"/>
        <v>#VALUE!</v>
      </c>
      <c r="AJ1510" s="44">
        <f t="shared" ca="1" si="1294"/>
        <v>-45.4</v>
      </c>
      <c r="AK1510" s="44">
        <f t="shared" ca="1" si="1295"/>
        <v>-44.9</v>
      </c>
      <c r="AL1510" s="44" t="e">
        <f t="shared" ca="1" si="1296"/>
        <v>#VALUE!</v>
      </c>
      <c r="AM1510" s="44" t="e">
        <f t="shared" ca="1" si="1297"/>
        <v>#VALUE!</v>
      </c>
      <c r="AN1510" s="36" t="str">
        <f t="shared" ca="1" si="1298"/>
        <v>60</v>
      </c>
      <c r="AO1510" s="36" t="str">
        <f t="shared" ca="1" si="1299"/>
        <v>04</v>
      </c>
      <c r="AP1510" s="36" t="str">
        <f t="shared" ca="1" si="1300"/>
        <v>00</v>
      </c>
      <c r="AQ1510" s="36" t="str">
        <f t="shared" ca="1" si="1301"/>
        <v>00</v>
      </c>
      <c r="AR1510" s="36" t="str">
        <f t="shared" ca="1" si="1302"/>
        <v>00</v>
      </c>
      <c r="AS1510" s="36"/>
    </row>
    <row r="1511" spans="19:45" ht="30" customHeight="1" x14ac:dyDescent="0.25">
      <c r="S1511" s="7" t="s">
        <v>12</v>
      </c>
      <c r="T1511" s="15" t="s">
        <v>548</v>
      </c>
      <c r="U1511" s="71" t="str">
        <f t="shared" ca="1" si="1290"/>
        <v>0x65=-45.80,-45.40;</v>
      </c>
      <c r="V1511" s="37"/>
      <c r="W1511" s="37">
        <v>-0.15</v>
      </c>
      <c r="X1511" s="38"/>
      <c r="Y1511" s="38"/>
      <c r="Z1511" s="71" t="e">
        <f t="shared" ca="1" si="1291"/>
        <v>#VALUE!</v>
      </c>
      <c r="AA1511" s="39" t="s">
        <v>581</v>
      </c>
      <c r="AB1511" s="40">
        <v>1.5</v>
      </c>
      <c r="AC1511" s="40" t="s">
        <v>995</v>
      </c>
      <c r="AD1511" s="40">
        <v>1</v>
      </c>
      <c r="AE1511" s="41" t="s">
        <v>436</v>
      </c>
      <c r="AF1511" s="42">
        <v>-45.8</v>
      </c>
      <c r="AG1511" s="49">
        <f t="shared" si="1304"/>
        <v>-45.4</v>
      </c>
      <c r="AH1511" s="43" t="e">
        <f t="shared" ca="1" si="1292"/>
        <v>#VALUE!</v>
      </c>
      <c r="AI1511" s="43" t="e">
        <f t="shared" ca="1" si="1293"/>
        <v>#VALUE!</v>
      </c>
      <c r="AJ1511" s="44">
        <f t="shared" ca="1" si="1294"/>
        <v>-45.8</v>
      </c>
      <c r="AK1511" s="44">
        <f t="shared" ca="1" si="1295"/>
        <v>-45.4</v>
      </c>
      <c r="AL1511" s="44" t="e">
        <f t="shared" ca="1" si="1296"/>
        <v>#VALUE!</v>
      </c>
      <c r="AM1511" s="44" t="e">
        <f t="shared" ca="1" si="1297"/>
        <v>#VALUE!</v>
      </c>
      <c r="AN1511" s="36" t="str">
        <f t="shared" ca="1" si="1298"/>
        <v>60</v>
      </c>
      <c r="AO1511" s="36" t="str">
        <f t="shared" ca="1" si="1299"/>
        <v>05</v>
      </c>
      <c r="AP1511" s="36" t="str">
        <f t="shared" ca="1" si="1300"/>
        <v>00</v>
      </c>
      <c r="AQ1511" s="36" t="str">
        <f t="shared" ca="1" si="1301"/>
        <v>00</v>
      </c>
      <c r="AR1511" s="36" t="str">
        <f t="shared" ca="1" si="1302"/>
        <v>00</v>
      </c>
      <c r="AS1511" s="36"/>
    </row>
    <row r="1512" spans="19:45" ht="30" customHeight="1" x14ac:dyDescent="0.25">
      <c r="S1512" s="26" t="s">
        <v>773</v>
      </c>
      <c r="T1512" s="15" t="s">
        <v>562</v>
      </c>
      <c r="U1512" s="71" t="str">
        <f t="shared" ca="1" si="1290"/>
        <v>0x66=-46.30,-45.80;</v>
      </c>
      <c r="V1512" s="37"/>
      <c r="W1512" s="37">
        <v>-0.2</v>
      </c>
      <c r="X1512" s="38"/>
      <c r="Y1512" s="38"/>
      <c r="Z1512" s="71" t="e">
        <f t="shared" ca="1" si="1291"/>
        <v>#VALUE!</v>
      </c>
      <c r="AA1512" s="39" t="s">
        <v>581</v>
      </c>
      <c r="AB1512" s="40">
        <v>2</v>
      </c>
      <c r="AC1512" s="40" t="s">
        <v>995</v>
      </c>
      <c r="AD1512" s="40">
        <v>1</v>
      </c>
      <c r="AE1512" s="41" t="s">
        <v>436</v>
      </c>
      <c r="AF1512" s="42">
        <v>-46.3</v>
      </c>
      <c r="AG1512" s="49">
        <f t="shared" si="1304"/>
        <v>-45.8</v>
      </c>
      <c r="AH1512" s="43" t="e">
        <f t="shared" ca="1" si="1292"/>
        <v>#VALUE!</v>
      </c>
      <c r="AI1512" s="43" t="e">
        <f t="shared" ca="1" si="1293"/>
        <v>#VALUE!</v>
      </c>
      <c r="AJ1512" s="44">
        <f t="shared" ca="1" si="1294"/>
        <v>-46.3</v>
      </c>
      <c r="AK1512" s="44">
        <f t="shared" ca="1" si="1295"/>
        <v>-45.8</v>
      </c>
      <c r="AL1512" s="44" t="e">
        <f t="shared" ca="1" si="1296"/>
        <v>#VALUE!</v>
      </c>
      <c r="AM1512" s="44" t="e">
        <f t="shared" ca="1" si="1297"/>
        <v>#VALUE!</v>
      </c>
      <c r="AN1512" s="36" t="str">
        <f t="shared" ca="1" si="1298"/>
        <v>60</v>
      </c>
      <c r="AO1512" s="36" t="str">
        <f t="shared" ca="1" si="1299"/>
        <v>06</v>
      </c>
      <c r="AP1512" s="36" t="str">
        <f t="shared" ca="1" si="1300"/>
        <v>00</v>
      </c>
      <c r="AQ1512" s="36" t="str">
        <f t="shared" ca="1" si="1301"/>
        <v>00</v>
      </c>
      <c r="AR1512" s="36" t="str">
        <f t="shared" ca="1" si="1302"/>
        <v>00</v>
      </c>
      <c r="AS1512" s="36"/>
    </row>
    <row r="1513" spans="19:45" ht="30" customHeight="1" x14ac:dyDescent="0.25">
      <c r="S1513" s="7" t="s">
        <v>573</v>
      </c>
      <c r="T1513" s="15">
        <v>1.1000000000000001</v>
      </c>
      <c r="U1513" s="71" t="str">
        <f t="shared" ca="1" si="1290"/>
        <v>0x67=-47.00,-46.30;</v>
      </c>
      <c r="V1513" s="37"/>
      <c r="W1513" s="37">
        <v>-0.2</v>
      </c>
      <c r="X1513" s="38"/>
      <c r="Y1513" s="38"/>
      <c r="Z1513" s="71" t="e">
        <f t="shared" ca="1" si="1291"/>
        <v>#VALUE!</v>
      </c>
      <c r="AA1513" s="39" t="s">
        <v>581</v>
      </c>
      <c r="AB1513" s="40">
        <v>2.5</v>
      </c>
      <c r="AC1513" s="40" t="s">
        <v>995</v>
      </c>
      <c r="AD1513" s="40">
        <v>1</v>
      </c>
      <c r="AE1513" s="41" t="s">
        <v>436</v>
      </c>
      <c r="AF1513" s="42">
        <v>-47</v>
      </c>
      <c r="AG1513" s="49">
        <f t="shared" si="1304"/>
        <v>-46.3</v>
      </c>
      <c r="AH1513" s="43" t="e">
        <f t="shared" ca="1" si="1292"/>
        <v>#VALUE!</v>
      </c>
      <c r="AI1513" s="43" t="e">
        <f t="shared" ca="1" si="1293"/>
        <v>#VALUE!</v>
      </c>
      <c r="AJ1513" s="44">
        <f t="shared" ca="1" si="1294"/>
        <v>-47</v>
      </c>
      <c r="AK1513" s="44">
        <f t="shared" ca="1" si="1295"/>
        <v>-46.3</v>
      </c>
      <c r="AL1513" s="44" t="e">
        <f t="shared" ca="1" si="1296"/>
        <v>#VALUE!</v>
      </c>
      <c r="AM1513" s="44" t="e">
        <f t="shared" ca="1" si="1297"/>
        <v>#VALUE!</v>
      </c>
      <c r="AN1513" s="36" t="str">
        <f t="shared" ca="1" si="1298"/>
        <v>60</v>
      </c>
      <c r="AO1513" s="36" t="str">
        <f t="shared" ca="1" si="1299"/>
        <v>07</v>
      </c>
      <c r="AP1513" s="36" t="str">
        <f t="shared" ca="1" si="1300"/>
        <v>00</v>
      </c>
      <c r="AQ1513" s="36" t="str">
        <f t="shared" ca="1" si="1301"/>
        <v>00</v>
      </c>
      <c r="AR1513" s="36" t="str">
        <f t="shared" ca="1" si="1302"/>
        <v>00</v>
      </c>
      <c r="AS1513" s="36"/>
    </row>
    <row r="1514" spans="19:45" ht="30" customHeight="1" x14ac:dyDescent="0.25">
      <c r="S1514" s="7" t="s">
        <v>590</v>
      </c>
      <c r="T1514" s="15">
        <f>VLOOKUP(T1499,MPN!$A$1:$E$997,4,FALSE)</f>
        <v>-42</v>
      </c>
      <c r="U1514" s="71" t="str">
        <f t="shared" ca="1" si="1290"/>
        <v>0x68=-47.80,-47.00;</v>
      </c>
      <c r="V1514" s="37"/>
      <c r="W1514" s="37">
        <v>-0.4</v>
      </c>
      <c r="X1514" s="38"/>
      <c r="Y1514" s="38"/>
      <c r="Z1514" s="71" t="e">
        <f t="shared" ca="1" si="1291"/>
        <v>#VALUE!</v>
      </c>
      <c r="AA1514" s="39" t="s">
        <v>581</v>
      </c>
      <c r="AB1514" s="40">
        <v>3.5</v>
      </c>
      <c r="AC1514" s="40" t="s">
        <v>995</v>
      </c>
      <c r="AD1514" s="40">
        <v>1</v>
      </c>
      <c r="AE1514" s="41" t="s">
        <v>436</v>
      </c>
      <c r="AF1514" s="42">
        <v>-47.8</v>
      </c>
      <c r="AG1514" s="49">
        <f t="shared" si="1304"/>
        <v>-47</v>
      </c>
      <c r="AH1514" s="43" t="e">
        <f t="shared" ca="1" si="1292"/>
        <v>#VALUE!</v>
      </c>
      <c r="AI1514" s="43" t="e">
        <f t="shared" ca="1" si="1293"/>
        <v>#VALUE!</v>
      </c>
      <c r="AJ1514" s="44">
        <f t="shared" ca="1" si="1294"/>
        <v>-47.8</v>
      </c>
      <c r="AK1514" s="44">
        <f t="shared" ca="1" si="1295"/>
        <v>-47</v>
      </c>
      <c r="AL1514" s="44" t="e">
        <f t="shared" ca="1" si="1296"/>
        <v>#VALUE!</v>
      </c>
      <c r="AM1514" s="44" t="e">
        <f t="shared" ca="1" si="1297"/>
        <v>#VALUE!</v>
      </c>
      <c r="AN1514" s="36" t="str">
        <f t="shared" ca="1" si="1298"/>
        <v>60</v>
      </c>
      <c r="AO1514" s="36" t="str">
        <f t="shared" ca="1" si="1299"/>
        <v>08</v>
      </c>
      <c r="AP1514" s="36" t="str">
        <f t="shared" ca="1" si="1300"/>
        <v>00</v>
      </c>
      <c r="AQ1514" s="36" t="str">
        <f t="shared" ca="1" si="1301"/>
        <v>00</v>
      </c>
      <c r="AR1514" s="36" t="str">
        <f t="shared" ca="1" si="1302"/>
        <v>00</v>
      </c>
      <c r="AS1514" s="36"/>
    </row>
    <row r="1515" spans="19:45" ht="30" customHeight="1" x14ac:dyDescent="0.25">
      <c r="S1515" s="7" t="s">
        <v>693</v>
      </c>
      <c r="T1515" s="15">
        <v>0.8</v>
      </c>
      <c r="U1515" s="71" t="str">
        <f t="shared" ca="1" si="1290"/>
        <v>0x69=-48.80,-47.80;</v>
      </c>
      <c r="V1515" s="37"/>
      <c r="W1515" s="37">
        <v>-0.4</v>
      </c>
      <c r="X1515" s="38"/>
      <c r="Y1515" s="38"/>
      <c r="Z1515" s="71" t="e">
        <f t="shared" ca="1" si="1291"/>
        <v>#VALUE!</v>
      </c>
      <c r="AA1515" s="39" t="s">
        <v>581</v>
      </c>
      <c r="AB1515" s="40">
        <v>4.5</v>
      </c>
      <c r="AC1515" s="40" t="s">
        <v>995</v>
      </c>
      <c r="AD1515" s="40">
        <v>1</v>
      </c>
      <c r="AE1515" s="41" t="s">
        <v>436</v>
      </c>
      <c r="AF1515" s="42">
        <v>-48.8</v>
      </c>
      <c r="AG1515" s="49">
        <f t="shared" si="1304"/>
        <v>-47.8</v>
      </c>
      <c r="AH1515" s="43" t="e">
        <f t="shared" ca="1" si="1292"/>
        <v>#VALUE!</v>
      </c>
      <c r="AI1515" s="43" t="e">
        <f t="shared" ca="1" si="1293"/>
        <v>#VALUE!</v>
      </c>
      <c r="AJ1515" s="44">
        <f t="shared" ca="1" si="1294"/>
        <v>-48.8</v>
      </c>
      <c r="AK1515" s="44">
        <f t="shared" ca="1" si="1295"/>
        <v>-47.8</v>
      </c>
      <c r="AL1515" s="44" t="e">
        <f t="shared" ca="1" si="1296"/>
        <v>#VALUE!</v>
      </c>
      <c r="AM1515" s="44" t="e">
        <f t="shared" ca="1" si="1297"/>
        <v>#VALUE!</v>
      </c>
      <c r="AN1515" s="36" t="str">
        <f t="shared" ca="1" si="1298"/>
        <v>60</v>
      </c>
      <c r="AO1515" s="36" t="str">
        <f t="shared" ca="1" si="1299"/>
        <v>09</v>
      </c>
      <c r="AP1515" s="36" t="str">
        <f t="shared" ca="1" si="1300"/>
        <v>00</v>
      </c>
      <c r="AQ1515" s="36" t="str">
        <f t="shared" ca="1" si="1301"/>
        <v>00</v>
      </c>
      <c r="AR1515" s="36" t="str">
        <f t="shared" ca="1" si="1302"/>
        <v>00</v>
      </c>
      <c r="AS1515" s="36"/>
    </row>
    <row r="1516" spans="19:45" ht="30" customHeight="1" x14ac:dyDescent="0.25">
      <c r="S1516" s="7" t="s">
        <v>604</v>
      </c>
      <c r="T1516" s="7" t="str">
        <f t="shared" ref="T1516" si="1305">VLOOKUP($T1503,$AU$1:$AZ$31,MATCH($T1497,$AU$1:$AZ$1,0),FALSE)&amp;"_"&amp;T1505</f>
        <v>default_NormalMode</v>
      </c>
      <c r="U1516" s="71" t="str">
        <f t="shared" ca="1" si="1290"/>
        <v>0x6A=-49.90,-48.80;</v>
      </c>
      <c r="V1516" s="37"/>
      <c r="W1516" s="37">
        <v>-0.3</v>
      </c>
      <c r="X1516" s="38"/>
      <c r="Y1516" s="38"/>
      <c r="Z1516" s="71" t="e">
        <f t="shared" ca="1" si="1291"/>
        <v>#VALUE!</v>
      </c>
      <c r="AA1516" s="39" t="s">
        <v>581</v>
      </c>
      <c r="AB1516" s="40">
        <v>5.5</v>
      </c>
      <c r="AC1516" s="40" t="s">
        <v>995</v>
      </c>
      <c r="AD1516" s="40">
        <v>1</v>
      </c>
      <c r="AE1516" s="41" t="s">
        <v>436</v>
      </c>
      <c r="AF1516" s="42">
        <v>-49.9</v>
      </c>
      <c r="AG1516" s="49">
        <f t="shared" si="1304"/>
        <v>-48.8</v>
      </c>
      <c r="AH1516" s="43" t="e">
        <f t="shared" ca="1" si="1292"/>
        <v>#VALUE!</v>
      </c>
      <c r="AI1516" s="43" t="e">
        <f t="shared" ca="1" si="1293"/>
        <v>#VALUE!</v>
      </c>
      <c r="AJ1516" s="44">
        <f t="shared" ca="1" si="1294"/>
        <v>-49.9</v>
      </c>
      <c r="AK1516" s="44">
        <f t="shared" ca="1" si="1295"/>
        <v>-48.8</v>
      </c>
      <c r="AL1516" s="44" t="e">
        <f t="shared" ca="1" si="1296"/>
        <v>#VALUE!</v>
      </c>
      <c r="AM1516" s="44" t="e">
        <f t="shared" ca="1" si="1297"/>
        <v>#VALUE!</v>
      </c>
      <c r="AN1516" s="36" t="str">
        <f t="shared" ca="1" si="1298"/>
        <v>60</v>
      </c>
      <c r="AO1516" s="36" t="str">
        <f t="shared" ca="1" si="1299"/>
        <v>0A</v>
      </c>
      <c r="AP1516" s="36" t="str">
        <f t="shared" ca="1" si="1300"/>
        <v>00</v>
      </c>
      <c r="AQ1516" s="36" t="str">
        <f t="shared" ca="1" si="1301"/>
        <v>00</v>
      </c>
      <c r="AR1516" s="36" t="str">
        <f t="shared" ca="1" si="1302"/>
        <v>00</v>
      </c>
      <c r="AS1516" s="36"/>
    </row>
    <row r="1517" spans="19:45" ht="30" customHeight="1" x14ac:dyDescent="0.25">
      <c r="S1517" s="7" t="s">
        <v>424</v>
      </c>
      <c r="T1517" s="7" t="str">
        <f>VLOOKUP($T1499,MPN!$A$1:$E$497,2,FALSE)</f>
        <v>AMIC</v>
      </c>
      <c r="U1517" s="71" t="str">
        <f t="shared" ca="1" si="1290"/>
        <v>0x6B=-50.80,-49.90;</v>
      </c>
      <c r="V1517" s="37"/>
      <c r="W1517" s="37">
        <v>-0.4</v>
      </c>
      <c r="X1517" s="38"/>
      <c r="Y1517" s="38"/>
      <c r="Z1517" s="71" t="e">
        <f t="shared" ca="1" si="1291"/>
        <v>#VALUE!</v>
      </c>
      <c r="AA1517" s="39" t="s">
        <v>581</v>
      </c>
      <c r="AB1517" s="40">
        <v>6.5</v>
      </c>
      <c r="AC1517" s="40" t="s">
        <v>995</v>
      </c>
      <c r="AD1517" s="40">
        <v>1</v>
      </c>
      <c r="AE1517" s="41" t="s">
        <v>436</v>
      </c>
      <c r="AF1517" s="42">
        <v>-50.8</v>
      </c>
      <c r="AG1517" s="49">
        <f t="shared" si="1304"/>
        <v>-49.9</v>
      </c>
      <c r="AH1517" s="43" t="e">
        <f t="shared" ca="1" si="1292"/>
        <v>#VALUE!</v>
      </c>
      <c r="AI1517" s="43" t="e">
        <f t="shared" ca="1" si="1293"/>
        <v>#VALUE!</v>
      </c>
      <c r="AJ1517" s="44">
        <f t="shared" ca="1" si="1294"/>
        <v>-50.8</v>
      </c>
      <c r="AK1517" s="44">
        <f t="shared" ca="1" si="1295"/>
        <v>-49.9</v>
      </c>
      <c r="AL1517" s="44" t="e">
        <f t="shared" ca="1" si="1296"/>
        <v>#VALUE!</v>
      </c>
      <c r="AM1517" s="44" t="e">
        <f t="shared" ca="1" si="1297"/>
        <v>#VALUE!</v>
      </c>
      <c r="AN1517" s="36" t="str">
        <f t="shared" ca="1" si="1298"/>
        <v>60</v>
      </c>
      <c r="AO1517" s="36" t="str">
        <f t="shared" ca="1" si="1299"/>
        <v>0B</v>
      </c>
      <c r="AP1517" s="36" t="str">
        <f t="shared" ca="1" si="1300"/>
        <v>00</v>
      </c>
      <c r="AQ1517" s="36" t="str">
        <f t="shared" ca="1" si="1301"/>
        <v>00</v>
      </c>
      <c r="AR1517" s="36" t="str">
        <f t="shared" ca="1" si="1302"/>
        <v>00</v>
      </c>
      <c r="AS1517" s="36"/>
    </row>
    <row r="1518" spans="19:45" ht="30" customHeight="1" x14ac:dyDescent="0.25">
      <c r="S1518" s="7" t="s">
        <v>16</v>
      </c>
      <c r="T1518" s="7" t="str">
        <f>VLOOKUP($T1500,ASIC!$A$1:$B$200,2,FALSE)</f>
        <v>M804WF</v>
      </c>
      <c r="U1518" s="71" t="str">
        <f t="shared" ca="1" si="1290"/>
        <v>0x6C=-51.40,-50.80;</v>
      </c>
      <c r="V1518" s="37"/>
      <c r="W1518" s="37">
        <v>-0.6</v>
      </c>
      <c r="X1518" s="38"/>
      <c r="Y1518" s="38"/>
      <c r="Z1518" s="71" t="e">
        <f t="shared" ca="1" si="1291"/>
        <v>#VALUE!</v>
      </c>
      <c r="AA1518" s="39" t="s">
        <v>581</v>
      </c>
      <c r="AB1518" s="40">
        <v>7.5</v>
      </c>
      <c r="AC1518" s="40" t="s">
        <v>995</v>
      </c>
      <c r="AD1518" s="40">
        <v>1</v>
      </c>
      <c r="AE1518" s="41" t="s">
        <v>436</v>
      </c>
      <c r="AF1518" s="42">
        <v>-51.4</v>
      </c>
      <c r="AG1518" s="49">
        <f t="shared" si="1304"/>
        <v>-50.8</v>
      </c>
      <c r="AH1518" s="43" t="e">
        <f t="shared" ca="1" si="1292"/>
        <v>#VALUE!</v>
      </c>
      <c r="AI1518" s="43" t="e">
        <f t="shared" ca="1" si="1293"/>
        <v>#VALUE!</v>
      </c>
      <c r="AJ1518" s="44">
        <f t="shared" ca="1" si="1294"/>
        <v>-51.4</v>
      </c>
      <c r="AK1518" s="44">
        <f t="shared" ca="1" si="1295"/>
        <v>-50.8</v>
      </c>
      <c r="AL1518" s="44" t="e">
        <f t="shared" ca="1" si="1296"/>
        <v>#VALUE!</v>
      </c>
      <c r="AM1518" s="44" t="e">
        <f t="shared" ca="1" si="1297"/>
        <v>#VALUE!</v>
      </c>
      <c r="AN1518" s="36" t="str">
        <f t="shared" ca="1" si="1298"/>
        <v>60</v>
      </c>
      <c r="AO1518" s="36" t="str">
        <f t="shared" ca="1" si="1299"/>
        <v>0C</v>
      </c>
      <c r="AP1518" s="36" t="str">
        <f t="shared" ca="1" si="1300"/>
        <v>00</v>
      </c>
      <c r="AQ1518" s="36" t="str">
        <f t="shared" ca="1" si="1301"/>
        <v>00</v>
      </c>
      <c r="AR1518" s="36" t="str">
        <f t="shared" ca="1" si="1302"/>
        <v>00</v>
      </c>
      <c r="AS1518" s="36"/>
    </row>
    <row r="1519" spans="19:45" ht="30" customHeight="1" x14ac:dyDescent="0.25">
      <c r="S1519" s="7" t="s">
        <v>17</v>
      </c>
      <c r="T1519" s="7" t="str">
        <f>VLOOKUP($T1501,Sensor!$A$1:$B$100,2,FALSE)</f>
        <v>2282A</v>
      </c>
      <c r="U1519" s="71"/>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VLOOKUP($T1499,MPN!$A$1:$E$497,5,FALSE)</f>
        <v>Default</v>
      </c>
      <c r="U1520" s="71"/>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2:45" ht="30" customHeight="1" x14ac:dyDescent="0.25">
      <c r="S1521" s="7" t="s">
        <v>545</v>
      </c>
      <c r="T1521" s="7">
        <f t="shared" ref="T1521" si="1306">VLOOKUP(T1510,$DT$1:$DV$31,3,FALSE)</f>
        <v>0</v>
      </c>
      <c r="U1521" s="71"/>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2:45" ht="30" customHeight="1" x14ac:dyDescent="0.25">
      <c r="S1522" s="7" t="s">
        <v>22</v>
      </c>
      <c r="T1522" s="15">
        <v>0</v>
      </c>
      <c r="U1522" s="71"/>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2:45" ht="30" customHeight="1" x14ac:dyDescent="0.25">
      <c r="B1523" s="70"/>
      <c r="S1523" s="7" t="s">
        <v>696</v>
      </c>
      <c r="T1523" s="28">
        <v>45793</v>
      </c>
      <c r="U1523" s="71"/>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2:45" ht="30" customHeight="1" x14ac:dyDescent="0.25">
      <c r="S1524" s="7" t="s">
        <v>694</v>
      </c>
      <c r="T1524" s="15" t="s">
        <v>994</v>
      </c>
      <c r="U1524" s="71"/>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2:45" ht="30" customHeight="1" x14ac:dyDescent="0.25">
      <c r="S1525" s="7" t="s">
        <v>697</v>
      </c>
      <c r="T1525" s="7">
        <f t="shared" ref="T1525" ca="1" si="1307">COUNTA(U1500:U1559)</f>
        <v>19</v>
      </c>
      <c r="U1525" s="71"/>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2:45" ht="30" customHeight="1" x14ac:dyDescent="0.25">
      <c r="S1526" s="7" t="s">
        <v>715</v>
      </c>
      <c r="T1526" s="7" t="str">
        <f t="shared" ref="T1526" si="1308">T1514&amp;"+/-"&amp;T1515&amp;" "&amp;T1524</f>
        <v>-42+/-0.8 dBV</v>
      </c>
      <c r="U1526" s="71"/>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2:45" ht="30" customHeight="1" x14ac:dyDescent="0.25">
      <c r="S1527" s="7" t="s">
        <v>719</v>
      </c>
      <c r="T1527" s="54" t="str">
        <f t="shared" ref="T1527" si="1309">T1506&amp;" : "&amp;T1509&amp;" "&amp;"(uA)"&amp;CHAR(10)&amp;"Vdc&amp;Remark: "&amp;T1512</f>
        <v>3.3V : 100~200 (uA)
Vdc&amp;Remark: -</v>
      </c>
      <c r="U1527" s="71"/>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2:45" ht="30" customHeight="1" x14ac:dyDescent="0.25">
      <c r="U1528" s="71"/>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2:45" ht="30" customHeight="1" x14ac:dyDescent="0.25">
      <c r="S1529" s="2" t="s">
        <v>14</v>
      </c>
      <c r="T1529" s="2" t="str">
        <f t="shared" ref="T1529" si="1310">ADDRESS(ROW(S1529),COLUMN($S$1))&amp;":"&amp;ADDRESS(ROW(S1559),COLUMN($T$1))</f>
        <v>$S$1529:$T$1559</v>
      </c>
      <c r="U1529" s="71"/>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2:45" ht="30" customHeight="1" x14ac:dyDescent="0.25">
      <c r="S1530" s="4" t="str">
        <f t="shared" ref="S1530" si="1311">$BB$2</f>
        <v>15V</v>
      </c>
      <c r="T1530" s="3">
        <v>3</v>
      </c>
      <c r="U1530" s="71"/>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2:45" ht="30" customHeight="1" x14ac:dyDescent="0.25">
      <c r="S1531" s="4" t="str">
        <f t="shared" ref="S1531" si="1312">$BB$3</f>
        <v>14V</v>
      </c>
      <c r="T1531" s="3">
        <v>2.2000000000000002</v>
      </c>
      <c r="U1531" s="71"/>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2:45" ht="30" customHeight="1" x14ac:dyDescent="0.25">
      <c r="S1532" s="4" t="str">
        <f t="shared" ref="S1532" si="1313">$BB$4</f>
        <v>13V</v>
      </c>
      <c r="T1532" s="3">
        <v>1.1000000000000001</v>
      </c>
      <c r="U1532" s="71"/>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2:45" ht="30" customHeight="1" x14ac:dyDescent="0.25">
      <c r="S1533" s="4" t="str">
        <f t="shared" ref="S1533" si="1314">$BB$5</f>
        <v>12V</v>
      </c>
      <c r="T1533" s="3">
        <v>0</v>
      </c>
      <c r="U1533" s="71"/>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2:45" ht="30" customHeight="1" x14ac:dyDescent="0.25">
      <c r="S1534" s="4" t="str">
        <f t="shared" ref="S1534" si="1315">$BB$6</f>
        <v>11V</v>
      </c>
      <c r="T1534" s="3">
        <v>-1.4</v>
      </c>
      <c r="U1534" s="71"/>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2:45" ht="30" customHeight="1" x14ac:dyDescent="0.25">
      <c r="S1535" s="4" t="str">
        <f t="shared" ref="S1535" si="1316">$BB$7</f>
        <v>10V</v>
      </c>
      <c r="T1535" s="3">
        <v>-2.8</v>
      </c>
      <c r="U1535" s="71"/>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2:45" ht="30" customHeight="1" x14ac:dyDescent="0.25">
      <c r="S1536" s="4" t="str">
        <f t="shared" ref="S1536" si="1317">$BB$8</f>
        <v>9V</v>
      </c>
      <c r="T1536" s="3" t="s">
        <v>562</v>
      </c>
      <c r="U1536" s="71"/>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 t="shared" ref="S1537" si="1318">$BB$9</f>
        <v>FIX</v>
      </c>
      <c r="T1537" s="3" t="s">
        <v>562</v>
      </c>
      <c r="U1537" s="71"/>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 t="shared" ref="S1538" si="1319">$BB$10</f>
        <v>Space</v>
      </c>
      <c r="T1538" s="3"/>
      <c r="U1538" s="71"/>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 t="shared" ref="S1539" si="1320">$BB$11</f>
        <v>Config2</v>
      </c>
      <c r="T1539" s="3"/>
      <c r="U1539" s="71"/>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 t="shared" ref="S1540" si="1321">$BB$12</f>
        <v>-</v>
      </c>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 t="shared" ref="S1541" si="1322">$BB$13</f>
        <v>-</v>
      </c>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 t="shared" ref="S1542" si="1323">$BB$14</f>
        <v>-</v>
      </c>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 t="shared" ref="S1543" si="1324">$BB$15</f>
        <v>-</v>
      </c>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 t="shared" ref="S1544" si="1325">$BB$16</f>
        <v>-</v>
      </c>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 t="shared" ref="S1545" si="1326">$BB$17</f>
        <v>-</v>
      </c>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 t="shared" ref="S1546" si="1327">$BB$18</f>
        <v>-</v>
      </c>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 t="shared" ref="S1547" si="1328">$BB$19</f>
        <v>-</v>
      </c>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 t="shared" ref="S1548" si="1329">$BB$20</f>
        <v>-</v>
      </c>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 t="shared" ref="S1549" si="1330">$BB$21</f>
        <v>-</v>
      </c>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 t="shared" ref="S1550" si="1331">$BB$22</f>
        <v>-</v>
      </c>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 t="shared" ref="S1551" si="1332">$BB$23</f>
        <v>-</v>
      </c>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 t="shared" ref="S1552" si="1333">$BB$24</f>
        <v>-</v>
      </c>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 t="shared" ref="S1553" si="1334">$BB$25</f>
        <v>-</v>
      </c>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 t="shared" ref="S1554" si="1335">$BB$26</f>
        <v>-</v>
      </c>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 t="shared" ref="S1555" si="1336">$BB$27</f>
        <v>-</v>
      </c>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 t="shared" ref="S1556" si="1337">$BB$28</f>
        <v>-</v>
      </c>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 t="shared" ref="S1557" si="1338">$BB$29</f>
        <v>-</v>
      </c>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 t="shared" ref="S1558" si="1339">$BB$30</f>
        <v>-</v>
      </c>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 t="shared" ref="S1559" si="1340">$BB$31</f>
        <v>-</v>
      </c>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 t="shared" ref="Y1561" si="1341">VLOOKUP(U1561,$DX$1:$DZ$21,3,FALSE)</f>
        <v>-</v>
      </c>
      <c r="AD1561" s="8"/>
    </row>
    <row r="1562" spans="19:45" ht="30" customHeight="1" x14ac:dyDescent="0.25">
      <c r="S1562" s="7" t="s">
        <v>24</v>
      </c>
      <c r="T1562" s="15" t="s">
        <v>1154</v>
      </c>
      <c r="U1562" s="5" t="s">
        <v>23</v>
      </c>
      <c r="V1562" s="7" t="str">
        <f t="shared" ref="V1562" si="1342">VLOOKUP(U1561,$DX$1:$DZ$21,2,FALSE)</f>
        <v>-</v>
      </c>
      <c r="W1562" s="19"/>
      <c r="X1562" s="19"/>
      <c r="Y1562" s="19"/>
      <c r="Z1562" s="19"/>
      <c r="AA1562" s="5" t="s">
        <v>592</v>
      </c>
      <c r="AB1562" s="26" t="str">
        <f t="shared" ref="AB1562" si="1343">T1581&amp;"_"&amp;ABS(T1579)&amp;"dB_"&amp;T1583&amp;"_"&amp;T1584&amp;"_"&amp;GetAbsMaxMinText(AF1565:AG1624)&amp;"_"&amp;T1564&amp;"_"&amp;T1563&amp;S1561&amp;"."&amp;T1587</f>
        <v>12V_NormalMode_42dB_M804WF_2227F_400_460_ZTS6411_MP25.0</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1148</v>
      </c>
      <c r="U1563" s="32" t="str">
        <f t="shared" ref="U1563" si="1344">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1187</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 t="shared" ref="AN1564" si="1345">VLOOKUP($T1572,$DE$1:$DJ$31,2,FALSE)</f>
        <v>Full</v>
      </c>
      <c r="AO1564" s="56" t="str">
        <f t="shared" ref="AO1564" si="1346">VLOOKUP($T1572,$DE$1:$DJ$31,3,FALSE)</f>
        <v>Full</v>
      </c>
      <c r="AP1564" s="56" t="str">
        <f t="shared" ref="AP1564" si="1347">VLOOKUP($T1572,$DE$1:$DJ$31,4,FALSE)</f>
        <v>non</v>
      </c>
      <c r="AQ1564" s="56" t="str">
        <f t="shared" ref="AQ1564" si="1348">VLOOKUP($T1572,$DE$1:$DJ$31,5,FALSE)</f>
        <v>non</v>
      </c>
      <c r="AR1564" s="56" t="str">
        <f t="shared" ref="AR1564" si="1349">VLOOKUP($T1572,$DE$1:$DJ$31,6,FALSE)</f>
        <v>Full</v>
      </c>
      <c r="AS1564" s="35" t="s">
        <v>726</v>
      </c>
    </row>
    <row r="1565" spans="19:45" ht="30" customHeight="1" x14ac:dyDescent="0.25">
      <c r="S1565" s="7" t="s">
        <v>18</v>
      </c>
      <c r="T1565" s="15" t="s">
        <v>1149</v>
      </c>
      <c r="U1565" s="36" t="str">
        <f t="shared" ref="U1565:U1575" ca="1" si="1350">ConfigCode($AA1565,$AN1565,$AO1565,$AP1565,$AQ1565,$AR1565,$AF1565,$AG1565,2)</f>
        <v>0x23=-40.60,-40.00;</v>
      </c>
      <c r="V1565" s="37"/>
      <c r="W1565" s="37"/>
      <c r="X1565" s="68"/>
      <c r="Y1565" s="68"/>
      <c r="Z1565" s="55">
        <f t="shared" ref="Z1565:Z1575" ca="1" si="1351" xml:space="preserve">
N("vbias,vlookup vbias range")+
VLOOKUP($AA1565,INDIRECT(BoxVal(ROW($AA1565),34,COLUMN(T1561))),2,FALSE)+
N("gain")+
$AB1565+
N("vcm")+
VLOOKUP($AC1565,$CT$1:$DC$31,7,FALSE)+
N("(vbias*vcp*vbg-vbias)*sensor ratio")+
VbiasCal($AA1565,$AD1565,$AE1565,BoxVal(ROW($AC1565),18,COLUMN($T$22)))+
N("vbias ref+gain ref")+
$V1565+$W1565</f>
        <v>-1.7000000000000002</v>
      </c>
      <c r="AA1565" s="39" t="s">
        <v>799</v>
      </c>
      <c r="AB1565" s="40">
        <v>0.5</v>
      </c>
      <c r="AC1565" s="40" t="s">
        <v>996</v>
      </c>
      <c r="AD1565" s="40">
        <v>1</v>
      </c>
      <c r="AE1565" s="41">
        <v>0</v>
      </c>
      <c r="AF1565" s="42">
        <v>-40.6</v>
      </c>
      <c r="AG1565" s="42">
        <v>-40</v>
      </c>
      <c r="AH1565" s="43">
        <f t="shared" ref="AH1565:AH1575" ca="1" si="1352">$AF1565+$Z1565</f>
        <v>-42.300000000000004</v>
      </c>
      <c r="AI1565" s="43">
        <f t="shared" ref="AI1565:AI1575" ca="1" si="1353">$AG1565+$Z1565</f>
        <v>-41.7</v>
      </c>
      <c r="AJ1565" s="44">
        <f t="shared" ref="AJ1565:AJ1575" ca="1" si="1354" xml:space="preserve">
N("initial sens-loopgain")+
$AF1565-BoxVal(ROW($AA1565),26,COLUMN(INDIRECT("T"&amp;(INT(ROW($AA1582)/65))*65+2)))</f>
        <v>-40.6</v>
      </c>
      <c r="AK1565" s="44">
        <f t="shared" ref="AK1565:AK1575" ca="1" si="1355">AJ1565+(AG1565-AF1565)</f>
        <v>-40</v>
      </c>
      <c r="AL1565" s="44">
        <f t="shared" ref="AL1565:AL1575" ca="1" si="1356" xml:space="preserve">
N("initial sens-loopgain-gain-gain ref-vcm")+
$AH1565-
BoxVal(ROW($AA1565),26,COLUMN(INDIRECT("T"&amp;(INT(ROW($AA1582)/65))*65+2)))-
$AB1565-
$W1565-
IFERROR(VLOOKUP($AC1565,$CT$1:$DC$31,7,FALSE),0)</f>
        <v>-42.800000000000004</v>
      </c>
      <c r="AM1565" s="44">
        <f t="shared" ref="AM1565:AM1575" ca="1" si="1357">AL1565+(AG1565-AF1565)</f>
        <v>-42.2</v>
      </c>
      <c r="AN1565" s="36" t="str">
        <f t="shared" ref="AN1565:AN1575" ca="1" si="1358">IF(BoxVal(ROW(AA1565),9,COLUMN(T1563))="FIX","00",ManualLookup(AA1565,BoxVal(ROW(AA1565),4,COLUMN(AN1563)),INDIRECT(DN$3)))</f>
        <v>20</v>
      </c>
      <c r="AO1565" s="36" t="str">
        <f t="shared" ref="AO1565:AO1575" ca="1" si="1359">ManualLookup(AB1565,BoxVal(ROW(AB1565),4,COLUMN(AO1563)),INDIRECT(DO$3))</f>
        <v>03</v>
      </c>
      <c r="AP1565" s="36" t="str">
        <f t="shared" ref="AP1565:AP1575" ca="1" si="1360">ManualLookup(AC1565,BoxVal(ROW(AC1565),4,COLUMN(AP1563)),INDIRECT(DP$3))</f>
        <v>00</v>
      </c>
      <c r="AQ1565" s="36" t="str">
        <f t="shared" ref="AQ1565:AQ1575" ca="1" si="1361">ManualLookup(AD1565,BoxVal(ROW(AD1565),4,COLUMN(AQ1563)),INDIRECT(DQ$3))</f>
        <v>00</v>
      </c>
      <c r="AR1565" s="36" t="str">
        <f t="shared" ref="AR1565:AR1575" ca="1" si="1362">ManualLookup(AE1565,BoxVal(ROW(AE1565),4,COLUMN(AR1563)),INDIRECT(DR$3))</f>
        <v>00</v>
      </c>
      <c r="AS1565" s="33"/>
    </row>
    <row r="1566" spans="19:45" ht="30" customHeight="1" x14ac:dyDescent="0.25">
      <c r="S1566" s="7" t="s">
        <v>13</v>
      </c>
      <c r="T1566" s="15" t="s">
        <v>1155</v>
      </c>
      <c r="U1566" s="71" t="str">
        <f t="shared" ca="1" si="1350"/>
        <v>0x24=-41.10,-40.60;</v>
      </c>
      <c r="V1566" s="37"/>
      <c r="W1566" s="37"/>
      <c r="X1566" s="68"/>
      <c r="Y1566" s="68"/>
      <c r="Z1566" s="55">
        <f t="shared" ca="1" si="1351"/>
        <v>-1.2000000000000002</v>
      </c>
      <c r="AA1566" s="39" t="s">
        <v>799</v>
      </c>
      <c r="AB1566" s="40">
        <v>1</v>
      </c>
      <c r="AC1566" s="40" t="s">
        <v>996</v>
      </c>
      <c r="AD1566" s="40">
        <v>1</v>
      </c>
      <c r="AE1566" s="41">
        <v>0</v>
      </c>
      <c r="AF1566" s="42">
        <v>-41.1</v>
      </c>
      <c r="AG1566" s="47">
        <f t="shared" ref="AG1566" si="1363">AF1565</f>
        <v>-40.6</v>
      </c>
      <c r="AH1566" s="43">
        <f t="shared" ca="1" si="1352"/>
        <v>-42.300000000000004</v>
      </c>
      <c r="AI1566" s="43">
        <f t="shared" ca="1" si="1353"/>
        <v>-41.800000000000004</v>
      </c>
      <c r="AJ1566" s="44">
        <f t="shared" ca="1" si="1354"/>
        <v>-41.1</v>
      </c>
      <c r="AK1566" s="44">
        <f t="shared" ca="1" si="1355"/>
        <v>-40.6</v>
      </c>
      <c r="AL1566" s="44">
        <f t="shared" ca="1" si="1356"/>
        <v>-43.300000000000004</v>
      </c>
      <c r="AM1566" s="44">
        <f t="shared" ca="1" si="1357"/>
        <v>-42.800000000000004</v>
      </c>
      <c r="AN1566" s="36" t="str">
        <f t="shared" ca="1" si="1358"/>
        <v>20</v>
      </c>
      <c r="AO1566" s="36" t="str">
        <f t="shared" ca="1" si="1359"/>
        <v>04</v>
      </c>
      <c r="AP1566" s="36" t="str">
        <f t="shared" ca="1" si="1360"/>
        <v>00</v>
      </c>
      <c r="AQ1566" s="36" t="str">
        <f t="shared" ca="1" si="1361"/>
        <v>00</v>
      </c>
      <c r="AR1566" s="36" t="str">
        <f t="shared" ca="1" si="1362"/>
        <v>00</v>
      </c>
      <c r="AS1566" s="36"/>
    </row>
    <row r="1567" spans="19:45" ht="30" customHeight="1" x14ac:dyDescent="0.25">
      <c r="S1567" s="26"/>
      <c r="T1567" s="17"/>
      <c r="U1567" s="71" t="str">
        <f t="shared" ca="1" si="1350"/>
        <v>0x33=-41.70,-41.10;</v>
      </c>
      <c r="V1567" s="37"/>
      <c r="W1567" s="37"/>
      <c r="X1567" s="68"/>
      <c r="Y1567" s="68"/>
      <c r="Z1567" s="55">
        <f t="shared" ca="1" si="1351"/>
        <v>-0.60000000000000009</v>
      </c>
      <c r="AA1567" s="39" t="s">
        <v>586</v>
      </c>
      <c r="AB1567" s="40">
        <v>0.5</v>
      </c>
      <c r="AC1567" s="40" t="s">
        <v>995</v>
      </c>
      <c r="AD1567" s="40">
        <v>1</v>
      </c>
      <c r="AE1567" s="41">
        <v>0</v>
      </c>
      <c r="AF1567" s="42">
        <v>-41.7</v>
      </c>
      <c r="AG1567" s="47">
        <f t="shared" ref="AG1567:AG1575" si="1364">AF1566</f>
        <v>-41.1</v>
      </c>
      <c r="AH1567" s="43">
        <f t="shared" ca="1" si="1352"/>
        <v>-42.300000000000004</v>
      </c>
      <c r="AI1567" s="43">
        <f t="shared" ca="1" si="1353"/>
        <v>-41.7</v>
      </c>
      <c r="AJ1567" s="44">
        <f t="shared" ca="1" si="1354"/>
        <v>-41.7</v>
      </c>
      <c r="AK1567" s="44">
        <f t="shared" ca="1" si="1355"/>
        <v>-41.1</v>
      </c>
      <c r="AL1567" s="44">
        <f t="shared" ca="1" si="1356"/>
        <v>-42.800000000000004</v>
      </c>
      <c r="AM1567" s="44">
        <f t="shared" ca="1" si="1357"/>
        <v>-42.2</v>
      </c>
      <c r="AN1567" s="36" t="str">
        <f t="shared" ca="1" si="1358"/>
        <v>30</v>
      </c>
      <c r="AO1567" s="36" t="str">
        <f t="shared" ca="1" si="1359"/>
        <v>03</v>
      </c>
      <c r="AP1567" s="36" t="str">
        <f t="shared" ca="1" si="1360"/>
        <v>00</v>
      </c>
      <c r="AQ1567" s="36" t="str">
        <f t="shared" ca="1" si="1361"/>
        <v>00</v>
      </c>
      <c r="AR1567" s="36" t="str">
        <f t="shared" ca="1" si="1362"/>
        <v>00</v>
      </c>
      <c r="AS1567" s="36"/>
    </row>
    <row r="1568" spans="19:45" ht="30" customHeight="1" x14ac:dyDescent="0.25">
      <c r="S1568" s="7" t="s">
        <v>19</v>
      </c>
      <c r="T1568" s="15" t="s">
        <v>1150</v>
      </c>
      <c r="U1568" s="71" t="str">
        <f t="shared" ca="1" si="1350"/>
        <v>0x34=-42.20,-41.70;</v>
      </c>
      <c r="V1568" s="37"/>
      <c r="W1568" s="37"/>
      <c r="X1568" s="68"/>
      <c r="Y1568" s="68"/>
      <c r="Z1568" s="55">
        <f t="shared" ca="1" si="1351"/>
        <v>-0.10000000000000009</v>
      </c>
      <c r="AA1568" s="39" t="s">
        <v>586</v>
      </c>
      <c r="AB1568" s="40">
        <v>1</v>
      </c>
      <c r="AC1568" s="40" t="s">
        <v>995</v>
      </c>
      <c r="AD1568" s="40">
        <v>1</v>
      </c>
      <c r="AE1568" s="41">
        <v>0</v>
      </c>
      <c r="AF1568" s="42">
        <v>-42.2</v>
      </c>
      <c r="AG1568" s="47">
        <f t="shared" si="1364"/>
        <v>-41.7</v>
      </c>
      <c r="AH1568" s="43">
        <f t="shared" ca="1" si="1352"/>
        <v>-42.300000000000004</v>
      </c>
      <c r="AI1568" s="43">
        <f t="shared" ca="1" si="1353"/>
        <v>-41.800000000000004</v>
      </c>
      <c r="AJ1568" s="44">
        <f t="shared" ca="1" si="1354"/>
        <v>-42.2</v>
      </c>
      <c r="AK1568" s="44">
        <f t="shared" ca="1" si="1355"/>
        <v>-41.7</v>
      </c>
      <c r="AL1568" s="44">
        <f t="shared" ca="1" si="1356"/>
        <v>-43.300000000000004</v>
      </c>
      <c r="AM1568" s="44">
        <f t="shared" ca="1" si="1357"/>
        <v>-42.800000000000004</v>
      </c>
      <c r="AN1568" s="36" t="str">
        <f t="shared" ca="1" si="1358"/>
        <v>30</v>
      </c>
      <c r="AO1568" s="36" t="str">
        <f t="shared" ca="1" si="1359"/>
        <v>04</v>
      </c>
      <c r="AP1568" s="36" t="str">
        <f t="shared" ca="1" si="1360"/>
        <v>00</v>
      </c>
      <c r="AQ1568" s="36" t="str">
        <f t="shared" ca="1" si="1361"/>
        <v>00</v>
      </c>
      <c r="AR1568" s="36" t="str">
        <f t="shared" ca="1" si="1362"/>
        <v>00</v>
      </c>
      <c r="AS1568" s="36"/>
    </row>
    <row r="1569" spans="19:45" ht="30" customHeight="1" x14ac:dyDescent="0.25">
      <c r="S1569" s="7" t="s">
        <v>15</v>
      </c>
      <c r="T1569" s="15" t="s">
        <v>1151</v>
      </c>
      <c r="U1569" s="71" t="str">
        <f t="shared" ca="1" si="1350"/>
        <v>0x03=-42.80,-42.20;</v>
      </c>
      <c r="V1569" s="37"/>
      <c r="W1569" s="37"/>
      <c r="X1569" s="68"/>
      <c r="Y1569" s="68"/>
      <c r="Z1569" s="55">
        <f t="shared" ca="1" si="1351"/>
        <v>0.5</v>
      </c>
      <c r="AA1569" s="39" t="s">
        <v>587</v>
      </c>
      <c r="AB1569" s="40">
        <v>0.5</v>
      </c>
      <c r="AC1569" s="40" t="s">
        <v>995</v>
      </c>
      <c r="AD1569" s="40">
        <v>1</v>
      </c>
      <c r="AE1569" s="41">
        <v>0</v>
      </c>
      <c r="AF1569" s="42">
        <v>-42.8</v>
      </c>
      <c r="AG1569" s="47">
        <f t="shared" si="1364"/>
        <v>-42.2</v>
      </c>
      <c r="AH1569" s="43">
        <f t="shared" ca="1" si="1352"/>
        <v>-42.3</v>
      </c>
      <c r="AI1569" s="43">
        <f t="shared" ca="1" si="1353"/>
        <v>-41.7</v>
      </c>
      <c r="AJ1569" s="44">
        <f t="shared" ca="1" si="1354"/>
        <v>-42.8</v>
      </c>
      <c r="AK1569" s="44">
        <f t="shared" ca="1" si="1355"/>
        <v>-42.2</v>
      </c>
      <c r="AL1569" s="44">
        <f t="shared" ca="1" si="1356"/>
        <v>-42.8</v>
      </c>
      <c r="AM1569" s="44">
        <f t="shared" ca="1" si="1357"/>
        <v>-42.2</v>
      </c>
      <c r="AN1569" s="36" t="str">
        <f t="shared" ca="1" si="1358"/>
        <v>00</v>
      </c>
      <c r="AO1569" s="36" t="str">
        <f t="shared" ca="1" si="1359"/>
        <v>03</v>
      </c>
      <c r="AP1569" s="36" t="str">
        <f t="shared" ca="1" si="1360"/>
        <v>00</v>
      </c>
      <c r="AQ1569" s="36" t="str">
        <f t="shared" ca="1" si="1361"/>
        <v>00</v>
      </c>
      <c r="AR1569" s="36" t="str">
        <f t="shared" ca="1" si="1362"/>
        <v>00</v>
      </c>
      <c r="AS1569" s="36"/>
    </row>
    <row r="1570" spans="19:45" ht="30" customHeight="1" x14ac:dyDescent="0.25">
      <c r="S1570" s="7" t="s">
        <v>705</v>
      </c>
      <c r="T1570" s="15" t="s">
        <v>1152</v>
      </c>
      <c r="U1570" s="71" t="str">
        <f t="shared" ca="1" si="1350"/>
        <v>0x04=-43.30,-42.80;</v>
      </c>
      <c r="V1570" s="37"/>
      <c r="W1570" s="37"/>
      <c r="X1570" s="68"/>
      <c r="Y1570" s="68"/>
      <c r="Z1570" s="55">
        <f t="shared" ca="1" si="1351"/>
        <v>1</v>
      </c>
      <c r="AA1570" s="39" t="s">
        <v>587</v>
      </c>
      <c r="AB1570" s="40">
        <v>1</v>
      </c>
      <c r="AC1570" s="40" t="s">
        <v>995</v>
      </c>
      <c r="AD1570" s="40">
        <v>1</v>
      </c>
      <c r="AE1570" s="41">
        <v>0</v>
      </c>
      <c r="AF1570" s="42">
        <v>-43.3</v>
      </c>
      <c r="AG1570" s="47">
        <f t="shared" si="1364"/>
        <v>-42.8</v>
      </c>
      <c r="AH1570" s="43">
        <f t="shared" ca="1" si="1352"/>
        <v>-42.3</v>
      </c>
      <c r="AI1570" s="43">
        <f t="shared" ca="1" si="1353"/>
        <v>-41.8</v>
      </c>
      <c r="AJ1570" s="44">
        <f t="shared" ca="1" si="1354"/>
        <v>-43.3</v>
      </c>
      <c r="AK1570" s="44">
        <f t="shared" ca="1" si="1355"/>
        <v>-42.8</v>
      </c>
      <c r="AL1570" s="44">
        <f t="shared" ca="1" si="1356"/>
        <v>-43.3</v>
      </c>
      <c r="AM1570" s="44">
        <f t="shared" ca="1" si="1357"/>
        <v>-42.8</v>
      </c>
      <c r="AN1570" s="36" t="str">
        <f t="shared" ca="1" si="1358"/>
        <v>00</v>
      </c>
      <c r="AO1570" s="36" t="str">
        <f t="shared" ca="1" si="1359"/>
        <v>04</v>
      </c>
      <c r="AP1570" s="36" t="str">
        <f t="shared" ca="1" si="1360"/>
        <v>00</v>
      </c>
      <c r="AQ1570" s="36" t="str">
        <f t="shared" ca="1" si="1361"/>
        <v>00</v>
      </c>
      <c r="AR1570" s="36" t="str">
        <f t="shared" ca="1" si="1362"/>
        <v>00</v>
      </c>
      <c r="AS1570" s="36"/>
    </row>
    <row r="1571" spans="19:45" ht="30" customHeight="1" x14ac:dyDescent="0.25">
      <c r="S1571" s="7" t="s">
        <v>605</v>
      </c>
      <c r="T1571" s="15" t="s">
        <v>991</v>
      </c>
      <c r="U1571" s="71" t="str">
        <f t="shared" ca="1" si="1350"/>
        <v>0x53=-43.90,-43.30;</v>
      </c>
      <c r="V1571" s="37"/>
      <c r="W1571" s="37"/>
      <c r="X1571" s="68"/>
      <c r="Y1571" s="68"/>
      <c r="Z1571" s="55">
        <f t="shared" ca="1" si="1351"/>
        <v>1.6</v>
      </c>
      <c r="AA1571" s="39" t="s">
        <v>580</v>
      </c>
      <c r="AB1571" s="40">
        <v>0.5</v>
      </c>
      <c r="AC1571" s="40" t="s">
        <v>995</v>
      </c>
      <c r="AD1571" s="40">
        <v>1</v>
      </c>
      <c r="AE1571" s="41">
        <v>0</v>
      </c>
      <c r="AF1571" s="42">
        <v>-43.9</v>
      </c>
      <c r="AG1571" s="47">
        <f t="shared" si="1364"/>
        <v>-43.3</v>
      </c>
      <c r="AH1571" s="43">
        <f t="shared" ca="1" si="1352"/>
        <v>-42.3</v>
      </c>
      <c r="AI1571" s="43">
        <f t="shared" ca="1" si="1353"/>
        <v>-41.699999999999996</v>
      </c>
      <c r="AJ1571" s="44">
        <f t="shared" ca="1" si="1354"/>
        <v>-43.9</v>
      </c>
      <c r="AK1571" s="44">
        <f t="shared" ca="1" si="1355"/>
        <v>-43.3</v>
      </c>
      <c r="AL1571" s="44">
        <f t="shared" ca="1" si="1356"/>
        <v>-42.8</v>
      </c>
      <c r="AM1571" s="44">
        <f t="shared" ca="1" si="1357"/>
        <v>-42.199999999999996</v>
      </c>
      <c r="AN1571" s="36" t="str">
        <f t="shared" ca="1" si="1358"/>
        <v>50</v>
      </c>
      <c r="AO1571" s="36" t="str">
        <f t="shared" ca="1" si="1359"/>
        <v>03</v>
      </c>
      <c r="AP1571" s="36" t="str">
        <f t="shared" ca="1" si="1360"/>
        <v>00</v>
      </c>
      <c r="AQ1571" s="36" t="str">
        <f t="shared" ca="1" si="1361"/>
        <v>00</v>
      </c>
      <c r="AR1571" s="36" t="str">
        <f t="shared" ca="1" si="1362"/>
        <v>00</v>
      </c>
      <c r="AS1571" s="36"/>
    </row>
    <row r="1572" spans="19:45" ht="30" customHeight="1" x14ac:dyDescent="0.25">
      <c r="S1572" s="7" t="s">
        <v>721</v>
      </c>
      <c r="T1572" s="15" t="s">
        <v>26</v>
      </c>
      <c r="U1572" s="71" t="str">
        <f t="shared" ca="1" si="1350"/>
        <v>0x54=-44.40,-43.90;</v>
      </c>
      <c r="V1572" s="37"/>
      <c r="W1572" s="37"/>
      <c r="X1572" s="68"/>
      <c r="Y1572" s="68"/>
      <c r="Z1572" s="55">
        <f t="shared" ca="1" si="1351"/>
        <v>2.1</v>
      </c>
      <c r="AA1572" s="39" t="s">
        <v>580</v>
      </c>
      <c r="AB1572" s="40">
        <v>1</v>
      </c>
      <c r="AC1572" s="40" t="s">
        <v>995</v>
      </c>
      <c r="AD1572" s="40">
        <v>1</v>
      </c>
      <c r="AE1572" s="41">
        <v>0</v>
      </c>
      <c r="AF1572" s="42">
        <v>-44.4</v>
      </c>
      <c r="AG1572" s="47">
        <f t="shared" si="1364"/>
        <v>-43.9</v>
      </c>
      <c r="AH1572" s="43">
        <f t="shared" ca="1" si="1352"/>
        <v>-42.3</v>
      </c>
      <c r="AI1572" s="43">
        <f t="shared" ca="1" si="1353"/>
        <v>-41.8</v>
      </c>
      <c r="AJ1572" s="44">
        <f t="shared" ca="1" si="1354"/>
        <v>-44.4</v>
      </c>
      <c r="AK1572" s="44">
        <f t="shared" ca="1" si="1355"/>
        <v>-43.9</v>
      </c>
      <c r="AL1572" s="44">
        <f t="shared" ca="1" si="1356"/>
        <v>-43.3</v>
      </c>
      <c r="AM1572" s="44">
        <f t="shared" ca="1" si="1357"/>
        <v>-42.8</v>
      </c>
      <c r="AN1572" s="36" t="str">
        <f t="shared" ca="1" si="1358"/>
        <v>50</v>
      </c>
      <c r="AO1572" s="36" t="str">
        <f t="shared" ca="1" si="1359"/>
        <v>04</v>
      </c>
      <c r="AP1572" s="36" t="str">
        <f t="shared" ca="1" si="1360"/>
        <v>00</v>
      </c>
      <c r="AQ1572" s="36" t="str">
        <f t="shared" ca="1" si="1361"/>
        <v>00</v>
      </c>
      <c r="AR1572" s="36" t="str">
        <f t="shared" ca="1" si="1362"/>
        <v>00</v>
      </c>
      <c r="AS1572" s="36"/>
    </row>
    <row r="1573" spans="19:45" ht="30" customHeight="1" x14ac:dyDescent="0.25">
      <c r="S1573" s="7" t="s">
        <v>20</v>
      </c>
      <c r="T1573" s="15">
        <v>-38</v>
      </c>
      <c r="U1573" s="71" t="str">
        <f t="shared" ca="1" si="1350"/>
        <v>0x63=-45.00,-44.40;</v>
      </c>
      <c r="V1573" s="37"/>
      <c r="W1573" s="37"/>
      <c r="X1573" s="38"/>
      <c r="Y1573" s="38"/>
      <c r="Z1573" s="55">
        <f t="shared" ca="1" si="1351"/>
        <v>2.7</v>
      </c>
      <c r="AA1573" s="39" t="s">
        <v>581</v>
      </c>
      <c r="AB1573" s="40">
        <v>0.5</v>
      </c>
      <c r="AC1573" s="40" t="s">
        <v>995</v>
      </c>
      <c r="AD1573" s="40">
        <v>1</v>
      </c>
      <c r="AE1573" s="41">
        <v>0</v>
      </c>
      <c r="AF1573" s="42">
        <v>-45</v>
      </c>
      <c r="AG1573" s="47">
        <f t="shared" si="1364"/>
        <v>-44.4</v>
      </c>
      <c r="AH1573" s="43">
        <f t="shared" ca="1" si="1352"/>
        <v>-42.3</v>
      </c>
      <c r="AI1573" s="43">
        <f t="shared" ca="1" si="1353"/>
        <v>-41.699999999999996</v>
      </c>
      <c r="AJ1573" s="44">
        <f t="shared" ca="1" si="1354"/>
        <v>-45</v>
      </c>
      <c r="AK1573" s="44">
        <f t="shared" ca="1" si="1355"/>
        <v>-44.4</v>
      </c>
      <c r="AL1573" s="44">
        <f t="shared" ca="1" si="1356"/>
        <v>-42.8</v>
      </c>
      <c r="AM1573" s="44">
        <f t="shared" ca="1" si="1357"/>
        <v>-42.199999999999996</v>
      </c>
      <c r="AN1573" s="36" t="str">
        <f t="shared" ca="1" si="1358"/>
        <v>60</v>
      </c>
      <c r="AO1573" s="36" t="str">
        <f t="shared" ca="1" si="1359"/>
        <v>03</v>
      </c>
      <c r="AP1573" s="36" t="str">
        <f t="shared" ca="1" si="1360"/>
        <v>00</v>
      </c>
      <c r="AQ1573" s="36" t="str">
        <f t="shared" ca="1" si="1361"/>
        <v>00</v>
      </c>
      <c r="AR1573" s="36" t="str">
        <f t="shared" ca="1" si="1362"/>
        <v>00</v>
      </c>
      <c r="AS1573" s="36"/>
    </row>
    <row r="1574" spans="19:45" ht="30" customHeight="1" x14ac:dyDescent="0.25">
      <c r="S1574" s="7" t="s">
        <v>691</v>
      </c>
      <c r="T1574" s="15" t="s">
        <v>1098</v>
      </c>
      <c r="U1574" s="71" t="str">
        <f t="shared" ca="1" si="1350"/>
        <v>0x64=-45.50,-45.00;</v>
      </c>
      <c r="V1574" s="37"/>
      <c r="W1574" s="37"/>
      <c r="X1574" s="38"/>
      <c r="Y1574" s="38"/>
      <c r="Z1574" s="55">
        <f t="shared" ca="1" si="1351"/>
        <v>3.2</v>
      </c>
      <c r="AA1574" s="39" t="s">
        <v>581</v>
      </c>
      <c r="AB1574" s="40">
        <v>1</v>
      </c>
      <c r="AC1574" s="40" t="s">
        <v>995</v>
      </c>
      <c r="AD1574" s="40">
        <v>1</v>
      </c>
      <c r="AE1574" s="41">
        <v>0</v>
      </c>
      <c r="AF1574" s="42">
        <v>-45.5</v>
      </c>
      <c r="AG1574" s="47">
        <f t="shared" si="1364"/>
        <v>-45</v>
      </c>
      <c r="AH1574" s="43">
        <f t="shared" ca="1" si="1352"/>
        <v>-42.3</v>
      </c>
      <c r="AI1574" s="43">
        <f t="shared" ca="1" si="1353"/>
        <v>-41.8</v>
      </c>
      <c r="AJ1574" s="44">
        <f t="shared" ca="1" si="1354"/>
        <v>-45.5</v>
      </c>
      <c r="AK1574" s="44">
        <f t="shared" ca="1" si="1355"/>
        <v>-45</v>
      </c>
      <c r="AL1574" s="44">
        <f t="shared" ca="1" si="1356"/>
        <v>-43.3</v>
      </c>
      <c r="AM1574" s="44">
        <f t="shared" ca="1" si="1357"/>
        <v>-42.8</v>
      </c>
      <c r="AN1574" s="36" t="str">
        <f t="shared" ca="1" si="1358"/>
        <v>60</v>
      </c>
      <c r="AO1574" s="36" t="str">
        <f t="shared" ca="1" si="1359"/>
        <v>04</v>
      </c>
      <c r="AP1574" s="36" t="str">
        <f t="shared" ca="1" si="1360"/>
        <v>00</v>
      </c>
      <c r="AQ1574" s="36" t="str">
        <f t="shared" ca="1" si="1361"/>
        <v>00</v>
      </c>
      <c r="AR1574" s="36" t="str">
        <f t="shared" ca="1" si="1362"/>
        <v>00</v>
      </c>
      <c r="AS1574" s="36"/>
    </row>
    <row r="1575" spans="19:45" ht="30" customHeight="1" x14ac:dyDescent="0.25">
      <c r="S1575" s="7" t="s">
        <v>544</v>
      </c>
      <c r="T1575" s="15" t="s">
        <v>993</v>
      </c>
      <c r="U1575" s="71" t="str">
        <f t="shared" ca="1" si="1350"/>
        <v>0x65=-46.00,-45.50;</v>
      </c>
      <c r="V1575" s="37"/>
      <c r="W1575" s="37"/>
      <c r="X1575" s="38"/>
      <c r="Y1575" s="38"/>
      <c r="Z1575" s="71">
        <f t="shared" ca="1" si="1351"/>
        <v>3.7</v>
      </c>
      <c r="AA1575" s="39" t="s">
        <v>581</v>
      </c>
      <c r="AB1575" s="40">
        <v>1.5</v>
      </c>
      <c r="AC1575" s="40" t="s">
        <v>995</v>
      </c>
      <c r="AD1575" s="40">
        <v>1</v>
      </c>
      <c r="AE1575" s="41">
        <v>0</v>
      </c>
      <c r="AF1575" s="42">
        <v>-46</v>
      </c>
      <c r="AG1575" s="49">
        <f t="shared" si="1364"/>
        <v>-45.5</v>
      </c>
      <c r="AH1575" s="43">
        <f t="shared" ca="1" si="1352"/>
        <v>-42.3</v>
      </c>
      <c r="AI1575" s="43">
        <f t="shared" ca="1" si="1353"/>
        <v>-41.8</v>
      </c>
      <c r="AJ1575" s="44">
        <f t="shared" ca="1" si="1354"/>
        <v>-46</v>
      </c>
      <c r="AK1575" s="44">
        <f t="shared" ca="1" si="1355"/>
        <v>-45.5</v>
      </c>
      <c r="AL1575" s="44">
        <f t="shared" ca="1" si="1356"/>
        <v>-43.8</v>
      </c>
      <c r="AM1575" s="44">
        <f t="shared" ca="1" si="1357"/>
        <v>-43.3</v>
      </c>
      <c r="AN1575" s="36" t="str">
        <f t="shared" ca="1" si="1358"/>
        <v>60</v>
      </c>
      <c r="AO1575" s="36" t="str">
        <f t="shared" ca="1" si="1359"/>
        <v>05</v>
      </c>
      <c r="AP1575" s="36" t="str">
        <f t="shared" ca="1" si="1360"/>
        <v>00</v>
      </c>
      <c r="AQ1575" s="36" t="str">
        <f t="shared" ca="1" si="1361"/>
        <v>00</v>
      </c>
      <c r="AR1575" s="36" t="str">
        <f t="shared" ca="1" si="1362"/>
        <v>00</v>
      </c>
      <c r="AS1575" s="36"/>
    </row>
    <row r="1576" spans="19:45" ht="30" customHeight="1" x14ac:dyDescent="0.25">
      <c r="S1576" s="7" t="s">
        <v>12</v>
      </c>
      <c r="T1576" s="15" t="s">
        <v>548</v>
      </c>
      <c r="U1576" s="71"/>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71"/>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71"/>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VLOOKUP(T1564,MPN!$A$1:$E$997,4,FALSE)</f>
        <v>-42</v>
      </c>
      <c r="U1579" s="71"/>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71"/>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 t="shared" ref="T1581" si="1365">VLOOKUP($T1568,$AU$1:$AZ$31,MATCH($T1562,$AU$1:$AZ$1,0),FALSE)&amp;"_"&amp;T1570</f>
        <v>12V_NormalMode</v>
      </c>
      <c r="U1581" s="71"/>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VLOOKUP($T1564,MPN!$A$1:$E$497,2,FALSE)</f>
        <v>AMIC</v>
      </c>
      <c r="U1582" s="71"/>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M804WF</v>
      </c>
      <c r="U1583" s="71"/>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2227F</v>
      </c>
      <c r="U1584" s="71"/>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2:45" ht="30" customHeight="1" x14ac:dyDescent="0.25">
      <c r="S1585" s="7" t="s">
        <v>21</v>
      </c>
      <c r="T1585" s="7" t="str">
        <f>VLOOKUP($T1564,MPN!$A$1:$E$497,5,FALSE)</f>
        <v>Default</v>
      </c>
      <c r="U1585" s="71"/>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2:45" ht="30" customHeight="1" x14ac:dyDescent="0.25">
      <c r="S1586" s="7" t="s">
        <v>545</v>
      </c>
      <c r="T1586" s="7">
        <f t="shared" ref="T1586" si="1366">VLOOKUP(T1575,$DT$1:$DV$31,3,FALSE)</f>
        <v>0</v>
      </c>
      <c r="U1586" s="71"/>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2:45" ht="30" customHeight="1" x14ac:dyDescent="0.25">
      <c r="S1587" s="7" t="s">
        <v>22</v>
      </c>
      <c r="T1587" s="15">
        <v>0</v>
      </c>
      <c r="U1587" s="71"/>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2:45" ht="30" customHeight="1" x14ac:dyDescent="0.25">
      <c r="B1588" s="70"/>
      <c r="S1588" s="7" t="s">
        <v>696</v>
      </c>
      <c r="T1588" s="28">
        <v>44959</v>
      </c>
      <c r="U1588" s="71"/>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2:45" ht="30" customHeight="1" x14ac:dyDescent="0.25">
      <c r="S1589" s="7" t="s">
        <v>694</v>
      </c>
      <c r="T1589" s="15" t="s">
        <v>994</v>
      </c>
      <c r="U1589" s="71"/>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2:45" ht="30" customHeight="1" x14ac:dyDescent="0.25">
      <c r="S1590" s="7" t="s">
        <v>697</v>
      </c>
      <c r="T1590" s="7">
        <f t="shared" ref="T1590" ca="1" si="1367">COUNTA(U1565:U1624)</f>
        <v>11</v>
      </c>
      <c r="U1590" s="71"/>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2:45" ht="30" customHeight="1" x14ac:dyDescent="0.25">
      <c r="S1591" s="7" t="s">
        <v>715</v>
      </c>
      <c r="T1591" s="7" t="str">
        <f t="shared" ref="T1591" si="1368">T1579&amp;"+/-"&amp;T1580&amp;" "&amp;T1589</f>
        <v>-42+/-0.8 dBV</v>
      </c>
      <c r="U1591" s="71"/>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2:45" ht="30" customHeight="1" x14ac:dyDescent="0.25">
      <c r="S1592" s="7" t="s">
        <v>719</v>
      </c>
      <c r="T1592" s="54" t="str">
        <f t="shared" ref="T1592" si="1369">T1571&amp;" : "&amp;T1574&amp;" "&amp;"(uA)"&amp;CHAR(10)&amp;"Vdc&amp;Remark: "&amp;T1577</f>
        <v>3.3V : 100~200 (uA)
Vdc&amp;Remark: -</v>
      </c>
      <c r="U1592" s="71"/>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2:45" ht="30" customHeight="1" x14ac:dyDescent="0.25">
      <c r="U1593" s="71"/>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2:45" ht="30" customHeight="1" x14ac:dyDescent="0.25">
      <c r="S1594" s="2" t="s">
        <v>14</v>
      </c>
      <c r="T1594" s="2" t="str">
        <f t="shared" ref="T1594" si="1370">ADDRESS(ROW(S1594),COLUMN($S$1))&amp;":"&amp;ADDRESS(ROW(S1624),COLUMN($T$1))</f>
        <v>$S$1594:$T$1624</v>
      </c>
      <c r="U1594" s="71"/>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2:45" ht="30" customHeight="1" x14ac:dyDescent="0.25">
      <c r="S1595" s="4" t="str">
        <f t="shared" ref="S1595" si="1371">$BB$2</f>
        <v>15V</v>
      </c>
      <c r="T1595" s="3">
        <v>3.3</v>
      </c>
      <c r="U1595" s="71"/>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2:45" ht="30" customHeight="1" x14ac:dyDescent="0.25">
      <c r="S1596" s="4" t="str">
        <f t="shared" ref="S1596" si="1372">$BB$3</f>
        <v>14V</v>
      </c>
      <c r="T1596" s="3">
        <v>2.2000000000000002</v>
      </c>
      <c r="U1596" s="71"/>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2:45" ht="30" customHeight="1" x14ac:dyDescent="0.25">
      <c r="S1597" s="4" t="str">
        <f t="shared" ref="S1597" si="1373">$BB$4</f>
        <v>13V</v>
      </c>
      <c r="T1597" s="3">
        <v>1.1000000000000001</v>
      </c>
      <c r="U1597" s="71"/>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2:45" ht="30" customHeight="1" x14ac:dyDescent="0.25">
      <c r="S1598" s="4" t="str">
        <f t="shared" ref="S1598" si="1374">$BB$5</f>
        <v>12V</v>
      </c>
      <c r="T1598" s="3">
        <v>0</v>
      </c>
      <c r="U1598" s="71"/>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2:45" ht="30" customHeight="1" x14ac:dyDescent="0.25">
      <c r="S1599" s="4" t="str">
        <f t="shared" ref="S1599" si="1375">$BB$6</f>
        <v>11V</v>
      </c>
      <c r="T1599" s="3">
        <v>-1.1000000000000001</v>
      </c>
      <c r="U1599" s="71"/>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2:45" ht="30" customHeight="1" x14ac:dyDescent="0.25">
      <c r="S1600" s="4" t="str">
        <f t="shared" ref="S1600" si="1376">$BB$7</f>
        <v>10V</v>
      </c>
      <c r="T1600" s="3">
        <v>-2.2000000000000002</v>
      </c>
      <c r="U1600" s="71"/>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 t="shared" ref="S1601" si="1377">$BB$8</f>
        <v>9V</v>
      </c>
      <c r="T1601" s="3" t="s">
        <v>562</v>
      </c>
      <c r="U1601" s="71"/>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 t="shared" ref="S1602" si="1378">$BB$9</f>
        <v>FIX</v>
      </c>
      <c r="T1602" s="3" t="s">
        <v>562</v>
      </c>
      <c r="U1602" s="71"/>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 t="shared" ref="S1603" si="1379">$BB$10</f>
        <v>Space</v>
      </c>
      <c r="T1603" s="3"/>
      <c r="U1603" s="71"/>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 t="shared" ref="S1604" si="1380">$BB$11</f>
        <v>Config2</v>
      </c>
      <c r="T1604" s="3"/>
      <c r="U1604" s="71"/>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 t="shared" ref="S1605" si="1381">$BB$12</f>
        <v>-</v>
      </c>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 t="shared" ref="S1606" si="1382">$BB$13</f>
        <v>-</v>
      </c>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 t="shared" ref="S1607" si="1383">$BB$14</f>
        <v>-</v>
      </c>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 t="shared" ref="S1608" si="1384">$BB$15</f>
        <v>-</v>
      </c>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 t="shared" ref="S1609" si="1385">$BB$16</f>
        <v>-</v>
      </c>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 t="shared" ref="S1610" si="1386">$BB$17</f>
        <v>-</v>
      </c>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 t="shared" ref="S1611" si="1387">$BB$18</f>
        <v>-</v>
      </c>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 t="shared" ref="S1612" si="1388">$BB$19</f>
        <v>-</v>
      </c>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 t="shared" ref="S1613" si="1389">$BB$20</f>
        <v>-</v>
      </c>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 t="shared" ref="S1614" si="1390">$BB$21</f>
        <v>-</v>
      </c>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 t="shared" ref="S1615" si="1391">$BB$22</f>
        <v>-</v>
      </c>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 t="shared" ref="S1616" si="1392">$BB$23</f>
        <v>-</v>
      </c>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 t="shared" ref="S1617" si="1393">$BB$24</f>
        <v>-</v>
      </c>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 t="shared" ref="S1618" si="1394">$BB$25</f>
        <v>-</v>
      </c>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 t="shared" ref="S1619" si="1395">$BB$26</f>
        <v>-</v>
      </c>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 t="shared" ref="S1620" si="1396">$BB$27</f>
        <v>-</v>
      </c>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 t="shared" ref="S1621" si="1397">$BB$28</f>
        <v>-</v>
      </c>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 t="shared" ref="S1622" si="1398">$BB$29</f>
        <v>-</v>
      </c>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 t="shared" ref="S1623" si="1399">$BB$30</f>
        <v>-</v>
      </c>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 t="shared" ref="S1624" si="1400">$BB$31</f>
        <v>-</v>
      </c>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 t="shared" ref="Y1626" si="1401">VLOOKUP(U1626,$DX$1:$DZ$21,3,FALSE)</f>
        <v>-</v>
      </c>
      <c r="AD1626" s="8"/>
    </row>
    <row r="1627" spans="19:45" ht="30" customHeight="1" x14ac:dyDescent="0.25">
      <c r="S1627" s="7" t="s">
        <v>24</v>
      </c>
      <c r="T1627" s="15" t="s">
        <v>1154</v>
      </c>
      <c r="U1627" s="5" t="s">
        <v>23</v>
      </c>
      <c r="V1627" s="7" t="str">
        <f t="shared" ref="V1627" si="1402">VLOOKUP(U1626,$DX$1:$DZ$21,2,FALSE)</f>
        <v>-</v>
      </c>
      <c r="W1627" s="19"/>
      <c r="X1627" s="19"/>
      <c r="Y1627" s="19"/>
      <c r="Z1627" s="19"/>
      <c r="AA1627" s="5" t="s">
        <v>592</v>
      </c>
      <c r="AB1627" s="26" t="str">
        <f t="shared" ref="AB1627" si="1403">T1646&amp;"_"&amp;ABS(T1644)&amp;"dB_"&amp;T1648&amp;"_"&amp;T1649&amp;"_"&amp;GetAbsMaxMinText(AF1630:AG1689)&amp;"_"&amp;T1629&amp;"_"&amp;T1628&amp;S1626&amp;"."&amp;T1652</f>
        <v>12V_NormalMode_42dB_M804WF_2227F_400_460_ZTS6011M_MP26.1</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1148</v>
      </c>
      <c r="U1628" s="32" t="str">
        <f t="shared" ref="U1628" si="1404">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1173</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 t="shared" ref="AN1629" si="1405">VLOOKUP($T1637,$DE$1:$DJ$31,2,FALSE)</f>
        <v>Full</v>
      </c>
      <c r="AO1629" s="56" t="str">
        <f t="shared" ref="AO1629" si="1406">VLOOKUP($T1637,$DE$1:$DJ$31,3,FALSE)</f>
        <v>Full</v>
      </c>
      <c r="AP1629" s="56" t="str">
        <f t="shared" ref="AP1629" si="1407">VLOOKUP($T1637,$DE$1:$DJ$31,4,FALSE)</f>
        <v>non</v>
      </c>
      <c r="AQ1629" s="56" t="str">
        <f t="shared" ref="AQ1629" si="1408">VLOOKUP($T1637,$DE$1:$DJ$31,5,FALSE)</f>
        <v>non</v>
      </c>
      <c r="AR1629" s="56" t="str">
        <f t="shared" ref="AR1629" si="1409">VLOOKUP($T1637,$DE$1:$DJ$31,6,FALSE)</f>
        <v>Full</v>
      </c>
      <c r="AS1629" s="35" t="s">
        <v>726</v>
      </c>
    </row>
    <row r="1630" spans="19:45" ht="30" customHeight="1" x14ac:dyDescent="0.25">
      <c r="S1630" s="7" t="s">
        <v>18</v>
      </c>
      <c r="T1630" s="15" t="s">
        <v>1149</v>
      </c>
      <c r="U1630" s="36" t="str">
        <f t="shared" ref="U1630:U1640" ca="1" si="1410">ConfigCode($AA1630,$AN1630,$AO1630,$AP1630,$AQ1630,$AR1630,$AF1630,$AG1630,2)</f>
        <v>0x23=-40.60,-40.00;</v>
      </c>
      <c r="V1630" s="37"/>
      <c r="W1630" s="37"/>
      <c r="X1630" s="68"/>
      <c r="Y1630" s="68"/>
      <c r="Z1630" s="55">
        <f t="shared" ref="Z1630:Z1640" ca="1" si="1411" xml:space="preserve">
N("vbias,vlookup vbias range")+
VLOOKUP($AA1630,INDIRECT(BoxVal(ROW($AA1630),34,COLUMN(T1626))),2,FALSE)+
N("gain")+
$AB1630+
N("vcm")+
VLOOKUP($AC1630,$CT$1:$DC$31,7,FALSE)+
N("(vbias*vcp*vbg-vbias)*sensor ratio")+
VbiasCal($AA1630,$AD1630,$AE1630,BoxVal(ROW($AC1630),18,COLUMN($T$22)))+
N("vbias ref+gain ref")+
$V1630+$W1630</f>
        <v>-1.7000000000000002</v>
      </c>
      <c r="AA1630" s="39" t="s">
        <v>799</v>
      </c>
      <c r="AB1630" s="40">
        <v>0.5</v>
      </c>
      <c r="AC1630" s="40" t="s">
        <v>996</v>
      </c>
      <c r="AD1630" s="40">
        <v>1</v>
      </c>
      <c r="AE1630" s="41">
        <v>0</v>
      </c>
      <c r="AF1630" s="42">
        <v>-40.6</v>
      </c>
      <c r="AG1630" s="42">
        <v>-40</v>
      </c>
      <c r="AH1630" s="43">
        <f t="shared" ref="AH1630:AH1640" ca="1" si="1412">$AF1630+$Z1630</f>
        <v>-42.300000000000004</v>
      </c>
      <c r="AI1630" s="43">
        <f t="shared" ref="AI1630:AI1640" ca="1" si="1413">$AG1630+$Z1630</f>
        <v>-41.7</v>
      </c>
      <c r="AJ1630" s="44">
        <f t="shared" ref="AJ1630:AJ1640" ca="1" si="1414" xml:space="preserve">
N("initial sens-loopgain")+
$AF1630-BoxVal(ROW($AA1630),26,COLUMN(INDIRECT("T"&amp;(INT(ROW($AA1647)/65))*65+2)))</f>
        <v>-40.6</v>
      </c>
      <c r="AK1630" s="44">
        <f t="shared" ref="AK1630:AK1640" ca="1" si="1415">AJ1630+(AG1630-AF1630)</f>
        <v>-40</v>
      </c>
      <c r="AL1630" s="44">
        <f t="shared" ref="AL1630:AL1640" ca="1" si="1416" xml:space="preserve">
N("initial sens-loopgain-gain-gain ref-vcm")+
$AH1630-
BoxVal(ROW($AA1630),26,COLUMN(INDIRECT("T"&amp;(INT(ROW($AA1647)/65))*65+2)))-
$AB1630-
$W1630-
IFERROR(VLOOKUP($AC1630,$CT$1:$DC$31,7,FALSE),0)</f>
        <v>-42.800000000000004</v>
      </c>
      <c r="AM1630" s="44">
        <f t="shared" ref="AM1630:AM1640" ca="1" si="1417">AL1630+(AG1630-AF1630)</f>
        <v>-42.2</v>
      </c>
      <c r="AN1630" s="36" t="str">
        <f t="shared" ref="AN1630:AN1640" ca="1" si="1418">IF(BoxVal(ROW(AA1630),9,COLUMN(T1628))="FIX","00",ManualLookup(AA1630,BoxVal(ROW(AA1630),4,COLUMN(AN1628)),INDIRECT(DN$3)))</f>
        <v>20</v>
      </c>
      <c r="AO1630" s="36" t="str">
        <f t="shared" ref="AO1630:AO1640" ca="1" si="1419">ManualLookup(AB1630,BoxVal(ROW(AB1630),4,COLUMN(AO1628)),INDIRECT(DO$3))</f>
        <v>03</v>
      </c>
      <c r="AP1630" s="36" t="str">
        <f t="shared" ref="AP1630:AP1640" ca="1" si="1420">ManualLookup(AC1630,BoxVal(ROW(AC1630),4,COLUMN(AP1628)),INDIRECT(DP$3))</f>
        <v>00</v>
      </c>
      <c r="AQ1630" s="36" t="str">
        <f t="shared" ref="AQ1630:AQ1640" ca="1" si="1421">ManualLookup(AD1630,BoxVal(ROW(AD1630),4,COLUMN(AQ1628)),INDIRECT(DQ$3))</f>
        <v>00</v>
      </c>
      <c r="AR1630" s="36" t="str">
        <f t="shared" ref="AR1630:AR1640" ca="1" si="1422">ManualLookup(AE1630,BoxVal(ROW(AE1630),4,COLUMN(AR1628)),INDIRECT(DR$3))</f>
        <v>00</v>
      </c>
      <c r="AS1630" s="33"/>
    </row>
    <row r="1631" spans="19:45" ht="30" customHeight="1" x14ac:dyDescent="0.25">
      <c r="S1631" s="7" t="s">
        <v>13</v>
      </c>
      <c r="T1631" s="15" t="s">
        <v>1155</v>
      </c>
      <c r="U1631" s="71" t="str">
        <f t="shared" ca="1" si="1410"/>
        <v>0x24=-41.10,-40.60;</v>
      </c>
      <c r="V1631" s="37"/>
      <c r="W1631" s="37"/>
      <c r="X1631" s="68"/>
      <c r="Y1631" s="68"/>
      <c r="Z1631" s="55">
        <f t="shared" ca="1" si="1411"/>
        <v>-1.2000000000000002</v>
      </c>
      <c r="AA1631" s="39" t="s">
        <v>799</v>
      </c>
      <c r="AB1631" s="40">
        <v>1</v>
      </c>
      <c r="AC1631" s="40" t="s">
        <v>996</v>
      </c>
      <c r="AD1631" s="40">
        <v>1</v>
      </c>
      <c r="AE1631" s="41">
        <v>0</v>
      </c>
      <c r="AF1631" s="42">
        <v>-41.1</v>
      </c>
      <c r="AG1631" s="47">
        <f t="shared" ref="AG1631" si="1423">AF1630</f>
        <v>-40.6</v>
      </c>
      <c r="AH1631" s="43">
        <f t="shared" ca="1" si="1412"/>
        <v>-42.300000000000004</v>
      </c>
      <c r="AI1631" s="43">
        <f t="shared" ca="1" si="1413"/>
        <v>-41.800000000000004</v>
      </c>
      <c r="AJ1631" s="44">
        <f t="shared" ca="1" si="1414"/>
        <v>-41.1</v>
      </c>
      <c r="AK1631" s="44">
        <f t="shared" ca="1" si="1415"/>
        <v>-40.6</v>
      </c>
      <c r="AL1631" s="44">
        <f t="shared" ca="1" si="1416"/>
        <v>-43.300000000000004</v>
      </c>
      <c r="AM1631" s="44">
        <f t="shared" ca="1" si="1417"/>
        <v>-42.800000000000004</v>
      </c>
      <c r="AN1631" s="36" t="str">
        <f t="shared" ca="1" si="1418"/>
        <v>20</v>
      </c>
      <c r="AO1631" s="36" t="str">
        <f t="shared" ca="1" si="1419"/>
        <v>04</v>
      </c>
      <c r="AP1631" s="36" t="str">
        <f t="shared" ca="1" si="1420"/>
        <v>00</v>
      </c>
      <c r="AQ1631" s="36" t="str">
        <f t="shared" ca="1" si="1421"/>
        <v>00</v>
      </c>
      <c r="AR1631" s="36" t="str">
        <f t="shared" ca="1" si="1422"/>
        <v>00</v>
      </c>
      <c r="AS1631" s="36"/>
    </row>
    <row r="1632" spans="19:45" ht="30" customHeight="1" x14ac:dyDescent="0.25">
      <c r="S1632" s="26"/>
      <c r="T1632" s="17"/>
      <c r="U1632" s="71" t="str">
        <f t="shared" ca="1" si="1410"/>
        <v>0x33=-41.70,-41.10;</v>
      </c>
      <c r="V1632" s="37"/>
      <c r="W1632" s="37"/>
      <c r="X1632" s="68"/>
      <c r="Y1632" s="68"/>
      <c r="Z1632" s="55">
        <f t="shared" ca="1" si="1411"/>
        <v>-0.60000000000000009</v>
      </c>
      <c r="AA1632" s="39" t="s">
        <v>586</v>
      </c>
      <c r="AB1632" s="40">
        <v>0.5</v>
      </c>
      <c r="AC1632" s="40" t="s">
        <v>995</v>
      </c>
      <c r="AD1632" s="40">
        <v>1</v>
      </c>
      <c r="AE1632" s="41">
        <v>0</v>
      </c>
      <c r="AF1632" s="42">
        <v>-41.7</v>
      </c>
      <c r="AG1632" s="47">
        <f t="shared" ref="AG1632:AG1640" si="1424">AF1631</f>
        <v>-41.1</v>
      </c>
      <c r="AH1632" s="43">
        <f t="shared" ca="1" si="1412"/>
        <v>-42.300000000000004</v>
      </c>
      <c r="AI1632" s="43">
        <f t="shared" ca="1" si="1413"/>
        <v>-41.7</v>
      </c>
      <c r="AJ1632" s="44">
        <f t="shared" ca="1" si="1414"/>
        <v>-41.7</v>
      </c>
      <c r="AK1632" s="44">
        <f t="shared" ca="1" si="1415"/>
        <v>-41.1</v>
      </c>
      <c r="AL1632" s="44">
        <f t="shared" ca="1" si="1416"/>
        <v>-42.800000000000004</v>
      </c>
      <c r="AM1632" s="44">
        <f t="shared" ca="1" si="1417"/>
        <v>-42.2</v>
      </c>
      <c r="AN1632" s="36" t="str">
        <f t="shared" ca="1" si="1418"/>
        <v>30</v>
      </c>
      <c r="AO1632" s="36" t="str">
        <f t="shared" ca="1" si="1419"/>
        <v>03</v>
      </c>
      <c r="AP1632" s="36" t="str">
        <f t="shared" ca="1" si="1420"/>
        <v>00</v>
      </c>
      <c r="AQ1632" s="36" t="str">
        <f t="shared" ca="1" si="1421"/>
        <v>00</v>
      </c>
      <c r="AR1632" s="36" t="str">
        <f t="shared" ca="1" si="1422"/>
        <v>00</v>
      </c>
      <c r="AS1632" s="36"/>
    </row>
    <row r="1633" spans="19:45" ht="30" customHeight="1" x14ac:dyDescent="0.25">
      <c r="S1633" s="7" t="s">
        <v>19</v>
      </c>
      <c r="T1633" s="15" t="s">
        <v>1150</v>
      </c>
      <c r="U1633" s="71" t="str">
        <f t="shared" ca="1" si="1410"/>
        <v>0x34=-42.20,-41.70;</v>
      </c>
      <c r="V1633" s="37"/>
      <c r="W1633" s="37"/>
      <c r="X1633" s="68"/>
      <c r="Y1633" s="68"/>
      <c r="Z1633" s="55">
        <f t="shared" ca="1" si="1411"/>
        <v>-0.10000000000000009</v>
      </c>
      <c r="AA1633" s="39" t="s">
        <v>586</v>
      </c>
      <c r="AB1633" s="40">
        <v>1</v>
      </c>
      <c r="AC1633" s="40" t="s">
        <v>995</v>
      </c>
      <c r="AD1633" s="40">
        <v>1</v>
      </c>
      <c r="AE1633" s="41">
        <v>0</v>
      </c>
      <c r="AF1633" s="42">
        <v>-42.2</v>
      </c>
      <c r="AG1633" s="47">
        <f t="shared" si="1424"/>
        <v>-41.7</v>
      </c>
      <c r="AH1633" s="43">
        <f t="shared" ca="1" si="1412"/>
        <v>-42.300000000000004</v>
      </c>
      <c r="AI1633" s="43">
        <f t="shared" ca="1" si="1413"/>
        <v>-41.800000000000004</v>
      </c>
      <c r="AJ1633" s="44">
        <f t="shared" ca="1" si="1414"/>
        <v>-42.2</v>
      </c>
      <c r="AK1633" s="44">
        <f t="shared" ca="1" si="1415"/>
        <v>-41.7</v>
      </c>
      <c r="AL1633" s="44">
        <f t="shared" ca="1" si="1416"/>
        <v>-43.300000000000004</v>
      </c>
      <c r="AM1633" s="44">
        <f t="shared" ca="1" si="1417"/>
        <v>-42.800000000000004</v>
      </c>
      <c r="AN1633" s="36" t="str">
        <f t="shared" ca="1" si="1418"/>
        <v>30</v>
      </c>
      <c r="AO1633" s="36" t="str">
        <f t="shared" ca="1" si="1419"/>
        <v>04</v>
      </c>
      <c r="AP1633" s="36" t="str">
        <f t="shared" ca="1" si="1420"/>
        <v>00</v>
      </c>
      <c r="AQ1633" s="36" t="str">
        <f t="shared" ca="1" si="1421"/>
        <v>00</v>
      </c>
      <c r="AR1633" s="36" t="str">
        <f t="shared" ca="1" si="1422"/>
        <v>00</v>
      </c>
      <c r="AS1633" s="36"/>
    </row>
    <row r="1634" spans="19:45" ht="30" customHeight="1" x14ac:dyDescent="0.25">
      <c r="S1634" s="7" t="s">
        <v>15</v>
      </c>
      <c r="T1634" s="15" t="s">
        <v>1151</v>
      </c>
      <c r="U1634" s="71" t="str">
        <f t="shared" ca="1" si="1410"/>
        <v>0x03=-42.80,-42.20;</v>
      </c>
      <c r="V1634" s="37"/>
      <c r="W1634" s="37"/>
      <c r="X1634" s="68"/>
      <c r="Y1634" s="68"/>
      <c r="Z1634" s="55">
        <f t="shared" ca="1" si="1411"/>
        <v>0.5</v>
      </c>
      <c r="AA1634" s="39" t="s">
        <v>587</v>
      </c>
      <c r="AB1634" s="40">
        <v>0.5</v>
      </c>
      <c r="AC1634" s="40" t="s">
        <v>995</v>
      </c>
      <c r="AD1634" s="40">
        <v>1</v>
      </c>
      <c r="AE1634" s="41">
        <v>0</v>
      </c>
      <c r="AF1634" s="42">
        <v>-42.8</v>
      </c>
      <c r="AG1634" s="47">
        <f t="shared" si="1424"/>
        <v>-42.2</v>
      </c>
      <c r="AH1634" s="43">
        <f t="shared" ca="1" si="1412"/>
        <v>-42.3</v>
      </c>
      <c r="AI1634" s="43">
        <f t="shared" ca="1" si="1413"/>
        <v>-41.7</v>
      </c>
      <c r="AJ1634" s="44">
        <f t="shared" ca="1" si="1414"/>
        <v>-42.8</v>
      </c>
      <c r="AK1634" s="44">
        <f t="shared" ca="1" si="1415"/>
        <v>-42.2</v>
      </c>
      <c r="AL1634" s="44">
        <f t="shared" ca="1" si="1416"/>
        <v>-42.8</v>
      </c>
      <c r="AM1634" s="44">
        <f t="shared" ca="1" si="1417"/>
        <v>-42.2</v>
      </c>
      <c r="AN1634" s="36" t="str">
        <f t="shared" ca="1" si="1418"/>
        <v>00</v>
      </c>
      <c r="AO1634" s="36" t="str">
        <f t="shared" ca="1" si="1419"/>
        <v>03</v>
      </c>
      <c r="AP1634" s="36" t="str">
        <f t="shared" ca="1" si="1420"/>
        <v>00</v>
      </c>
      <c r="AQ1634" s="36" t="str">
        <f t="shared" ca="1" si="1421"/>
        <v>00</v>
      </c>
      <c r="AR1634" s="36" t="str">
        <f t="shared" ca="1" si="1422"/>
        <v>00</v>
      </c>
      <c r="AS1634" s="36"/>
    </row>
    <row r="1635" spans="19:45" ht="30" customHeight="1" x14ac:dyDescent="0.25">
      <c r="S1635" s="7" t="s">
        <v>705</v>
      </c>
      <c r="T1635" s="15" t="s">
        <v>1152</v>
      </c>
      <c r="U1635" s="71" t="str">
        <f t="shared" ca="1" si="1410"/>
        <v>0x04=-43.30,-42.80;</v>
      </c>
      <c r="V1635" s="37"/>
      <c r="W1635" s="37"/>
      <c r="X1635" s="68"/>
      <c r="Y1635" s="68"/>
      <c r="Z1635" s="55">
        <f t="shared" ca="1" si="1411"/>
        <v>1</v>
      </c>
      <c r="AA1635" s="39" t="s">
        <v>587</v>
      </c>
      <c r="AB1635" s="40">
        <v>1</v>
      </c>
      <c r="AC1635" s="40" t="s">
        <v>995</v>
      </c>
      <c r="AD1635" s="40">
        <v>1</v>
      </c>
      <c r="AE1635" s="41">
        <v>0</v>
      </c>
      <c r="AF1635" s="42">
        <v>-43.3</v>
      </c>
      <c r="AG1635" s="47">
        <f t="shared" si="1424"/>
        <v>-42.8</v>
      </c>
      <c r="AH1635" s="43">
        <f t="shared" ca="1" si="1412"/>
        <v>-42.3</v>
      </c>
      <c r="AI1635" s="43">
        <f t="shared" ca="1" si="1413"/>
        <v>-41.8</v>
      </c>
      <c r="AJ1635" s="44">
        <f t="shared" ca="1" si="1414"/>
        <v>-43.3</v>
      </c>
      <c r="AK1635" s="44">
        <f t="shared" ca="1" si="1415"/>
        <v>-42.8</v>
      </c>
      <c r="AL1635" s="44">
        <f t="shared" ca="1" si="1416"/>
        <v>-43.3</v>
      </c>
      <c r="AM1635" s="44">
        <f t="shared" ca="1" si="1417"/>
        <v>-42.8</v>
      </c>
      <c r="AN1635" s="36" t="str">
        <f t="shared" ca="1" si="1418"/>
        <v>00</v>
      </c>
      <c r="AO1635" s="36" t="str">
        <f t="shared" ca="1" si="1419"/>
        <v>04</v>
      </c>
      <c r="AP1635" s="36" t="str">
        <f t="shared" ca="1" si="1420"/>
        <v>00</v>
      </c>
      <c r="AQ1635" s="36" t="str">
        <f t="shared" ca="1" si="1421"/>
        <v>00</v>
      </c>
      <c r="AR1635" s="36" t="str">
        <f t="shared" ca="1" si="1422"/>
        <v>00</v>
      </c>
      <c r="AS1635" s="36"/>
    </row>
    <row r="1636" spans="19:45" ht="30" customHeight="1" x14ac:dyDescent="0.25">
      <c r="S1636" s="7" t="s">
        <v>605</v>
      </c>
      <c r="T1636" s="15" t="s">
        <v>991</v>
      </c>
      <c r="U1636" s="71" t="str">
        <f t="shared" ca="1" si="1410"/>
        <v>0x53=-43.90,-43.30;</v>
      </c>
      <c r="V1636" s="37"/>
      <c r="W1636" s="37"/>
      <c r="X1636" s="68"/>
      <c r="Y1636" s="68"/>
      <c r="Z1636" s="55">
        <f t="shared" ca="1" si="1411"/>
        <v>1.6</v>
      </c>
      <c r="AA1636" s="39" t="s">
        <v>580</v>
      </c>
      <c r="AB1636" s="40">
        <v>0.5</v>
      </c>
      <c r="AC1636" s="40" t="s">
        <v>995</v>
      </c>
      <c r="AD1636" s="40">
        <v>1</v>
      </c>
      <c r="AE1636" s="41">
        <v>0</v>
      </c>
      <c r="AF1636" s="42">
        <v>-43.9</v>
      </c>
      <c r="AG1636" s="47">
        <f t="shared" si="1424"/>
        <v>-43.3</v>
      </c>
      <c r="AH1636" s="43">
        <f t="shared" ca="1" si="1412"/>
        <v>-42.3</v>
      </c>
      <c r="AI1636" s="43">
        <f t="shared" ca="1" si="1413"/>
        <v>-41.699999999999996</v>
      </c>
      <c r="AJ1636" s="44">
        <f t="shared" ca="1" si="1414"/>
        <v>-43.9</v>
      </c>
      <c r="AK1636" s="44">
        <f t="shared" ca="1" si="1415"/>
        <v>-43.3</v>
      </c>
      <c r="AL1636" s="44">
        <f t="shared" ca="1" si="1416"/>
        <v>-42.8</v>
      </c>
      <c r="AM1636" s="44">
        <f t="shared" ca="1" si="1417"/>
        <v>-42.199999999999996</v>
      </c>
      <c r="AN1636" s="36" t="str">
        <f t="shared" ca="1" si="1418"/>
        <v>50</v>
      </c>
      <c r="AO1636" s="36" t="str">
        <f t="shared" ca="1" si="1419"/>
        <v>03</v>
      </c>
      <c r="AP1636" s="36" t="str">
        <f t="shared" ca="1" si="1420"/>
        <v>00</v>
      </c>
      <c r="AQ1636" s="36" t="str">
        <f t="shared" ca="1" si="1421"/>
        <v>00</v>
      </c>
      <c r="AR1636" s="36" t="str">
        <f t="shared" ca="1" si="1422"/>
        <v>00</v>
      </c>
      <c r="AS1636" s="36"/>
    </row>
    <row r="1637" spans="19:45" ht="30" customHeight="1" x14ac:dyDescent="0.25">
      <c r="S1637" s="7" t="s">
        <v>721</v>
      </c>
      <c r="T1637" s="15" t="s">
        <v>26</v>
      </c>
      <c r="U1637" s="71" t="str">
        <f t="shared" ca="1" si="1410"/>
        <v>0x54=-44.40,-43.90;</v>
      </c>
      <c r="V1637" s="37"/>
      <c r="W1637" s="37"/>
      <c r="X1637" s="68"/>
      <c r="Y1637" s="68"/>
      <c r="Z1637" s="55">
        <f t="shared" ca="1" si="1411"/>
        <v>2.1</v>
      </c>
      <c r="AA1637" s="39" t="s">
        <v>580</v>
      </c>
      <c r="AB1637" s="40">
        <v>1</v>
      </c>
      <c r="AC1637" s="40" t="s">
        <v>995</v>
      </c>
      <c r="AD1637" s="40">
        <v>1</v>
      </c>
      <c r="AE1637" s="41">
        <v>0</v>
      </c>
      <c r="AF1637" s="42">
        <v>-44.4</v>
      </c>
      <c r="AG1637" s="47">
        <f t="shared" si="1424"/>
        <v>-43.9</v>
      </c>
      <c r="AH1637" s="43">
        <f t="shared" ca="1" si="1412"/>
        <v>-42.3</v>
      </c>
      <c r="AI1637" s="43">
        <f t="shared" ca="1" si="1413"/>
        <v>-41.8</v>
      </c>
      <c r="AJ1637" s="44">
        <f t="shared" ca="1" si="1414"/>
        <v>-44.4</v>
      </c>
      <c r="AK1637" s="44">
        <f t="shared" ca="1" si="1415"/>
        <v>-43.9</v>
      </c>
      <c r="AL1637" s="44">
        <f t="shared" ca="1" si="1416"/>
        <v>-43.3</v>
      </c>
      <c r="AM1637" s="44">
        <f t="shared" ca="1" si="1417"/>
        <v>-42.8</v>
      </c>
      <c r="AN1637" s="36" t="str">
        <f t="shared" ca="1" si="1418"/>
        <v>50</v>
      </c>
      <c r="AO1637" s="36" t="str">
        <f t="shared" ca="1" si="1419"/>
        <v>04</v>
      </c>
      <c r="AP1637" s="36" t="str">
        <f t="shared" ca="1" si="1420"/>
        <v>00</v>
      </c>
      <c r="AQ1637" s="36" t="str">
        <f t="shared" ca="1" si="1421"/>
        <v>00</v>
      </c>
      <c r="AR1637" s="36" t="str">
        <f t="shared" ca="1" si="1422"/>
        <v>00</v>
      </c>
      <c r="AS1637" s="36"/>
    </row>
    <row r="1638" spans="19:45" ht="30" customHeight="1" x14ac:dyDescent="0.25">
      <c r="S1638" s="7" t="s">
        <v>20</v>
      </c>
      <c r="T1638" s="15">
        <v>-38</v>
      </c>
      <c r="U1638" s="71" t="str">
        <f t="shared" ca="1" si="1410"/>
        <v>0x63=-45.00,-44.40;</v>
      </c>
      <c r="V1638" s="37"/>
      <c r="W1638" s="37"/>
      <c r="X1638" s="38"/>
      <c r="Y1638" s="38"/>
      <c r="Z1638" s="55">
        <f t="shared" ca="1" si="1411"/>
        <v>2.7</v>
      </c>
      <c r="AA1638" s="39" t="s">
        <v>581</v>
      </c>
      <c r="AB1638" s="40">
        <v>0.5</v>
      </c>
      <c r="AC1638" s="40" t="s">
        <v>995</v>
      </c>
      <c r="AD1638" s="40">
        <v>1</v>
      </c>
      <c r="AE1638" s="41">
        <v>0</v>
      </c>
      <c r="AF1638" s="42">
        <v>-45</v>
      </c>
      <c r="AG1638" s="47">
        <f t="shared" si="1424"/>
        <v>-44.4</v>
      </c>
      <c r="AH1638" s="43">
        <f t="shared" ca="1" si="1412"/>
        <v>-42.3</v>
      </c>
      <c r="AI1638" s="43">
        <f t="shared" ca="1" si="1413"/>
        <v>-41.699999999999996</v>
      </c>
      <c r="AJ1638" s="44">
        <f t="shared" ca="1" si="1414"/>
        <v>-45</v>
      </c>
      <c r="AK1638" s="44">
        <f t="shared" ca="1" si="1415"/>
        <v>-44.4</v>
      </c>
      <c r="AL1638" s="44">
        <f t="shared" ca="1" si="1416"/>
        <v>-42.8</v>
      </c>
      <c r="AM1638" s="44">
        <f t="shared" ca="1" si="1417"/>
        <v>-42.199999999999996</v>
      </c>
      <c r="AN1638" s="36" t="str">
        <f t="shared" ca="1" si="1418"/>
        <v>60</v>
      </c>
      <c r="AO1638" s="36" t="str">
        <f t="shared" ca="1" si="1419"/>
        <v>03</v>
      </c>
      <c r="AP1638" s="36" t="str">
        <f t="shared" ca="1" si="1420"/>
        <v>00</v>
      </c>
      <c r="AQ1638" s="36" t="str">
        <f t="shared" ca="1" si="1421"/>
        <v>00</v>
      </c>
      <c r="AR1638" s="36" t="str">
        <f t="shared" ca="1" si="1422"/>
        <v>00</v>
      </c>
      <c r="AS1638" s="36"/>
    </row>
    <row r="1639" spans="19:45" ht="30" customHeight="1" x14ac:dyDescent="0.25">
      <c r="S1639" s="7" t="s">
        <v>691</v>
      </c>
      <c r="T1639" s="15" t="s">
        <v>1098</v>
      </c>
      <c r="U1639" s="71" t="str">
        <f t="shared" ca="1" si="1410"/>
        <v>0x64=-45.50,-45.00;</v>
      </c>
      <c r="V1639" s="37"/>
      <c r="W1639" s="37"/>
      <c r="X1639" s="38"/>
      <c r="Y1639" s="38"/>
      <c r="Z1639" s="55">
        <f t="shared" ca="1" si="1411"/>
        <v>3.2</v>
      </c>
      <c r="AA1639" s="39" t="s">
        <v>581</v>
      </c>
      <c r="AB1639" s="40">
        <v>1</v>
      </c>
      <c r="AC1639" s="40" t="s">
        <v>995</v>
      </c>
      <c r="AD1639" s="40">
        <v>1</v>
      </c>
      <c r="AE1639" s="41">
        <v>0</v>
      </c>
      <c r="AF1639" s="42">
        <v>-45.5</v>
      </c>
      <c r="AG1639" s="47">
        <f t="shared" si="1424"/>
        <v>-45</v>
      </c>
      <c r="AH1639" s="43">
        <f t="shared" ca="1" si="1412"/>
        <v>-42.3</v>
      </c>
      <c r="AI1639" s="43">
        <f t="shared" ca="1" si="1413"/>
        <v>-41.8</v>
      </c>
      <c r="AJ1639" s="44">
        <f t="shared" ca="1" si="1414"/>
        <v>-45.5</v>
      </c>
      <c r="AK1639" s="44">
        <f t="shared" ca="1" si="1415"/>
        <v>-45</v>
      </c>
      <c r="AL1639" s="44">
        <f t="shared" ca="1" si="1416"/>
        <v>-43.3</v>
      </c>
      <c r="AM1639" s="44">
        <f t="shared" ca="1" si="1417"/>
        <v>-42.8</v>
      </c>
      <c r="AN1639" s="36" t="str">
        <f t="shared" ca="1" si="1418"/>
        <v>60</v>
      </c>
      <c r="AO1639" s="36" t="str">
        <f t="shared" ca="1" si="1419"/>
        <v>04</v>
      </c>
      <c r="AP1639" s="36" t="str">
        <f t="shared" ca="1" si="1420"/>
        <v>00</v>
      </c>
      <c r="AQ1639" s="36" t="str">
        <f t="shared" ca="1" si="1421"/>
        <v>00</v>
      </c>
      <c r="AR1639" s="36" t="str">
        <f t="shared" ca="1" si="1422"/>
        <v>00</v>
      </c>
      <c r="AS1639" s="36"/>
    </row>
    <row r="1640" spans="19:45" ht="30" customHeight="1" x14ac:dyDescent="0.25">
      <c r="S1640" s="7" t="s">
        <v>544</v>
      </c>
      <c r="T1640" s="15" t="s">
        <v>993</v>
      </c>
      <c r="U1640" s="71" t="str">
        <f t="shared" ca="1" si="1410"/>
        <v>0x65=-46.00,-45.50;</v>
      </c>
      <c r="V1640" s="37"/>
      <c r="W1640" s="37"/>
      <c r="X1640" s="38"/>
      <c r="Y1640" s="38"/>
      <c r="Z1640" s="71">
        <f t="shared" ca="1" si="1411"/>
        <v>3.7</v>
      </c>
      <c r="AA1640" s="39" t="s">
        <v>581</v>
      </c>
      <c r="AB1640" s="40">
        <v>1.5</v>
      </c>
      <c r="AC1640" s="40" t="s">
        <v>995</v>
      </c>
      <c r="AD1640" s="40">
        <v>1</v>
      </c>
      <c r="AE1640" s="41">
        <v>0</v>
      </c>
      <c r="AF1640" s="42">
        <v>-46</v>
      </c>
      <c r="AG1640" s="49">
        <f t="shared" si="1424"/>
        <v>-45.5</v>
      </c>
      <c r="AH1640" s="43">
        <f t="shared" ca="1" si="1412"/>
        <v>-42.3</v>
      </c>
      <c r="AI1640" s="43">
        <f t="shared" ca="1" si="1413"/>
        <v>-41.8</v>
      </c>
      <c r="AJ1640" s="44">
        <f t="shared" ca="1" si="1414"/>
        <v>-46</v>
      </c>
      <c r="AK1640" s="44">
        <f t="shared" ca="1" si="1415"/>
        <v>-45.5</v>
      </c>
      <c r="AL1640" s="44">
        <f t="shared" ca="1" si="1416"/>
        <v>-43.8</v>
      </c>
      <c r="AM1640" s="44">
        <f t="shared" ca="1" si="1417"/>
        <v>-43.3</v>
      </c>
      <c r="AN1640" s="36" t="str">
        <f t="shared" ca="1" si="1418"/>
        <v>60</v>
      </c>
      <c r="AO1640" s="36" t="str">
        <f t="shared" ca="1" si="1419"/>
        <v>05</v>
      </c>
      <c r="AP1640" s="36" t="str">
        <f t="shared" ca="1" si="1420"/>
        <v>00</v>
      </c>
      <c r="AQ1640" s="36" t="str">
        <f t="shared" ca="1" si="1421"/>
        <v>00</v>
      </c>
      <c r="AR1640" s="36" t="str">
        <f t="shared" ca="1" si="1422"/>
        <v>00</v>
      </c>
      <c r="AS1640" s="36"/>
    </row>
    <row r="1641" spans="19:45" ht="30" customHeight="1" x14ac:dyDescent="0.25">
      <c r="S1641" s="7" t="s">
        <v>12</v>
      </c>
      <c r="T1641" s="15" t="s">
        <v>548</v>
      </c>
      <c r="U1641" s="71"/>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71"/>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71"/>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VLOOKUP(T1629,MPN!$A$1:$E$997,4,FALSE)</f>
        <v>-42</v>
      </c>
      <c r="U1644" s="71"/>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71"/>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 t="shared" ref="T1646" si="1425">VLOOKUP($T1633,$AU$1:$AZ$31,MATCH($T1627,$AU$1:$AZ$1,0),FALSE)&amp;"_"&amp;T1635</f>
        <v>12V_NormalMode</v>
      </c>
      <c r="U1646" s="71"/>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VLOOKUP($T1629,MPN!$A$1:$E$497,2,FALSE)</f>
        <v>AMIC</v>
      </c>
      <c r="U1647" s="71"/>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M804WF</v>
      </c>
      <c r="U1648" s="71"/>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2:45" ht="30" customHeight="1" x14ac:dyDescent="0.25">
      <c r="S1649" s="7" t="s">
        <v>17</v>
      </c>
      <c r="T1649" s="7" t="str">
        <f>VLOOKUP($T1631,Sensor!$A$1:$B$100,2,FALSE)</f>
        <v>2227F</v>
      </c>
      <c r="U1649" s="71"/>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2:45" ht="30" customHeight="1" x14ac:dyDescent="0.25">
      <c r="S1650" s="7" t="s">
        <v>21</v>
      </c>
      <c r="T1650" s="7" t="str">
        <f>VLOOKUP($T1629,MPN!$A$1:$E$497,5,FALSE)</f>
        <v>Default</v>
      </c>
      <c r="U1650" s="71"/>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2:45" ht="30" customHeight="1" x14ac:dyDescent="0.25">
      <c r="S1651" s="7" t="s">
        <v>545</v>
      </c>
      <c r="T1651" s="7">
        <f t="shared" ref="T1651" si="1426">VLOOKUP(T1640,$DT$1:$DV$31,3,FALSE)</f>
        <v>0</v>
      </c>
      <c r="U1651" s="71"/>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2:45" ht="30" customHeight="1" x14ac:dyDescent="0.25">
      <c r="S1652" s="7" t="s">
        <v>22</v>
      </c>
      <c r="T1652" s="15">
        <v>1</v>
      </c>
      <c r="U1652" s="71"/>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2:45" ht="30" customHeight="1" x14ac:dyDescent="0.25">
      <c r="B1653" s="70"/>
      <c r="S1653" s="7" t="s">
        <v>696</v>
      </c>
      <c r="T1653" s="28">
        <v>44868</v>
      </c>
      <c r="U1653" s="71"/>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2:45" ht="30" customHeight="1" x14ac:dyDescent="0.25">
      <c r="S1654" s="7" t="s">
        <v>694</v>
      </c>
      <c r="T1654" s="15" t="s">
        <v>994</v>
      </c>
      <c r="U1654" s="71"/>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2:45" ht="30" customHeight="1" x14ac:dyDescent="0.25">
      <c r="S1655" s="7" t="s">
        <v>697</v>
      </c>
      <c r="T1655" s="7">
        <f t="shared" ref="T1655" ca="1" si="1427">COUNTA(U1630:U1689)</f>
        <v>11</v>
      </c>
      <c r="U1655" s="71"/>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2:45" ht="30" customHeight="1" x14ac:dyDescent="0.25">
      <c r="S1656" s="7" t="s">
        <v>715</v>
      </c>
      <c r="T1656" s="7" t="str">
        <f t="shared" ref="T1656" si="1428">T1644&amp;"+/-"&amp;T1645&amp;" "&amp;T1654</f>
        <v>-42+/-0.8 dBV</v>
      </c>
      <c r="U1656" s="71"/>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2:45" ht="30" customHeight="1" x14ac:dyDescent="0.25">
      <c r="S1657" s="7" t="s">
        <v>719</v>
      </c>
      <c r="T1657" s="54" t="str">
        <f t="shared" ref="T1657" si="1429">T1636&amp;" : "&amp;T1639&amp;" "&amp;"(uA)"&amp;CHAR(10)&amp;"Vdc&amp;Remark: "&amp;T1642</f>
        <v>3.3V : 100~200 (uA)
Vdc&amp;Remark: -</v>
      </c>
      <c r="U1657" s="71"/>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2:45" ht="30" customHeight="1" x14ac:dyDescent="0.25">
      <c r="U1658" s="71"/>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2:45" ht="30" customHeight="1" x14ac:dyDescent="0.25">
      <c r="S1659" s="2" t="s">
        <v>14</v>
      </c>
      <c r="T1659" s="2" t="str">
        <f t="shared" ref="T1659" si="1430">ADDRESS(ROW(S1659),COLUMN($S$1))&amp;":"&amp;ADDRESS(ROW(S1689),COLUMN($T$1))</f>
        <v>$S$1659:$T$1689</v>
      </c>
      <c r="U1659" s="71"/>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2:45" ht="30" customHeight="1" x14ac:dyDescent="0.25">
      <c r="S1660" s="4" t="str">
        <f t="shared" ref="S1660" si="1431">$BB$2</f>
        <v>15V</v>
      </c>
      <c r="T1660" s="3">
        <v>3.3</v>
      </c>
      <c r="U1660" s="71"/>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2:45" ht="30" customHeight="1" x14ac:dyDescent="0.25">
      <c r="S1661" s="4" t="str">
        <f t="shared" ref="S1661" si="1432">$BB$3</f>
        <v>14V</v>
      </c>
      <c r="T1661" s="3">
        <v>2.2000000000000002</v>
      </c>
      <c r="U1661" s="71"/>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2:45" ht="30" customHeight="1" x14ac:dyDescent="0.25">
      <c r="S1662" s="4" t="str">
        <f t="shared" ref="S1662" si="1433">$BB$4</f>
        <v>13V</v>
      </c>
      <c r="T1662" s="3">
        <v>1.1000000000000001</v>
      </c>
      <c r="U1662" s="71"/>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2:45" ht="30" customHeight="1" x14ac:dyDescent="0.25">
      <c r="S1663" s="4" t="str">
        <f t="shared" ref="S1663" si="1434">$BB$5</f>
        <v>12V</v>
      </c>
      <c r="T1663" s="3">
        <v>0</v>
      </c>
      <c r="U1663" s="71"/>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2:45" ht="30" customHeight="1" x14ac:dyDescent="0.25">
      <c r="S1664" s="4" t="str">
        <f t="shared" ref="S1664" si="1435">$BB$6</f>
        <v>11V</v>
      </c>
      <c r="T1664" s="3">
        <v>-1.1000000000000001</v>
      </c>
      <c r="U1664" s="71"/>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 t="shared" ref="S1665" si="1436">$BB$7</f>
        <v>10V</v>
      </c>
      <c r="T1665" s="3">
        <v>-2.2000000000000002</v>
      </c>
      <c r="U1665" s="71"/>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 t="shared" ref="S1666" si="1437">$BB$8</f>
        <v>9V</v>
      </c>
      <c r="T1666" s="3" t="s">
        <v>562</v>
      </c>
      <c r="U1666" s="71"/>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 t="shared" ref="S1667" si="1438">$BB$9</f>
        <v>FIX</v>
      </c>
      <c r="T1667" s="3" t="s">
        <v>562</v>
      </c>
      <c r="U1667" s="71"/>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 t="shared" ref="S1668" si="1439">$BB$10</f>
        <v>Space</v>
      </c>
      <c r="T1668" s="3"/>
      <c r="U1668" s="71"/>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 t="shared" ref="S1669" si="1440">$BB$11</f>
        <v>Config2</v>
      </c>
      <c r="T1669" s="3"/>
      <c r="U1669" s="71"/>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 t="shared" ref="S1670" si="1441">$BB$12</f>
        <v>-</v>
      </c>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 t="shared" ref="S1671" si="1442">$BB$13</f>
        <v>-</v>
      </c>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 t="shared" ref="S1672" si="1443">$BB$14</f>
        <v>-</v>
      </c>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 t="shared" ref="S1673" si="1444">$BB$15</f>
        <v>-</v>
      </c>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 t="shared" ref="S1674" si="1445">$BB$16</f>
        <v>-</v>
      </c>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 t="shared" ref="S1675" si="1446">$BB$17</f>
        <v>-</v>
      </c>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 t="shared" ref="S1676" si="1447">$BB$18</f>
        <v>-</v>
      </c>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 t="shared" ref="S1677" si="1448">$BB$19</f>
        <v>-</v>
      </c>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 t="shared" ref="S1678" si="1449">$BB$20</f>
        <v>-</v>
      </c>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 t="shared" ref="S1679" si="1450">$BB$21</f>
        <v>-</v>
      </c>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 t="shared" ref="S1680" si="1451">$BB$22</f>
        <v>-</v>
      </c>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 t="shared" ref="S1681" si="1452">$BB$23</f>
        <v>-</v>
      </c>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 t="shared" ref="S1682" si="1453">$BB$24</f>
        <v>-</v>
      </c>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 t="shared" ref="S1683" si="1454">$BB$25</f>
        <v>-</v>
      </c>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 t="shared" ref="S1684" si="1455">$BB$26</f>
        <v>-</v>
      </c>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 t="shared" ref="S1685" si="1456">$BB$27</f>
        <v>-</v>
      </c>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 t="shared" ref="S1686" si="1457">$BB$28</f>
        <v>-</v>
      </c>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 t="shared" ref="S1687" si="1458">$BB$29</f>
        <v>-</v>
      </c>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 t="shared" ref="S1688" si="1459">$BB$30</f>
        <v>-</v>
      </c>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 t="shared" ref="S1689" si="1460">$BB$31</f>
        <v>-</v>
      </c>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 t="shared" ref="Y1691" si="1461">VLOOKUP(U1691,$DX$1:$DZ$21,3,FALSE)</f>
        <v>-</v>
      </c>
      <c r="AD1691" s="8"/>
    </row>
    <row r="1692" spans="19:45" ht="30" customHeight="1" x14ac:dyDescent="0.25">
      <c r="S1692" s="7" t="s">
        <v>24</v>
      </c>
      <c r="T1692" s="15" t="s">
        <v>1163</v>
      </c>
      <c r="U1692" s="5" t="s">
        <v>23</v>
      </c>
      <c r="V1692" s="7" t="str">
        <f t="shared" ref="V1692" si="1462">VLOOKUP(U1691,$DX$1:$DZ$21,2,FALSE)</f>
        <v>-</v>
      </c>
      <c r="W1692" s="19"/>
      <c r="X1692" s="19"/>
      <c r="Y1692" s="19"/>
      <c r="Z1692" s="19"/>
      <c r="AA1692" s="5" t="s">
        <v>592</v>
      </c>
      <c r="AB1692" s="26" t="str">
        <f t="shared" ref="AB1692" si="1463">T1711&amp;"_"&amp;ABS(T1709)&amp;"dB_"&amp;T1713&amp;"_"&amp;T1714&amp;"_"&amp;GetAbsMaxMinText(AF1695:AG1754)&amp;"_"&amp;T1694&amp;"_"&amp;T1693&amp;S1691&amp;"."&amp;T1717</f>
        <v>default_NormalMode_38dB_M804WF_2227F_365_422_ZTS6156SE_MP27.0</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 t="shared" ref="U1693" si="1464">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1188</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 t="shared" ref="AN1694" si="1465">VLOOKUP($T1702,$DE$1:$DJ$31,2,FALSE)</f>
        <v>Full</v>
      </c>
      <c r="AO1694" s="56" t="str">
        <f t="shared" ref="AO1694" si="1466">VLOOKUP($T1702,$DE$1:$DJ$31,3,FALSE)</f>
        <v>Full</v>
      </c>
      <c r="AP1694" s="56" t="str">
        <f t="shared" ref="AP1694" si="1467">VLOOKUP($T1702,$DE$1:$DJ$31,4,FALSE)</f>
        <v>non</v>
      </c>
      <c r="AQ1694" s="56" t="str">
        <f t="shared" ref="AQ1694" si="1468">VLOOKUP($T1702,$DE$1:$DJ$31,5,FALSE)</f>
        <v>non</v>
      </c>
      <c r="AR1694" s="56" t="str">
        <f t="shared" ref="AR1694" si="1469">VLOOKUP($T1702,$DE$1:$DJ$31,6,FALSE)</f>
        <v>Full</v>
      </c>
      <c r="AS1694" s="35" t="s">
        <v>726</v>
      </c>
    </row>
    <row r="1695" spans="19:45" ht="30" customHeight="1" x14ac:dyDescent="0.25">
      <c r="S1695" s="7" t="s">
        <v>18</v>
      </c>
      <c r="T1695" s="15" t="s">
        <v>1149</v>
      </c>
      <c r="U1695" s="36" t="str">
        <f t="shared" ref="U1695:U1707" ca="1" si="1470">ConfigCode($AA1695,$AN1695,$AO1695,$AP1695,$AQ1695,$AR1695,$AF1695,$AG1695,2)</f>
        <v>0x25=-37.20,-36.50;</v>
      </c>
      <c r="V1695" s="37"/>
      <c r="W1695" s="37"/>
      <c r="X1695" s="68"/>
      <c r="Y1695" s="68"/>
      <c r="Z1695" s="55">
        <f t="shared" ref="Z1695:Z1707" ca="1" si="1471" xml:space="preserve">
N("vbias,vlookup vbias range")+
VLOOKUP($AA1695,INDIRECT(BoxVal(ROW($AA1695),34,COLUMN(T1691))),2,FALSE)+
N("gain")+
$AB1695+
N("vcm")+
VLOOKUP($AC1695,$CT$1:$DC$31,7,FALSE)+
N("(vbias*vcp*vbg-vbias)*sensor ratio")+
VbiasCal($AA1695,$AD1695,$AE1695,BoxVal(ROW($AC1695),18,COLUMN($T$22)))+
N("vbias ref+gain ref")+
$V1695+$W1695</f>
        <v>-1.1000000000000001</v>
      </c>
      <c r="AA1695" s="39" t="s">
        <v>799</v>
      </c>
      <c r="AB1695" s="40">
        <v>1.5</v>
      </c>
      <c r="AC1695" s="40" t="s">
        <v>996</v>
      </c>
      <c r="AD1695" s="40">
        <v>1</v>
      </c>
      <c r="AE1695" s="41">
        <v>0</v>
      </c>
      <c r="AF1695" s="42">
        <v>-37.200000000000003</v>
      </c>
      <c r="AG1695" s="42">
        <v>-36.5</v>
      </c>
      <c r="AH1695" s="43">
        <f t="shared" ref="AH1695:AH1707" ca="1" si="1472">$AF1695+$Z1695</f>
        <v>-38.300000000000004</v>
      </c>
      <c r="AI1695" s="43">
        <f t="shared" ref="AI1695:AI1707" ca="1" si="1473">$AG1695+$Z1695</f>
        <v>-37.6</v>
      </c>
      <c r="AJ1695" s="44">
        <f t="shared" ref="AJ1695:AJ1707" ca="1" si="1474" xml:space="preserve">
N("initial sens-loopgain")+
$AF1695-BoxVal(ROW($AA1695),26,COLUMN(INDIRECT("T"&amp;(INT(ROW($AA1712)/65))*65+2)))</f>
        <v>-37.200000000000003</v>
      </c>
      <c r="AK1695" s="44">
        <f t="shared" ref="AK1695:AK1707" ca="1" si="1475">AJ1695+(AG1695-AF1695)</f>
        <v>-36.5</v>
      </c>
      <c r="AL1695" s="44">
        <f t="shared" ref="AL1695:AL1707" ca="1" si="1476" xml:space="preserve">
N("initial sens-loopgain-gain-gain ref-vcm")+
$AH1695-
BoxVal(ROW($AA1695),26,COLUMN(INDIRECT("T"&amp;(INT(ROW($AA1712)/65))*65+2)))-
$AB1695-
$W1695-
IFERROR(VLOOKUP($AC1695,$CT$1:$DC$31,7,FALSE),0)</f>
        <v>-39.800000000000004</v>
      </c>
      <c r="AM1695" s="44">
        <f t="shared" ref="AM1695:AM1707" ca="1" si="1477">AL1695+(AG1695-AF1695)</f>
        <v>-39.1</v>
      </c>
      <c r="AN1695" s="36" t="str">
        <f t="shared" ref="AN1695:AN1707" ca="1" si="1478">IF(BoxVal(ROW(AA1695),9,COLUMN(T1693))="FIX","00",ManualLookup(AA1695,BoxVal(ROW(AA1695),4,COLUMN(AN1693)),INDIRECT(DN$3)))</f>
        <v>20</v>
      </c>
      <c r="AO1695" s="36" t="str">
        <f t="shared" ref="AO1695:AO1707" ca="1" si="1479">ManualLookup(AB1695,BoxVal(ROW(AB1695),4,COLUMN(AO1693)),INDIRECT(DO$3))</f>
        <v>05</v>
      </c>
      <c r="AP1695" s="36" t="str">
        <f t="shared" ref="AP1695:AP1707" ca="1" si="1480">ManualLookup(AC1695,BoxVal(ROW(AC1695),4,COLUMN(AP1693)),INDIRECT(DP$3))</f>
        <v>00</v>
      </c>
      <c r="AQ1695" s="36" t="str">
        <f t="shared" ref="AQ1695:AQ1707" ca="1" si="1481">ManualLookup(AD1695,BoxVal(ROW(AD1695),4,COLUMN(AQ1693)),INDIRECT(DQ$3))</f>
        <v>00</v>
      </c>
      <c r="AR1695" s="36" t="str">
        <f t="shared" ref="AR1695:AR1707" ca="1" si="1482">ManualLookup(AE1695,BoxVal(ROW(AE1695),4,COLUMN(AR1693)),INDIRECT(DR$3))</f>
        <v>00</v>
      </c>
      <c r="AS1695" s="33"/>
    </row>
    <row r="1696" spans="19:45" ht="30" customHeight="1" x14ac:dyDescent="0.25">
      <c r="S1696" s="7" t="s">
        <v>13</v>
      </c>
      <c r="T1696" s="15" t="s">
        <v>1155</v>
      </c>
      <c r="U1696" s="71" t="str">
        <f t="shared" ca="1" si="1470"/>
        <v>0x26=-37.70,-37.20;</v>
      </c>
      <c r="V1696" s="37"/>
      <c r="W1696" s="37"/>
      <c r="X1696" s="68"/>
      <c r="Y1696" s="68"/>
      <c r="Z1696" s="55">
        <f t="shared" ca="1" si="1471"/>
        <v>-0.60000000000000009</v>
      </c>
      <c r="AA1696" s="39" t="s">
        <v>799</v>
      </c>
      <c r="AB1696" s="40">
        <v>2</v>
      </c>
      <c r="AC1696" s="40" t="s">
        <v>996</v>
      </c>
      <c r="AD1696" s="40">
        <v>1</v>
      </c>
      <c r="AE1696" s="41">
        <v>0</v>
      </c>
      <c r="AF1696" s="42">
        <v>-37.700000000000003</v>
      </c>
      <c r="AG1696" s="47">
        <f t="shared" ref="AG1696" si="1483">AF1695</f>
        <v>-37.200000000000003</v>
      </c>
      <c r="AH1696" s="43">
        <f t="shared" ca="1" si="1472"/>
        <v>-38.300000000000004</v>
      </c>
      <c r="AI1696" s="43">
        <f t="shared" ca="1" si="1473"/>
        <v>-37.800000000000004</v>
      </c>
      <c r="AJ1696" s="44">
        <f t="shared" ca="1" si="1474"/>
        <v>-37.700000000000003</v>
      </c>
      <c r="AK1696" s="44">
        <f t="shared" ca="1" si="1475"/>
        <v>-37.200000000000003</v>
      </c>
      <c r="AL1696" s="44">
        <f t="shared" ca="1" si="1476"/>
        <v>-40.300000000000004</v>
      </c>
      <c r="AM1696" s="44">
        <f t="shared" ca="1" si="1477"/>
        <v>-39.800000000000004</v>
      </c>
      <c r="AN1696" s="36" t="str">
        <f t="shared" ca="1" si="1478"/>
        <v>20</v>
      </c>
      <c r="AO1696" s="36" t="str">
        <f t="shared" ca="1" si="1479"/>
        <v>06</v>
      </c>
      <c r="AP1696" s="36" t="str">
        <f t="shared" ca="1" si="1480"/>
        <v>00</v>
      </c>
      <c r="AQ1696" s="36" t="str">
        <f t="shared" ca="1" si="1481"/>
        <v>00</v>
      </c>
      <c r="AR1696" s="36" t="str">
        <f t="shared" ca="1" si="1482"/>
        <v>00</v>
      </c>
      <c r="AS1696" s="36"/>
    </row>
    <row r="1697" spans="19:45" ht="30" customHeight="1" x14ac:dyDescent="0.25">
      <c r="S1697" s="26"/>
      <c r="T1697" s="17"/>
      <c r="U1697" s="71" t="str">
        <f t="shared" ca="1" si="1470"/>
        <v>0x34=-38.00,-37.70;</v>
      </c>
      <c r="V1697" s="37"/>
      <c r="W1697" s="37"/>
      <c r="X1697" s="68"/>
      <c r="Y1697" s="68"/>
      <c r="Z1697" s="55">
        <f t="shared" ca="1" si="1471"/>
        <v>-0.30000000000000004</v>
      </c>
      <c r="AA1697" s="39" t="s">
        <v>586</v>
      </c>
      <c r="AB1697" s="40">
        <v>1</v>
      </c>
      <c r="AC1697" s="40" t="s">
        <v>995</v>
      </c>
      <c r="AD1697" s="40">
        <v>1</v>
      </c>
      <c r="AE1697" s="41">
        <v>0</v>
      </c>
      <c r="AF1697" s="42">
        <v>-38</v>
      </c>
      <c r="AG1697" s="47">
        <f t="shared" ref="AG1697:AG1707" si="1484">AF1696</f>
        <v>-37.700000000000003</v>
      </c>
      <c r="AH1697" s="43">
        <f t="shared" ca="1" si="1472"/>
        <v>-38.299999999999997</v>
      </c>
      <c r="AI1697" s="43">
        <f t="shared" ca="1" si="1473"/>
        <v>-38</v>
      </c>
      <c r="AJ1697" s="44">
        <f t="shared" ca="1" si="1474"/>
        <v>-38</v>
      </c>
      <c r="AK1697" s="44">
        <f t="shared" ca="1" si="1475"/>
        <v>-37.700000000000003</v>
      </c>
      <c r="AL1697" s="44">
        <f t="shared" ca="1" si="1476"/>
        <v>-39.299999999999997</v>
      </c>
      <c r="AM1697" s="44">
        <f t="shared" ca="1" si="1477"/>
        <v>-39</v>
      </c>
      <c r="AN1697" s="36" t="str">
        <f t="shared" ca="1" si="1478"/>
        <v>30</v>
      </c>
      <c r="AO1697" s="36" t="str">
        <f t="shared" ca="1" si="1479"/>
        <v>04</v>
      </c>
      <c r="AP1697" s="36" t="str">
        <f t="shared" ca="1" si="1480"/>
        <v>00</v>
      </c>
      <c r="AQ1697" s="36" t="str">
        <f t="shared" ca="1" si="1481"/>
        <v>00</v>
      </c>
      <c r="AR1697" s="36" t="str">
        <f t="shared" ca="1" si="1482"/>
        <v>00</v>
      </c>
      <c r="AS1697" s="36"/>
    </row>
    <row r="1698" spans="19:45" ht="30" customHeight="1" x14ac:dyDescent="0.25">
      <c r="S1698" s="7" t="s">
        <v>19</v>
      </c>
      <c r="T1698" s="15" t="s">
        <v>1150</v>
      </c>
      <c r="U1698" s="71" t="str">
        <f t="shared" ca="1" si="1470"/>
        <v>0x35=-38.50,-38.00;</v>
      </c>
      <c r="V1698" s="37"/>
      <c r="W1698" s="37"/>
      <c r="X1698" s="68"/>
      <c r="Y1698" s="68"/>
      <c r="Z1698" s="55">
        <f t="shared" ca="1" si="1471"/>
        <v>0.19999999999999996</v>
      </c>
      <c r="AA1698" s="39" t="s">
        <v>586</v>
      </c>
      <c r="AB1698" s="40">
        <v>1.5</v>
      </c>
      <c r="AC1698" s="40" t="s">
        <v>995</v>
      </c>
      <c r="AD1698" s="40">
        <v>1</v>
      </c>
      <c r="AE1698" s="41">
        <v>0</v>
      </c>
      <c r="AF1698" s="42">
        <v>-38.5</v>
      </c>
      <c r="AG1698" s="47">
        <f t="shared" si="1484"/>
        <v>-38</v>
      </c>
      <c r="AH1698" s="43">
        <f t="shared" ca="1" si="1472"/>
        <v>-38.299999999999997</v>
      </c>
      <c r="AI1698" s="43">
        <f t="shared" ca="1" si="1473"/>
        <v>-37.799999999999997</v>
      </c>
      <c r="AJ1698" s="44">
        <f t="shared" ca="1" si="1474"/>
        <v>-38.5</v>
      </c>
      <c r="AK1698" s="44">
        <f t="shared" ca="1" si="1475"/>
        <v>-38</v>
      </c>
      <c r="AL1698" s="44">
        <f t="shared" ca="1" si="1476"/>
        <v>-39.799999999999997</v>
      </c>
      <c r="AM1698" s="44">
        <f t="shared" ca="1" si="1477"/>
        <v>-39.299999999999997</v>
      </c>
      <c r="AN1698" s="36" t="str">
        <f t="shared" ca="1" si="1478"/>
        <v>30</v>
      </c>
      <c r="AO1698" s="36" t="str">
        <f t="shared" ca="1" si="1479"/>
        <v>05</v>
      </c>
      <c r="AP1698" s="36" t="str">
        <f t="shared" ca="1" si="1480"/>
        <v>00</v>
      </c>
      <c r="AQ1698" s="36" t="str">
        <f t="shared" ca="1" si="1481"/>
        <v>00</v>
      </c>
      <c r="AR1698" s="36" t="str">
        <f t="shared" ca="1" si="1482"/>
        <v>00</v>
      </c>
      <c r="AS1698" s="36"/>
    </row>
    <row r="1699" spans="19:45" ht="30" customHeight="1" x14ac:dyDescent="0.25">
      <c r="S1699" s="7" t="s">
        <v>15</v>
      </c>
      <c r="T1699" s="15" t="s">
        <v>1151</v>
      </c>
      <c r="U1699" s="71" t="str">
        <f t="shared" ca="1" si="1470"/>
        <v>0x36=-39.00,-38.50;</v>
      </c>
      <c r="V1699" s="37"/>
      <c r="W1699" s="37"/>
      <c r="X1699" s="68"/>
      <c r="Y1699" s="68"/>
      <c r="Z1699" s="55">
        <f t="shared" ca="1" si="1471"/>
        <v>0.7</v>
      </c>
      <c r="AA1699" s="39" t="s">
        <v>586</v>
      </c>
      <c r="AB1699" s="40">
        <v>2</v>
      </c>
      <c r="AC1699" s="40" t="s">
        <v>995</v>
      </c>
      <c r="AD1699" s="40">
        <v>1</v>
      </c>
      <c r="AE1699" s="41">
        <v>0</v>
      </c>
      <c r="AF1699" s="42">
        <v>-39</v>
      </c>
      <c r="AG1699" s="47">
        <f t="shared" si="1484"/>
        <v>-38.5</v>
      </c>
      <c r="AH1699" s="43">
        <f t="shared" ca="1" si="1472"/>
        <v>-38.299999999999997</v>
      </c>
      <c r="AI1699" s="43">
        <f t="shared" ca="1" si="1473"/>
        <v>-37.799999999999997</v>
      </c>
      <c r="AJ1699" s="44">
        <f t="shared" ca="1" si="1474"/>
        <v>-39</v>
      </c>
      <c r="AK1699" s="44">
        <f t="shared" ca="1" si="1475"/>
        <v>-38.5</v>
      </c>
      <c r="AL1699" s="44">
        <f t="shared" ca="1" si="1476"/>
        <v>-40.299999999999997</v>
      </c>
      <c r="AM1699" s="44">
        <f t="shared" ca="1" si="1477"/>
        <v>-39.799999999999997</v>
      </c>
      <c r="AN1699" s="36" t="str">
        <f t="shared" ca="1" si="1478"/>
        <v>30</v>
      </c>
      <c r="AO1699" s="36" t="str">
        <f t="shared" ca="1" si="1479"/>
        <v>06</v>
      </c>
      <c r="AP1699" s="36" t="str">
        <f t="shared" ca="1" si="1480"/>
        <v>00</v>
      </c>
      <c r="AQ1699" s="36" t="str">
        <f t="shared" ca="1" si="1481"/>
        <v>00</v>
      </c>
      <c r="AR1699" s="36" t="str">
        <f t="shared" ca="1" si="1482"/>
        <v>00</v>
      </c>
      <c r="AS1699" s="36"/>
    </row>
    <row r="1700" spans="19:45" ht="30" customHeight="1" x14ac:dyDescent="0.25">
      <c r="S1700" s="7" t="s">
        <v>705</v>
      </c>
      <c r="T1700" s="15" t="s">
        <v>1152</v>
      </c>
      <c r="U1700" s="71" t="str">
        <f t="shared" ca="1" si="1470"/>
        <v>0x04=-39.30,-39.00;</v>
      </c>
      <c r="V1700" s="37"/>
      <c r="W1700" s="37"/>
      <c r="X1700" s="68"/>
      <c r="Y1700" s="68"/>
      <c r="Z1700" s="55">
        <f t="shared" ca="1" si="1471"/>
        <v>1</v>
      </c>
      <c r="AA1700" s="39" t="s">
        <v>587</v>
      </c>
      <c r="AB1700" s="40">
        <v>1</v>
      </c>
      <c r="AC1700" s="40" t="s">
        <v>995</v>
      </c>
      <c r="AD1700" s="40">
        <v>1</v>
      </c>
      <c r="AE1700" s="41">
        <v>0</v>
      </c>
      <c r="AF1700" s="42">
        <v>-39.299999999999997</v>
      </c>
      <c r="AG1700" s="47">
        <f t="shared" si="1484"/>
        <v>-39</v>
      </c>
      <c r="AH1700" s="43">
        <f t="shared" ca="1" si="1472"/>
        <v>-38.299999999999997</v>
      </c>
      <c r="AI1700" s="43">
        <f t="shared" ca="1" si="1473"/>
        <v>-38</v>
      </c>
      <c r="AJ1700" s="44">
        <f t="shared" ca="1" si="1474"/>
        <v>-39.299999999999997</v>
      </c>
      <c r="AK1700" s="44">
        <f t="shared" ca="1" si="1475"/>
        <v>-39</v>
      </c>
      <c r="AL1700" s="44">
        <f t="shared" ca="1" si="1476"/>
        <v>-39.299999999999997</v>
      </c>
      <c r="AM1700" s="44">
        <f t="shared" ca="1" si="1477"/>
        <v>-39</v>
      </c>
      <c r="AN1700" s="36" t="str">
        <f t="shared" ca="1" si="1478"/>
        <v>00</v>
      </c>
      <c r="AO1700" s="36" t="str">
        <f t="shared" ca="1" si="1479"/>
        <v>04</v>
      </c>
      <c r="AP1700" s="36" t="str">
        <f t="shared" ca="1" si="1480"/>
        <v>00</v>
      </c>
      <c r="AQ1700" s="36" t="str">
        <f t="shared" ca="1" si="1481"/>
        <v>00</v>
      </c>
      <c r="AR1700" s="36" t="str">
        <f t="shared" ca="1" si="1482"/>
        <v>00</v>
      </c>
      <c r="AS1700" s="36"/>
    </row>
    <row r="1701" spans="19:45" ht="30" customHeight="1" x14ac:dyDescent="0.25">
      <c r="S1701" s="7" t="s">
        <v>605</v>
      </c>
      <c r="T1701" s="15" t="s">
        <v>991</v>
      </c>
      <c r="U1701" s="71" t="str">
        <f t="shared" ca="1" si="1470"/>
        <v>0x05=-39.80,-39.30;</v>
      </c>
      <c r="V1701" s="37"/>
      <c r="W1701" s="37"/>
      <c r="X1701" s="68"/>
      <c r="Y1701" s="68"/>
      <c r="Z1701" s="55">
        <f t="shared" ca="1" si="1471"/>
        <v>1.5</v>
      </c>
      <c r="AA1701" s="39" t="s">
        <v>587</v>
      </c>
      <c r="AB1701" s="40">
        <v>1.5</v>
      </c>
      <c r="AC1701" s="40" t="s">
        <v>995</v>
      </c>
      <c r="AD1701" s="40">
        <v>1</v>
      </c>
      <c r="AE1701" s="41">
        <v>0</v>
      </c>
      <c r="AF1701" s="42">
        <v>-39.799999999999997</v>
      </c>
      <c r="AG1701" s="47">
        <f t="shared" si="1484"/>
        <v>-39.299999999999997</v>
      </c>
      <c r="AH1701" s="43">
        <f t="shared" ca="1" si="1472"/>
        <v>-38.299999999999997</v>
      </c>
      <c r="AI1701" s="43">
        <f t="shared" ca="1" si="1473"/>
        <v>-37.799999999999997</v>
      </c>
      <c r="AJ1701" s="44">
        <f t="shared" ca="1" si="1474"/>
        <v>-39.799999999999997</v>
      </c>
      <c r="AK1701" s="44">
        <f t="shared" ca="1" si="1475"/>
        <v>-39.299999999999997</v>
      </c>
      <c r="AL1701" s="44">
        <f t="shared" ca="1" si="1476"/>
        <v>-39.799999999999997</v>
      </c>
      <c r="AM1701" s="44">
        <f t="shared" ca="1" si="1477"/>
        <v>-39.299999999999997</v>
      </c>
      <c r="AN1701" s="36" t="str">
        <f t="shared" ca="1" si="1478"/>
        <v>00</v>
      </c>
      <c r="AO1701" s="36" t="str">
        <f t="shared" ca="1" si="1479"/>
        <v>05</v>
      </c>
      <c r="AP1701" s="36" t="str">
        <f t="shared" ca="1" si="1480"/>
        <v>00</v>
      </c>
      <c r="AQ1701" s="36" t="str">
        <f t="shared" ca="1" si="1481"/>
        <v>00</v>
      </c>
      <c r="AR1701" s="36" t="str">
        <f t="shared" ca="1" si="1482"/>
        <v>00</v>
      </c>
      <c r="AS1701" s="36"/>
    </row>
    <row r="1702" spans="19:45" ht="30" customHeight="1" x14ac:dyDescent="0.25">
      <c r="S1702" s="7" t="s">
        <v>721</v>
      </c>
      <c r="T1702" s="15" t="s">
        <v>26</v>
      </c>
      <c r="U1702" s="71" t="str">
        <f t="shared" ca="1" si="1470"/>
        <v>0x06=-40.00,-39.80;</v>
      </c>
      <c r="V1702" s="37"/>
      <c r="W1702" s="37"/>
      <c r="X1702" s="68"/>
      <c r="Y1702" s="68"/>
      <c r="Z1702" s="55">
        <f t="shared" ca="1" si="1471"/>
        <v>2</v>
      </c>
      <c r="AA1702" s="39" t="s">
        <v>587</v>
      </c>
      <c r="AB1702" s="40">
        <v>2</v>
      </c>
      <c r="AC1702" s="40" t="s">
        <v>995</v>
      </c>
      <c r="AD1702" s="40">
        <v>1</v>
      </c>
      <c r="AE1702" s="41">
        <v>0</v>
      </c>
      <c r="AF1702" s="42">
        <v>-40</v>
      </c>
      <c r="AG1702" s="47">
        <f t="shared" si="1484"/>
        <v>-39.799999999999997</v>
      </c>
      <c r="AH1702" s="43">
        <f t="shared" ca="1" si="1472"/>
        <v>-38</v>
      </c>
      <c r="AI1702" s="43">
        <f t="shared" ca="1" si="1473"/>
        <v>-37.799999999999997</v>
      </c>
      <c r="AJ1702" s="44">
        <f t="shared" ca="1" si="1474"/>
        <v>-40</v>
      </c>
      <c r="AK1702" s="44">
        <f t="shared" ca="1" si="1475"/>
        <v>-39.799999999999997</v>
      </c>
      <c r="AL1702" s="44">
        <f t="shared" ca="1" si="1476"/>
        <v>-40</v>
      </c>
      <c r="AM1702" s="44">
        <f t="shared" ca="1" si="1477"/>
        <v>-39.799999999999997</v>
      </c>
      <c r="AN1702" s="36" t="str">
        <f t="shared" ca="1" si="1478"/>
        <v>00</v>
      </c>
      <c r="AO1702" s="36" t="str">
        <f t="shared" ca="1" si="1479"/>
        <v>06</v>
      </c>
      <c r="AP1702" s="36" t="str">
        <f t="shared" ca="1" si="1480"/>
        <v>00</v>
      </c>
      <c r="AQ1702" s="36" t="str">
        <f t="shared" ca="1" si="1481"/>
        <v>00</v>
      </c>
      <c r="AR1702" s="36" t="str">
        <f t="shared" ca="1" si="1482"/>
        <v>00</v>
      </c>
      <c r="AS1702" s="36"/>
    </row>
    <row r="1703" spans="19:45" ht="30" customHeight="1" x14ac:dyDescent="0.25">
      <c r="S1703" s="7" t="s">
        <v>20</v>
      </c>
      <c r="T1703" s="15">
        <v>-38</v>
      </c>
      <c r="U1703" s="71" t="str">
        <f t="shared" ca="1" si="1470"/>
        <v>0x54=-40.40,-40.00;</v>
      </c>
      <c r="V1703" s="37"/>
      <c r="W1703" s="37"/>
      <c r="X1703" s="38"/>
      <c r="Y1703" s="38"/>
      <c r="Z1703" s="55">
        <f t="shared" ca="1" si="1471"/>
        <v>2.1</v>
      </c>
      <c r="AA1703" s="39" t="s">
        <v>580</v>
      </c>
      <c r="AB1703" s="40">
        <v>1</v>
      </c>
      <c r="AC1703" s="40" t="s">
        <v>995</v>
      </c>
      <c r="AD1703" s="40">
        <v>1</v>
      </c>
      <c r="AE1703" s="41">
        <v>0</v>
      </c>
      <c r="AF1703" s="42">
        <v>-40.4</v>
      </c>
      <c r="AG1703" s="47">
        <f t="shared" si="1484"/>
        <v>-40</v>
      </c>
      <c r="AH1703" s="43">
        <f t="shared" ca="1" si="1472"/>
        <v>-38.299999999999997</v>
      </c>
      <c r="AI1703" s="43">
        <f t="shared" ca="1" si="1473"/>
        <v>-37.9</v>
      </c>
      <c r="AJ1703" s="44">
        <f t="shared" ca="1" si="1474"/>
        <v>-40.4</v>
      </c>
      <c r="AK1703" s="44">
        <f t="shared" ca="1" si="1475"/>
        <v>-40</v>
      </c>
      <c r="AL1703" s="44">
        <f t="shared" ca="1" si="1476"/>
        <v>-39.299999999999997</v>
      </c>
      <c r="AM1703" s="44">
        <f t="shared" ca="1" si="1477"/>
        <v>-38.9</v>
      </c>
      <c r="AN1703" s="36" t="str">
        <f t="shared" ca="1" si="1478"/>
        <v>50</v>
      </c>
      <c r="AO1703" s="36" t="str">
        <f t="shared" ca="1" si="1479"/>
        <v>04</v>
      </c>
      <c r="AP1703" s="36" t="str">
        <f t="shared" ca="1" si="1480"/>
        <v>00</v>
      </c>
      <c r="AQ1703" s="36" t="str">
        <f t="shared" ca="1" si="1481"/>
        <v>00</v>
      </c>
      <c r="AR1703" s="36" t="str">
        <f t="shared" ca="1" si="1482"/>
        <v>00</v>
      </c>
      <c r="AS1703" s="36"/>
    </row>
    <row r="1704" spans="19:45" ht="30" customHeight="1" x14ac:dyDescent="0.25">
      <c r="S1704" s="7" t="s">
        <v>691</v>
      </c>
      <c r="T1704" s="15" t="s">
        <v>1098</v>
      </c>
      <c r="U1704" s="71" t="str">
        <f t="shared" ca="1" si="1470"/>
        <v>0x55=-40.90,-40.40;</v>
      </c>
      <c r="V1704" s="37"/>
      <c r="W1704" s="37"/>
      <c r="X1704" s="38"/>
      <c r="Y1704" s="38"/>
      <c r="Z1704" s="55">
        <f t="shared" ca="1" si="1471"/>
        <v>2.6</v>
      </c>
      <c r="AA1704" s="39" t="s">
        <v>580</v>
      </c>
      <c r="AB1704" s="40">
        <v>1.5</v>
      </c>
      <c r="AC1704" s="40" t="s">
        <v>995</v>
      </c>
      <c r="AD1704" s="40">
        <v>1</v>
      </c>
      <c r="AE1704" s="41">
        <v>0</v>
      </c>
      <c r="AF1704" s="42">
        <v>-40.9</v>
      </c>
      <c r="AG1704" s="47">
        <f t="shared" si="1484"/>
        <v>-40.4</v>
      </c>
      <c r="AH1704" s="43">
        <f t="shared" ca="1" si="1472"/>
        <v>-38.299999999999997</v>
      </c>
      <c r="AI1704" s="43">
        <f t="shared" ca="1" si="1473"/>
        <v>-37.799999999999997</v>
      </c>
      <c r="AJ1704" s="44">
        <f t="shared" ca="1" si="1474"/>
        <v>-40.9</v>
      </c>
      <c r="AK1704" s="44">
        <f t="shared" ca="1" si="1475"/>
        <v>-40.4</v>
      </c>
      <c r="AL1704" s="44">
        <f t="shared" ca="1" si="1476"/>
        <v>-39.799999999999997</v>
      </c>
      <c r="AM1704" s="44">
        <f t="shared" ca="1" si="1477"/>
        <v>-39.299999999999997</v>
      </c>
      <c r="AN1704" s="36" t="str">
        <f t="shared" ca="1" si="1478"/>
        <v>50</v>
      </c>
      <c r="AO1704" s="36" t="str">
        <f t="shared" ca="1" si="1479"/>
        <v>05</v>
      </c>
      <c r="AP1704" s="36" t="str">
        <f t="shared" ca="1" si="1480"/>
        <v>00</v>
      </c>
      <c r="AQ1704" s="36" t="str">
        <f t="shared" ca="1" si="1481"/>
        <v>00</v>
      </c>
      <c r="AR1704" s="36" t="str">
        <f t="shared" ca="1" si="1482"/>
        <v>00</v>
      </c>
      <c r="AS1704" s="36"/>
    </row>
    <row r="1705" spans="19:45" ht="30" customHeight="1" x14ac:dyDescent="0.25">
      <c r="S1705" s="7" t="s">
        <v>544</v>
      </c>
      <c r="T1705" s="15" t="s">
        <v>993</v>
      </c>
      <c r="U1705" s="71" t="str">
        <f t="shared" ca="1" si="1470"/>
        <v>0x56=-41.40,-40.90;</v>
      </c>
      <c r="V1705" s="37"/>
      <c r="W1705" s="37"/>
      <c r="X1705" s="38"/>
      <c r="Y1705" s="38"/>
      <c r="Z1705" s="71">
        <f t="shared" ca="1" si="1471"/>
        <v>3.1</v>
      </c>
      <c r="AA1705" s="39" t="s">
        <v>580</v>
      </c>
      <c r="AB1705" s="40">
        <v>2</v>
      </c>
      <c r="AC1705" s="40" t="s">
        <v>995</v>
      </c>
      <c r="AD1705" s="40">
        <v>1</v>
      </c>
      <c r="AE1705" s="41">
        <v>0</v>
      </c>
      <c r="AF1705" s="42">
        <v>-41.4</v>
      </c>
      <c r="AG1705" s="49">
        <f t="shared" si="1484"/>
        <v>-40.9</v>
      </c>
      <c r="AH1705" s="43">
        <f t="shared" ca="1" si="1472"/>
        <v>-38.299999999999997</v>
      </c>
      <c r="AI1705" s="43">
        <f t="shared" ca="1" si="1473"/>
        <v>-37.799999999999997</v>
      </c>
      <c r="AJ1705" s="44">
        <f t="shared" ca="1" si="1474"/>
        <v>-41.4</v>
      </c>
      <c r="AK1705" s="44">
        <f t="shared" ca="1" si="1475"/>
        <v>-40.9</v>
      </c>
      <c r="AL1705" s="44">
        <f t="shared" ca="1" si="1476"/>
        <v>-40.299999999999997</v>
      </c>
      <c r="AM1705" s="44">
        <f t="shared" ca="1" si="1477"/>
        <v>-39.799999999999997</v>
      </c>
      <c r="AN1705" s="36" t="str">
        <f t="shared" ca="1" si="1478"/>
        <v>50</v>
      </c>
      <c r="AO1705" s="36" t="str">
        <f t="shared" ca="1" si="1479"/>
        <v>06</v>
      </c>
      <c r="AP1705" s="36" t="str">
        <f t="shared" ca="1" si="1480"/>
        <v>00</v>
      </c>
      <c r="AQ1705" s="36" t="str">
        <f t="shared" ca="1" si="1481"/>
        <v>00</v>
      </c>
      <c r="AR1705" s="36" t="str">
        <f t="shared" ca="1" si="1482"/>
        <v>00</v>
      </c>
      <c r="AS1705" s="36"/>
    </row>
    <row r="1706" spans="19:45" ht="30" customHeight="1" x14ac:dyDescent="0.25">
      <c r="S1706" s="7" t="s">
        <v>12</v>
      </c>
      <c r="T1706" s="15" t="s">
        <v>548</v>
      </c>
      <c r="U1706" s="71" t="str">
        <f t="shared" ca="1" si="1470"/>
        <v>0x57=-41.90,-41.40;</v>
      </c>
      <c r="V1706" s="37"/>
      <c r="W1706" s="37"/>
      <c r="X1706" s="38"/>
      <c r="Y1706" s="38"/>
      <c r="Z1706" s="71">
        <f t="shared" ca="1" si="1471"/>
        <v>3.6</v>
      </c>
      <c r="AA1706" s="39" t="s">
        <v>580</v>
      </c>
      <c r="AB1706" s="40">
        <v>2.5</v>
      </c>
      <c r="AC1706" s="40" t="s">
        <v>995</v>
      </c>
      <c r="AD1706" s="40">
        <v>1</v>
      </c>
      <c r="AE1706" s="41">
        <v>0</v>
      </c>
      <c r="AF1706" s="42">
        <v>-41.9</v>
      </c>
      <c r="AG1706" s="49">
        <f t="shared" si="1484"/>
        <v>-41.4</v>
      </c>
      <c r="AH1706" s="43">
        <f t="shared" ca="1" si="1472"/>
        <v>-38.299999999999997</v>
      </c>
      <c r="AI1706" s="43">
        <f t="shared" ca="1" si="1473"/>
        <v>-37.799999999999997</v>
      </c>
      <c r="AJ1706" s="44">
        <f t="shared" ca="1" si="1474"/>
        <v>-41.9</v>
      </c>
      <c r="AK1706" s="44">
        <f t="shared" ca="1" si="1475"/>
        <v>-41.4</v>
      </c>
      <c r="AL1706" s="44">
        <f t="shared" ca="1" si="1476"/>
        <v>-40.799999999999997</v>
      </c>
      <c r="AM1706" s="44">
        <f t="shared" ca="1" si="1477"/>
        <v>-40.299999999999997</v>
      </c>
      <c r="AN1706" s="36" t="str">
        <f t="shared" ca="1" si="1478"/>
        <v>50</v>
      </c>
      <c r="AO1706" s="36" t="str">
        <f t="shared" ca="1" si="1479"/>
        <v>07</v>
      </c>
      <c r="AP1706" s="36" t="str">
        <f t="shared" ca="1" si="1480"/>
        <v>00</v>
      </c>
      <c r="AQ1706" s="36" t="str">
        <f t="shared" ca="1" si="1481"/>
        <v>00</v>
      </c>
      <c r="AR1706" s="36" t="str">
        <f t="shared" ca="1" si="1482"/>
        <v>00</v>
      </c>
      <c r="AS1706" s="36"/>
    </row>
    <row r="1707" spans="19:45" ht="30" customHeight="1" x14ac:dyDescent="0.25">
      <c r="S1707" s="26" t="s">
        <v>773</v>
      </c>
      <c r="T1707" s="15" t="s">
        <v>562</v>
      </c>
      <c r="U1707" s="71" t="str">
        <f t="shared" ca="1" si="1470"/>
        <v>0x66=-42.30,-41.90;</v>
      </c>
      <c r="V1707" s="37"/>
      <c r="W1707" s="37"/>
      <c r="X1707" s="38"/>
      <c r="Y1707" s="38"/>
      <c r="Z1707" s="71">
        <f t="shared" ca="1" si="1471"/>
        <v>4</v>
      </c>
      <c r="AA1707" s="39" t="s">
        <v>581</v>
      </c>
      <c r="AB1707" s="40">
        <v>2</v>
      </c>
      <c r="AC1707" s="40" t="s">
        <v>995</v>
      </c>
      <c r="AD1707" s="40">
        <v>1</v>
      </c>
      <c r="AE1707" s="41">
        <v>0</v>
      </c>
      <c r="AF1707" s="42">
        <v>-42.3</v>
      </c>
      <c r="AG1707" s="49">
        <f t="shared" si="1484"/>
        <v>-41.9</v>
      </c>
      <c r="AH1707" s="43">
        <f t="shared" ca="1" si="1472"/>
        <v>-38.299999999999997</v>
      </c>
      <c r="AI1707" s="43">
        <f t="shared" ca="1" si="1473"/>
        <v>-37.9</v>
      </c>
      <c r="AJ1707" s="44">
        <f t="shared" ca="1" si="1474"/>
        <v>-42.3</v>
      </c>
      <c r="AK1707" s="44">
        <f t="shared" ca="1" si="1475"/>
        <v>-41.9</v>
      </c>
      <c r="AL1707" s="44">
        <f t="shared" ca="1" si="1476"/>
        <v>-40.299999999999997</v>
      </c>
      <c r="AM1707" s="44">
        <f t="shared" ca="1" si="1477"/>
        <v>-39.9</v>
      </c>
      <c r="AN1707" s="36" t="str">
        <f t="shared" ca="1" si="1478"/>
        <v>60</v>
      </c>
      <c r="AO1707" s="36" t="str">
        <f t="shared" ca="1" si="1479"/>
        <v>06</v>
      </c>
      <c r="AP1707" s="36" t="str">
        <f t="shared" ca="1" si="1480"/>
        <v>00</v>
      </c>
      <c r="AQ1707" s="36" t="str">
        <f t="shared" ca="1" si="1481"/>
        <v>00</v>
      </c>
      <c r="AR1707" s="36" t="str">
        <f t="shared" ca="1" si="1482"/>
        <v>00</v>
      </c>
      <c r="AS1707" s="36"/>
    </row>
    <row r="1708" spans="19:45" ht="30" customHeight="1" x14ac:dyDescent="0.25">
      <c r="S1708" s="7" t="s">
        <v>573</v>
      </c>
      <c r="T1708" s="15">
        <v>1.1000000000000001</v>
      </c>
      <c r="U1708" s="71"/>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S1709" s="7" t="s">
        <v>590</v>
      </c>
      <c r="T1709" s="15">
        <f>VLOOKUP(T1694,MPN!$A$1:$E$997,4,FALSE)</f>
        <v>-38</v>
      </c>
      <c r="U1709" s="71"/>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S1710" s="7" t="s">
        <v>693</v>
      </c>
      <c r="T1710" s="15">
        <v>0.8</v>
      </c>
      <c r="U1710" s="71"/>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 t="shared" ref="T1711" si="1485">VLOOKUP($T1698,$AU$1:$AZ$31,MATCH($T1692,$AU$1:$AZ$1,0),FALSE)&amp;"_"&amp;T1700</f>
        <v>default_NormalMode</v>
      </c>
      <c r="U1711" s="71"/>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VLOOKUP($T1694,MPN!$A$1:$E$497,2,FALSE)</f>
        <v>AMIC</v>
      </c>
      <c r="U1712" s="71"/>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2:45" ht="30" customHeight="1" x14ac:dyDescent="0.25">
      <c r="S1713" s="7" t="s">
        <v>16</v>
      </c>
      <c r="T1713" s="7" t="str">
        <f>VLOOKUP($T1695,ASIC!$A$1:$B$200,2,FALSE)</f>
        <v>M804WF</v>
      </c>
      <c r="U1713" s="71"/>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2:45" ht="30" customHeight="1" x14ac:dyDescent="0.25">
      <c r="S1714" s="7" t="s">
        <v>17</v>
      </c>
      <c r="T1714" s="7" t="str">
        <f>VLOOKUP($T1696,Sensor!$A$1:$B$100,2,FALSE)</f>
        <v>2227F</v>
      </c>
      <c r="U1714" s="71"/>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2:45" ht="30" customHeight="1" x14ac:dyDescent="0.25">
      <c r="S1715" s="7" t="s">
        <v>21</v>
      </c>
      <c r="T1715" s="7" t="str">
        <f>VLOOKUP($T1694,MPN!$A$1:$E$497,5,FALSE)</f>
        <v>Default</v>
      </c>
      <c r="U1715" s="71"/>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2:45" ht="30" customHeight="1" x14ac:dyDescent="0.25">
      <c r="S1716" s="7" t="s">
        <v>545</v>
      </c>
      <c r="T1716" s="7">
        <f t="shared" ref="T1716" si="1486">VLOOKUP(T1705,$DT$1:$DV$31,3,FALSE)</f>
        <v>0</v>
      </c>
      <c r="U1716" s="71"/>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2:45" ht="30" customHeight="1" x14ac:dyDescent="0.25">
      <c r="S1717" s="7" t="s">
        <v>22</v>
      </c>
      <c r="T1717" s="15">
        <v>0</v>
      </c>
      <c r="U1717" s="71"/>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2:45" ht="30" customHeight="1" x14ac:dyDescent="0.25">
      <c r="B1718" s="70"/>
      <c r="S1718" s="7" t="s">
        <v>696</v>
      </c>
      <c r="T1718" s="28">
        <v>44635</v>
      </c>
      <c r="U1718" s="71"/>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2:45" ht="30" customHeight="1" x14ac:dyDescent="0.25">
      <c r="S1719" s="7" t="s">
        <v>694</v>
      </c>
      <c r="T1719" s="15" t="s">
        <v>994</v>
      </c>
      <c r="U1719" s="71"/>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2:45" ht="30" customHeight="1" x14ac:dyDescent="0.25">
      <c r="S1720" s="7" t="s">
        <v>697</v>
      </c>
      <c r="T1720" s="7">
        <f t="shared" ref="T1720" ca="1" si="1487">COUNTA(U1695:U1754)</f>
        <v>13</v>
      </c>
      <c r="U1720" s="71"/>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2:45" ht="30" customHeight="1" x14ac:dyDescent="0.25">
      <c r="S1721" s="7" t="s">
        <v>715</v>
      </c>
      <c r="T1721" s="7" t="str">
        <f t="shared" ref="T1721" si="1488">T1709&amp;"+/-"&amp;T1710&amp;" "&amp;T1719</f>
        <v>-38+/-0.8 dBV</v>
      </c>
      <c r="U1721" s="71"/>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2:45" ht="30" customHeight="1" x14ac:dyDescent="0.25">
      <c r="S1722" s="7" t="s">
        <v>719</v>
      </c>
      <c r="T1722" s="54" t="str">
        <f t="shared" ref="T1722" si="1489">T1701&amp;" : "&amp;T1704&amp;" "&amp;"(uA)"&amp;CHAR(10)&amp;"Vdc&amp;Remark: "&amp;T1707</f>
        <v>3.3V : 100~200 (uA)
Vdc&amp;Remark: -</v>
      </c>
      <c r="U1722" s="71"/>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2:45" ht="30" customHeight="1" x14ac:dyDescent="0.25">
      <c r="U1723" s="71"/>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2:45" ht="30" customHeight="1" x14ac:dyDescent="0.25">
      <c r="S1724" s="2" t="s">
        <v>14</v>
      </c>
      <c r="T1724" s="2" t="str">
        <f t="shared" ref="T1724" si="1490">ADDRESS(ROW(S1724),COLUMN($S$1))&amp;":"&amp;ADDRESS(ROW(S1754),COLUMN($T$1))</f>
        <v>$S$1724:$T$1754</v>
      </c>
      <c r="U1724" s="71"/>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2:45" ht="30" customHeight="1" x14ac:dyDescent="0.25">
      <c r="S1725" s="4" t="str">
        <f t="shared" ref="S1725" si="1491">$BB$2</f>
        <v>15V</v>
      </c>
      <c r="T1725" s="3">
        <v>3</v>
      </c>
      <c r="U1725" s="71"/>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2:45" ht="30" customHeight="1" x14ac:dyDescent="0.25">
      <c r="S1726" s="4" t="str">
        <f t="shared" ref="S1726" si="1492">$BB$3</f>
        <v>14V</v>
      </c>
      <c r="T1726" s="3">
        <v>2</v>
      </c>
      <c r="U1726" s="71"/>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2:45" ht="30" customHeight="1" x14ac:dyDescent="0.25">
      <c r="S1727" s="4" t="str">
        <f t="shared" ref="S1727" si="1493">$BB$4</f>
        <v>13V</v>
      </c>
      <c r="T1727" s="3">
        <v>1.1000000000000001</v>
      </c>
      <c r="U1727" s="71"/>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2:45" ht="30" customHeight="1" x14ac:dyDescent="0.25">
      <c r="S1728" s="4" t="str">
        <f t="shared" ref="S1728" si="1494">$BB$5</f>
        <v>12V</v>
      </c>
      <c r="T1728" s="3">
        <v>0</v>
      </c>
      <c r="U1728" s="71"/>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 t="shared" ref="S1729" si="1495">$BB$6</f>
        <v>11V</v>
      </c>
      <c r="T1729" s="3">
        <v>-1.3</v>
      </c>
      <c r="U1729" s="71"/>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 t="shared" ref="S1730" si="1496">$BB$7</f>
        <v>10V</v>
      </c>
      <c r="T1730" s="3">
        <v>-2.6</v>
      </c>
      <c r="U1730" s="71"/>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 t="shared" ref="S1731" si="1497">$BB$8</f>
        <v>9V</v>
      </c>
      <c r="T1731" s="3" t="s">
        <v>562</v>
      </c>
      <c r="U1731" s="71"/>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 t="shared" ref="S1732" si="1498">$BB$9</f>
        <v>FIX</v>
      </c>
      <c r="T1732" s="3" t="s">
        <v>562</v>
      </c>
      <c r="U1732" s="71"/>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 t="shared" ref="S1733" si="1499">$BB$10</f>
        <v>Space</v>
      </c>
      <c r="T1733" s="3"/>
      <c r="U1733" s="71"/>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 t="shared" ref="S1734" si="1500">$BB$11</f>
        <v>Config2</v>
      </c>
      <c r="T1734" s="3"/>
      <c r="U1734" s="71"/>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 t="shared" ref="S1735" si="1501">$BB$12</f>
        <v>-</v>
      </c>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 t="shared" ref="S1736" si="1502">$BB$13</f>
        <v>-</v>
      </c>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 t="shared" ref="S1737" si="1503">$BB$14</f>
        <v>-</v>
      </c>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 t="shared" ref="S1738" si="1504">$BB$15</f>
        <v>-</v>
      </c>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 t="shared" ref="S1739" si="1505">$BB$16</f>
        <v>-</v>
      </c>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 t="shared" ref="S1740" si="1506">$BB$17</f>
        <v>-</v>
      </c>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 t="shared" ref="S1741" si="1507">$BB$18</f>
        <v>-</v>
      </c>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 t="shared" ref="S1742" si="1508">$BB$19</f>
        <v>-</v>
      </c>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 t="shared" ref="S1743" si="1509">$BB$20</f>
        <v>-</v>
      </c>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 t="shared" ref="S1744" si="1510">$BB$21</f>
        <v>-</v>
      </c>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 t="shared" ref="S1745" si="1511">$BB$22</f>
        <v>-</v>
      </c>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 t="shared" ref="S1746" si="1512">$BB$23</f>
        <v>-</v>
      </c>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 t="shared" ref="S1747" si="1513">$BB$24</f>
        <v>-</v>
      </c>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 t="shared" ref="S1748" si="1514">$BB$25</f>
        <v>-</v>
      </c>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 t="shared" ref="S1749" si="1515">$BB$26</f>
        <v>-</v>
      </c>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 t="shared" ref="S1750" si="1516">$BB$27</f>
        <v>-</v>
      </c>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 t="shared" ref="S1751" si="1517">$BB$28</f>
        <v>-</v>
      </c>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 t="shared" ref="S1752" si="1518">$BB$29</f>
        <v>-</v>
      </c>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 t="shared" ref="S1753" si="1519">$BB$30</f>
        <v>-</v>
      </c>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 t="shared" ref="S1754" si="1520">$BB$31</f>
        <v>-</v>
      </c>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 t="shared" ref="Y1756" si="1521">VLOOKUP(U1756,$DX$1:$DZ$21,3,FALSE)</f>
        <v>-</v>
      </c>
      <c r="AD1756" s="8"/>
    </row>
    <row r="1757" spans="19:45" ht="30" customHeight="1" x14ac:dyDescent="0.25">
      <c r="S1757" s="7" t="s">
        <v>24</v>
      </c>
      <c r="T1757" s="15" t="s">
        <v>606</v>
      </c>
      <c r="U1757" s="5" t="s">
        <v>23</v>
      </c>
      <c r="V1757" s="7" t="str">
        <f t="shared" ref="V1757" si="1522">VLOOKUP(U1756,$DX$1:$DZ$21,2,FALSE)</f>
        <v>-</v>
      </c>
      <c r="W1757" s="19"/>
      <c r="X1757" s="19"/>
      <c r="Y1757" s="19"/>
      <c r="Z1757" s="19"/>
      <c r="AA1757" s="5" t="s">
        <v>592</v>
      </c>
      <c r="AB1757" s="26" t="str">
        <f t="shared" ref="AB1757" si="1523">T1776&amp;"_"&amp;ABS(T1774)&amp;"dB_"&amp;T1778&amp;"_"&amp;T1779&amp;"_"&amp;GetAbsMaxMinText(AF1760:AG1819)&amp;"_"&amp;T1759&amp;"_"&amp;T1758&amp;S1756&amp;"."&amp;T1782</f>
        <v>default_NormalMode_38dB_M804WF_2391A_337_415_ZTS6051MH_MP28.4</v>
      </c>
      <c r="AC1757" s="18"/>
      <c r="AD1757" s="18"/>
      <c r="AE1757" s="18"/>
      <c r="AF1757" s="18"/>
      <c r="AG1757" s="18"/>
      <c r="AH1757" s="19"/>
      <c r="AI1757" s="19" t="s">
        <v>2</v>
      </c>
      <c r="AJ1757" s="16"/>
      <c r="AK1757" s="16"/>
      <c r="AL1757" s="16"/>
      <c r="AM1757" s="16"/>
      <c r="AN1757" s="16"/>
      <c r="AO1757" s="16"/>
      <c r="AP1757" s="16"/>
      <c r="AQ1757" s="16"/>
      <c r="AR1757" s="16"/>
      <c r="AS1757" s="16"/>
    </row>
    <row r="1758" spans="19:45" ht="30" customHeight="1" x14ac:dyDescent="0.25">
      <c r="S1758" s="7" t="s">
        <v>5</v>
      </c>
      <c r="T1758" s="15" t="s">
        <v>1148</v>
      </c>
      <c r="U1758" s="32" t="str">
        <f t="shared" ref="U1758" si="1524">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1174</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 t="shared" ref="AN1759" si="1525">VLOOKUP($T1767,$DE$1:$DJ$31,2,FALSE)</f>
        <v>Full</v>
      </c>
      <c r="AO1759" s="56" t="str">
        <f t="shared" ref="AO1759" si="1526">VLOOKUP($T1767,$DE$1:$DJ$31,3,FALSE)</f>
        <v>Full</v>
      </c>
      <c r="AP1759" s="56" t="str">
        <f t="shared" ref="AP1759" si="1527">VLOOKUP($T1767,$DE$1:$DJ$31,4,FALSE)</f>
        <v>non</v>
      </c>
      <c r="AQ1759" s="56" t="str">
        <f t="shared" ref="AQ1759" si="1528">VLOOKUP($T1767,$DE$1:$DJ$31,5,FALSE)</f>
        <v>non</v>
      </c>
      <c r="AR1759" s="56" t="str">
        <f t="shared" ref="AR1759" si="1529">VLOOKUP($T1767,$DE$1:$DJ$31,6,FALSE)</f>
        <v>Full</v>
      </c>
      <c r="AS1759" s="35" t="s">
        <v>726</v>
      </c>
    </row>
    <row r="1760" spans="19:45" ht="30" customHeight="1" x14ac:dyDescent="0.25">
      <c r="S1760" s="7" t="s">
        <v>18</v>
      </c>
      <c r="T1760" s="15" t="s">
        <v>1149</v>
      </c>
      <c r="U1760" s="36" t="str">
        <f t="shared" ref="U1760:U1774" ca="1" si="1530">ConfigCode($AA1760,$AN1760,$AO1760,$AP1760,$AQ1760,$AR1760,$AF1760,$AG1760,2)</f>
        <v>0x70=-34.00,-33.70;</v>
      </c>
      <c r="V1760" s="37"/>
      <c r="W1760" s="37"/>
      <c r="X1760" s="68"/>
      <c r="Y1760" s="68"/>
      <c r="Z1760" s="55">
        <f t="shared" ref="Z1760:Z1774" ca="1" si="1531" xml:space="preserve">
N("vbias,vlookup vbias range")+
VLOOKUP($AA1760,INDIRECT(BoxVal(ROW($AA1760),34,COLUMN(T1756))),2,FALSE)+
N("gain")+
$AB1760+
N("vcm")+
VLOOKUP($AC1760,$CT$1:$DC$31,7,FALSE)+
N("(vbias*vcp*vbg-vbias)*sensor ratio")+
VbiasCal($AA1760,$AD1760,$AE1760,BoxVal(ROW($AC1760),18,COLUMN($T$22)))+
N("vbias ref+gain ref")+
$V1760+$W1760</f>
        <v>-4.3</v>
      </c>
      <c r="AA1760" s="39" t="s">
        <v>1161</v>
      </c>
      <c r="AB1760" s="40">
        <v>0</v>
      </c>
      <c r="AC1760" s="40" t="s">
        <v>996</v>
      </c>
      <c r="AD1760" s="40">
        <v>1</v>
      </c>
      <c r="AE1760" s="41">
        <v>0</v>
      </c>
      <c r="AF1760" s="42">
        <v>-34</v>
      </c>
      <c r="AG1760" s="42">
        <v>-33.700000000000003</v>
      </c>
      <c r="AH1760" s="43">
        <f t="shared" ref="AH1760:AH1774" ca="1" si="1532">$AF1760+$Z1760</f>
        <v>-38.299999999999997</v>
      </c>
      <c r="AI1760" s="43">
        <f t="shared" ref="AI1760:AI1774" ca="1" si="1533">$AG1760+$Z1760</f>
        <v>-38</v>
      </c>
      <c r="AJ1760" s="44">
        <f t="shared" ref="AJ1760:AJ1774" ca="1" si="1534" xml:space="preserve">
N("initial sens-loopgain")+
$AF1760-BoxVal(ROW($AA1760),26,COLUMN(INDIRECT("T"&amp;(INT(ROW($AA1777)/65))*65+2)))</f>
        <v>-34</v>
      </c>
      <c r="AK1760" s="44">
        <f t="shared" ref="AK1760:AK1774" ca="1" si="1535">AJ1760+(AG1760-AF1760)</f>
        <v>-33.700000000000003</v>
      </c>
      <c r="AL1760" s="44">
        <f t="shared" ref="AL1760:AL1774" ca="1" si="1536" xml:space="preserve">
N("initial sens-loopgain-gain-gain ref-vcm")+
$AH1760-
BoxVal(ROW($AA1760),26,COLUMN(INDIRECT("T"&amp;(INT(ROW($AA1777)/65))*65+2)))-
$AB1760-
$W1760-
IFERROR(VLOOKUP($AC1760,$CT$1:$DC$31,7,FALSE),0)</f>
        <v>-38.299999999999997</v>
      </c>
      <c r="AM1760" s="44">
        <f t="shared" ref="AM1760:AM1774" ca="1" si="1537">AL1760+(AG1760-AF1760)</f>
        <v>-38</v>
      </c>
      <c r="AN1760" s="36" t="str">
        <f t="shared" ref="AN1760:AN1774" ca="1" si="1538">IF(BoxVal(ROW(AA1760),9,COLUMN(T1758))="FIX","00",ManualLookup(AA1760,BoxVal(ROW(AA1760),4,COLUMN(AN1758)),INDIRECT(DN$3)))</f>
        <v>70</v>
      </c>
      <c r="AO1760" s="36" t="str">
        <f t="shared" ref="AO1760:AO1774" ca="1" si="1539">ManualLookup(AB1760,BoxVal(ROW(AB1760),4,COLUMN(AO1758)),INDIRECT(DO$3))</f>
        <v>00</v>
      </c>
      <c r="AP1760" s="36" t="str">
        <f t="shared" ref="AP1760:AP1774" ca="1" si="1540">ManualLookup(AC1760,BoxVal(ROW(AC1760),4,COLUMN(AP1758)),INDIRECT(DP$3))</f>
        <v>00</v>
      </c>
      <c r="AQ1760" s="36" t="str">
        <f t="shared" ref="AQ1760:AQ1774" ca="1" si="1541">ManualLookup(AD1760,BoxVal(ROW(AD1760),4,COLUMN(AQ1758)),INDIRECT(DQ$3))</f>
        <v>00</v>
      </c>
      <c r="AR1760" s="36" t="str">
        <f t="shared" ref="AR1760:AR1774" ca="1" si="1542">ManualLookup(AE1760,BoxVal(ROW(AE1760),4,COLUMN(AR1758)),INDIRECT(DR$3))</f>
        <v>00</v>
      </c>
      <c r="AS1760" s="33"/>
    </row>
    <row r="1761" spans="19:45" ht="30" customHeight="1" x14ac:dyDescent="0.25">
      <c r="S1761" s="7" t="s">
        <v>13</v>
      </c>
      <c r="T1761" s="15" t="s">
        <v>1158</v>
      </c>
      <c r="U1761" s="71" t="str">
        <f t="shared" ca="1" si="1530"/>
        <v>0x73=-34.50,-34.00;</v>
      </c>
      <c r="V1761" s="37"/>
      <c r="W1761" s="37"/>
      <c r="X1761" s="68"/>
      <c r="Y1761" s="68"/>
      <c r="Z1761" s="55">
        <f t="shared" ca="1" si="1531"/>
        <v>-3.8</v>
      </c>
      <c r="AA1761" s="39" t="s">
        <v>1161</v>
      </c>
      <c r="AB1761" s="40">
        <v>0.5</v>
      </c>
      <c r="AC1761" s="40" t="s">
        <v>996</v>
      </c>
      <c r="AD1761" s="40">
        <v>1</v>
      </c>
      <c r="AE1761" s="41">
        <v>0</v>
      </c>
      <c r="AF1761" s="42">
        <v>-34.5</v>
      </c>
      <c r="AG1761" s="47">
        <f t="shared" ref="AG1761" si="1543">AF1760</f>
        <v>-34</v>
      </c>
      <c r="AH1761" s="43">
        <f t="shared" ca="1" si="1532"/>
        <v>-38.299999999999997</v>
      </c>
      <c r="AI1761" s="43">
        <f t="shared" ca="1" si="1533"/>
        <v>-37.799999999999997</v>
      </c>
      <c r="AJ1761" s="44">
        <f t="shared" ca="1" si="1534"/>
        <v>-34.5</v>
      </c>
      <c r="AK1761" s="44">
        <f t="shared" ca="1" si="1535"/>
        <v>-34</v>
      </c>
      <c r="AL1761" s="44">
        <f t="shared" ca="1" si="1536"/>
        <v>-38.799999999999997</v>
      </c>
      <c r="AM1761" s="44">
        <f t="shared" ca="1" si="1537"/>
        <v>-38.299999999999997</v>
      </c>
      <c r="AN1761" s="36" t="str">
        <f t="shared" ca="1" si="1538"/>
        <v>70</v>
      </c>
      <c r="AO1761" s="36" t="str">
        <f t="shared" ca="1" si="1539"/>
        <v>03</v>
      </c>
      <c r="AP1761" s="36" t="str">
        <f t="shared" ca="1" si="1540"/>
        <v>00</v>
      </c>
      <c r="AQ1761" s="36" t="str">
        <f t="shared" ca="1" si="1541"/>
        <v>00</v>
      </c>
      <c r="AR1761" s="36" t="str">
        <f t="shared" ca="1" si="1542"/>
        <v>00</v>
      </c>
      <c r="AS1761" s="36"/>
    </row>
    <row r="1762" spans="19:45" ht="30" customHeight="1" x14ac:dyDescent="0.25">
      <c r="S1762" s="26"/>
      <c r="T1762" s="17"/>
      <c r="U1762" s="71" t="str">
        <f t="shared" ca="1" si="1530"/>
        <v>0x74=-35.00,-34.50;</v>
      </c>
      <c r="V1762" s="37"/>
      <c r="W1762" s="37"/>
      <c r="X1762" s="68"/>
      <c r="Y1762" s="68"/>
      <c r="Z1762" s="55">
        <f t="shared" ca="1" si="1531"/>
        <v>-3.3</v>
      </c>
      <c r="AA1762" s="39" t="s">
        <v>965</v>
      </c>
      <c r="AB1762" s="40">
        <v>1</v>
      </c>
      <c r="AC1762" s="40" t="s">
        <v>995</v>
      </c>
      <c r="AD1762" s="40">
        <v>1</v>
      </c>
      <c r="AE1762" s="41">
        <v>0</v>
      </c>
      <c r="AF1762" s="42">
        <v>-35</v>
      </c>
      <c r="AG1762" s="47">
        <f t="shared" ref="AG1762:AG1774" si="1544">AF1761</f>
        <v>-34.5</v>
      </c>
      <c r="AH1762" s="43">
        <f t="shared" ca="1" si="1532"/>
        <v>-38.299999999999997</v>
      </c>
      <c r="AI1762" s="43">
        <f t="shared" ca="1" si="1533"/>
        <v>-37.799999999999997</v>
      </c>
      <c r="AJ1762" s="44">
        <f t="shared" ca="1" si="1534"/>
        <v>-35</v>
      </c>
      <c r="AK1762" s="44">
        <f t="shared" ca="1" si="1535"/>
        <v>-34.5</v>
      </c>
      <c r="AL1762" s="44">
        <f t="shared" ca="1" si="1536"/>
        <v>-39.299999999999997</v>
      </c>
      <c r="AM1762" s="44">
        <f t="shared" ca="1" si="1537"/>
        <v>-38.799999999999997</v>
      </c>
      <c r="AN1762" s="36" t="str">
        <f t="shared" ca="1" si="1538"/>
        <v>70</v>
      </c>
      <c r="AO1762" s="36" t="str">
        <f t="shared" ca="1" si="1539"/>
        <v>04</v>
      </c>
      <c r="AP1762" s="36" t="str">
        <f t="shared" ca="1" si="1540"/>
        <v>00</v>
      </c>
      <c r="AQ1762" s="36" t="str">
        <f t="shared" ca="1" si="1541"/>
        <v>00</v>
      </c>
      <c r="AR1762" s="36" t="str">
        <f t="shared" ca="1" si="1542"/>
        <v>00</v>
      </c>
      <c r="AS1762" s="36"/>
    </row>
    <row r="1763" spans="19:45" ht="30" customHeight="1" x14ac:dyDescent="0.25">
      <c r="S1763" s="7" t="s">
        <v>19</v>
      </c>
      <c r="T1763" s="15" t="s">
        <v>1150</v>
      </c>
      <c r="U1763" s="71" t="str">
        <f t="shared" ca="1" si="1530"/>
        <v>0x20=-35.60,-35.00;</v>
      </c>
      <c r="V1763" s="37"/>
      <c r="W1763" s="37"/>
      <c r="X1763" s="68"/>
      <c r="Y1763" s="68"/>
      <c r="Z1763" s="55">
        <f t="shared" ca="1" si="1531"/>
        <v>-2.7</v>
      </c>
      <c r="AA1763" s="39" t="s">
        <v>584</v>
      </c>
      <c r="AB1763" s="40">
        <v>0</v>
      </c>
      <c r="AC1763" s="40" t="s">
        <v>995</v>
      </c>
      <c r="AD1763" s="40">
        <v>1</v>
      </c>
      <c r="AE1763" s="41">
        <v>0</v>
      </c>
      <c r="AF1763" s="42">
        <v>-35.6</v>
      </c>
      <c r="AG1763" s="47">
        <f t="shared" si="1544"/>
        <v>-35</v>
      </c>
      <c r="AH1763" s="43">
        <f t="shared" ca="1" si="1532"/>
        <v>-38.300000000000004</v>
      </c>
      <c r="AI1763" s="43">
        <f t="shared" ca="1" si="1533"/>
        <v>-37.700000000000003</v>
      </c>
      <c r="AJ1763" s="44">
        <f t="shared" ca="1" si="1534"/>
        <v>-35.6</v>
      </c>
      <c r="AK1763" s="44">
        <f t="shared" ca="1" si="1535"/>
        <v>-35</v>
      </c>
      <c r="AL1763" s="44">
        <f t="shared" ca="1" si="1536"/>
        <v>-38.300000000000004</v>
      </c>
      <c r="AM1763" s="44">
        <f t="shared" ca="1" si="1537"/>
        <v>-37.700000000000003</v>
      </c>
      <c r="AN1763" s="36" t="str">
        <f t="shared" ca="1" si="1538"/>
        <v>20</v>
      </c>
      <c r="AO1763" s="36" t="str">
        <f t="shared" ca="1" si="1539"/>
        <v>00</v>
      </c>
      <c r="AP1763" s="36" t="str">
        <f t="shared" ca="1" si="1540"/>
        <v>00</v>
      </c>
      <c r="AQ1763" s="36" t="str">
        <f t="shared" ca="1" si="1541"/>
        <v>00</v>
      </c>
      <c r="AR1763" s="36" t="str">
        <f t="shared" ca="1" si="1542"/>
        <v>00</v>
      </c>
      <c r="AS1763" s="36"/>
    </row>
    <row r="1764" spans="19:45" ht="30" customHeight="1" x14ac:dyDescent="0.25">
      <c r="S1764" s="7" t="s">
        <v>15</v>
      </c>
      <c r="T1764" s="15" t="s">
        <v>1151</v>
      </c>
      <c r="U1764" s="71" t="str">
        <f t="shared" ca="1" si="1530"/>
        <v>0x23=-36.10,-35.60;</v>
      </c>
      <c r="V1764" s="37"/>
      <c r="W1764" s="37"/>
      <c r="X1764" s="68"/>
      <c r="Y1764" s="68"/>
      <c r="Z1764" s="55">
        <f t="shared" ca="1" si="1531"/>
        <v>-2.2000000000000002</v>
      </c>
      <c r="AA1764" s="39" t="s">
        <v>584</v>
      </c>
      <c r="AB1764" s="40">
        <v>0.5</v>
      </c>
      <c r="AC1764" s="40" t="s">
        <v>995</v>
      </c>
      <c r="AD1764" s="40">
        <v>1</v>
      </c>
      <c r="AE1764" s="41">
        <v>0</v>
      </c>
      <c r="AF1764" s="42">
        <v>-36.1</v>
      </c>
      <c r="AG1764" s="47">
        <f t="shared" si="1544"/>
        <v>-35.6</v>
      </c>
      <c r="AH1764" s="43">
        <f t="shared" ca="1" si="1532"/>
        <v>-38.300000000000004</v>
      </c>
      <c r="AI1764" s="43">
        <f t="shared" ca="1" si="1533"/>
        <v>-37.800000000000004</v>
      </c>
      <c r="AJ1764" s="44">
        <f t="shared" ca="1" si="1534"/>
        <v>-36.1</v>
      </c>
      <c r="AK1764" s="44">
        <f t="shared" ca="1" si="1535"/>
        <v>-35.6</v>
      </c>
      <c r="AL1764" s="44">
        <f t="shared" ca="1" si="1536"/>
        <v>-38.800000000000004</v>
      </c>
      <c r="AM1764" s="44">
        <f t="shared" ca="1" si="1537"/>
        <v>-38.300000000000004</v>
      </c>
      <c r="AN1764" s="36" t="str">
        <f t="shared" ca="1" si="1538"/>
        <v>20</v>
      </c>
      <c r="AO1764" s="36" t="str">
        <f t="shared" ca="1" si="1539"/>
        <v>03</v>
      </c>
      <c r="AP1764" s="36" t="str">
        <f t="shared" ca="1" si="1540"/>
        <v>00</v>
      </c>
      <c r="AQ1764" s="36" t="str">
        <f t="shared" ca="1" si="1541"/>
        <v>00</v>
      </c>
      <c r="AR1764" s="36" t="str">
        <f t="shared" ca="1" si="1542"/>
        <v>00</v>
      </c>
      <c r="AS1764" s="36"/>
    </row>
    <row r="1765" spans="19:45" ht="30" customHeight="1" x14ac:dyDescent="0.25">
      <c r="S1765" s="7" t="s">
        <v>705</v>
      </c>
      <c r="T1765" s="15" t="s">
        <v>1152</v>
      </c>
      <c r="U1765" s="71" t="str">
        <f t="shared" ca="1" si="1530"/>
        <v>0x24=-36.60,-36.10;</v>
      </c>
      <c r="V1765" s="37"/>
      <c r="W1765" s="37"/>
      <c r="X1765" s="68"/>
      <c r="Y1765" s="68"/>
      <c r="Z1765" s="55">
        <f t="shared" ca="1" si="1531"/>
        <v>-1.7000000000000002</v>
      </c>
      <c r="AA1765" s="39" t="s">
        <v>584</v>
      </c>
      <c r="AB1765" s="40">
        <v>1</v>
      </c>
      <c r="AC1765" s="40" t="s">
        <v>995</v>
      </c>
      <c r="AD1765" s="40">
        <v>1</v>
      </c>
      <c r="AE1765" s="41">
        <v>0</v>
      </c>
      <c r="AF1765" s="42">
        <v>-36.6</v>
      </c>
      <c r="AG1765" s="47">
        <f t="shared" si="1544"/>
        <v>-36.1</v>
      </c>
      <c r="AH1765" s="43">
        <f t="shared" ca="1" si="1532"/>
        <v>-38.300000000000004</v>
      </c>
      <c r="AI1765" s="43">
        <f t="shared" ca="1" si="1533"/>
        <v>-37.800000000000004</v>
      </c>
      <c r="AJ1765" s="44">
        <f t="shared" ca="1" si="1534"/>
        <v>-36.6</v>
      </c>
      <c r="AK1765" s="44">
        <f t="shared" ca="1" si="1535"/>
        <v>-36.1</v>
      </c>
      <c r="AL1765" s="44">
        <f t="shared" ca="1" si="1536"/>
        <v>-39.300000000000004</v>
      </c>
      <c r="AM1765" s="44">
        <f t="shared" ca="1" si="1537"/>
        <v>-38.800000000000004</v>
      </c>
      <c r="AN1765" s="36" t="str">
        <f t="shared" ca="1" si="1538"/>
        <v>20</v>
      </c>
      <c r="AO1765" s="36" t="str">
        <f t="shared" ca="1" si="1539"/>
        <v>04</v>
      </c>
      <c r="AP1765" s="36" t="str">
        <f t="shared" ca="1" si="1540"/>
        <v>00</v>
      </c>
      <c r="AQ1765" s="36" t="str">
        <f t="shared" ca="1" si="1541"/>
        <v>00</v>
      </c>
      <c r="AR1765" s="36" t="str">
        <f t="shared" ca="1" si="1542"/>
        <v>00</v>
      </c>
      <c r="AS1765" s="36"/>
    </row>
    <row r="1766" spans="19:45" ht="30" customHeight="1" x14ac:dyDescent="0.25">
      <c r="S1766" s="7" t="s">
        <v>605</v>
      </c>
      <c r="T1766" s="15" t="s">
        <v>991</v>
      </c>
      <c r="U1766" s="71" t="str">
        <f t="shared" ca="1" si="1530"/>
        <v>0x25=-37.10,-36.60;</v>
      </c>
      <c r="V1766" s="37"/>
      <c r="W1766" s="37"/>
      <c r="X1766" s="68"/>
      <c r="Y1766" s="68"/>
      <c r="Z1766" s="55">
        <f t="shared" ca="1" si="1531"/>
        <v>-1.2000000000000002</v>
      </c>
      <c r="AA1766" s="39" t="s">
        <v>584</v>
      </c>
      <c r="AB1766" s="40">
        <v>1.5</v>
      </c>
      <c r="AC1766" s="40" t="s">
        <v>995</v>
      </c>
      <c r="AD1766" s="40">
        <v>1</v>
      </c>
      <c r="AE1766" s="41">
        <v>0</v>
      </c>
      <c r="AF1766" s="42">
        <v>-37.1</v>
      </c>
      <c r="AG1766" s="47">
        <f t="shared" si="1544"/>
        <v>-36.6</v>
      </c>
      <c r="AH1766" s="43">
        <f t="shared" ca="1" si="1532"/>
        <v>-38.300000000000004</v>
      </c>
      <c r="AI1766" s="43">
        <f t="shared" ca="1" si="1533"/>
        <v>-37.800000000000004</v>
      </c>
      <c r="AJ1766" s="44">
        <f t="shared" ca="1" si="1534"/>
        <v>-37.1</v>
      </c>
      <c r="AK1766" s="44">
        <f t="shared" ca="1" si="1535"/>
        <v>-36.6</v>
      </c>
      <c r="AL1766" s="44">
        <f t="shared" ca="1" si="1536"/>
        <v>-39.800000000000004</v>
      </c>
      <c r="AM1766" s="44">
        <f t="shared" ca="1" si="1537"/>
        <v>-39.300000000000004</v>
      </c>
      <c r="AN1766" s="36" t="str">
        <f t="shared" ca="1" si="1538"/>
        <v>20</v>
      </c>
      <c r="AO1766" s="36" t="str">
        <f t="shared" ca="1" si="1539"/>
        <v>05</v>
      </c>
      <c r="AP1766" s="36" t="str">
        <f t="shared" ca="1" si="1540"/>
        <v>00</v>
      </c>
      <c r="AQ1766" s="36" t="str">
        <f t="shared" ca="1" si="1541"/>
        <v>00</v>
      </c>
      <c r="AR1766" s="36" t="str">
        <f t="shared" ca="1" si="1542"/>
        <v>00</v>
      </c>
      <c r="AS1766" s="36"/>
    </row>
    <row r="1767" spans="19:45" ht="30" customHeight="1" x14ac:dyDescent="0.25">
      <c r="S1767" s="7" t="s">
        <v>721</v>
      </c>
      <c r="T1767" s="15" t="s">
        <v>26</v>
      </c>
      <c r="U1767" s="71" t="str">
        <f t="shared" ca="1" si="1530"/>
        <v>0x33=-37.50,-37.10;</v>
      </c>
      <c r="V1767" s="37"/>
      <c r="W1767" s="37"/>
      <c r="X1767" s="68"/>
      <c r="Y1767" s="68"/>
      <c r="Z1767" s="55">
        <f t="shared" ca="1" si="1531"/>
        <v>-0.8</v>
      </c>
      <c r="AA1767" s="39" t="s">
        <v>586</v>
      </c>
      <c r="AB1767" s="40">
        <v>0.5</v>
      </c>
      <c r="AC1767" s="40" t="s">
        <v>995</v>
      </c>
      <c r="AD1767" s="40">
        <v>1</v>
      </c>
      <c r="AE1767" s="41">
        <v>0</v>
      </c>
      <c r="AF1767" s="42">
        <v>-37.5</v>
      </c>
      <c r="AG1767" s="47">
        <f t="shared" si="1544"/>
        <v>-37.1</v>
      </c>
      <c r="AH1767" s="43">
        <f t="shared" ca="1" si="1532"/>
        <v>-38.299999999999997</v>
      </c>
      <c r="AI1767" s="43">
        <f t="shared" ca="1" si="1533"/>
        <v>-37.9</v>
      </c>
      <c r="AJ1767" s="44">
        <f t="shared" ca="1" si="1534"/>
        <v>-37.5</v>
      </c>
      <c r="AK1767" s="44">
        <f t="shared" ca="1" si="1535"/>
        <v>-37.1</v>
      </c>
      <c r="AL1767" s="44">
        <f t="shared" ca="1" si="1536"/>
        <v>-38.799999999999997</v>
      </c>
      <c r="AM1767" s="44">
        <f t="shared" ca="1" si="1537"/>
        <v>-38.4</v>
      </c>
      <c r="AN1767" s="36" t="str">
        <f t="shared" ca="1" si="1538"/>
        <v>30</v>
      </c>
      <c r="AO1767" s="36" t="str">
        <f t="shared" ca="1" si="1539"/>
        <v>03</v>
      </c>
      <c r="AP1767" s="36" t="str">
        <f t="shared" ca="1" si="1540"/>
        <v>00</v>
      </c>
      <c r="AQ1767" s="36" t="str">
        <f t="shared" ca="1" si="1541"/>
        <v>00</v>
      </c>
      <c r="AR1767" s="36" t="str">
        <f t="shared" ca="1" si="1542"/>
        <v>00</v>
      </c>
      <c r="AS1767" s="36"/>
    </row>
    <row r="1768" spans="19:45" ht="30" customHeight="1" x14ac:dyDescent="0.25">
      <c r="S1768" s="7" t="s">
        <v>20</v>
      </c>
      <c r="T1768" s="15">
        <v>-38</v>
      </c>
      <c r="U1768" s="71" t="str">
        <f t="shared" ca="1" si="1530"/>
        <v>0x34=-38.20,-37.50;</v>
      </c>
      <c r="V1768" s="37"/>
      <c r="W1768" s="37"/>
      <c r="X1768" s="38"/>
      <c r="Y1768" s="38"/>
      <c r="Z1768" s="55">
        <f t="shared" ca="1" si="1531"/>
        <v>-0.30000000000000004</v>
      </c>
      <c r="AA1768" s="39" t="s">
        <v>586</v>
      </c>
      <c r="AB1768" s="40">
        <v>1</v>
      </c>
      <c r="AC1768" s="40" t="s">
        <v>995</v>
      </c>
      <c r="AD1768" s="40">
        <v>1</v>
      </c>
      <c r="AE1768" s="41">
        <v>0</v>
      </c>
      <c r="AF1768" s="42">
        <v>-38.200000000000003</v>
      </c>
      <c r="AG1768" s="47">
        <f t="shared" si="1544"/>
        <v>-37.5</v>
      </c>
      <c r="AH1768" s="43">
        <f t="shared" ca="1" si="1532"/>
        <v>-38.5</v>
      </c>
      <c r="AI1768" s="43">
        <f t="shared" ca="1" si="1533"/>
        <v>-37.799999999999997</v>
      </c>
      <c r="AJ1768" s="44">
        <f t="shared" ca="1" si="1534"/>
        <v>-38.200000000000003</v>
      </c>
      <c r="AK1768" s="44">
        <f t="shared" ca="1" si="1535"/>
        <v>-37.5</v>
      </c>
      <c r="AL1768" s="44">
        <f t="shared" ca="1" si="1536"/>
        <v>-39.5</v>
      </c>
      <c r="AM1768" s="44">
        <f t="shared" ca="1" si="1537"/>
        <v>-38.799999999999997</v>
      </c>
      <c r="AN1768" s="36" t="str">
        <f t="shared" ca="1" si="1538"/>
        <v>30</v>
      </c>
      <c r="AO1768" s="36" t="str">
        <f t="shared" ca="1" si="1539"/>
        <v>04</v>
      </c>
      <c r="AP1768" s="36" t="str">
        <f t="shared" ca="1" si="1540"/>
        <v>00</v>
      </c>
      <c r="AQ1768" s="36" t="str">
        <f t="shared" ca="1" si="1541"/>
        <v>00</v>
      </c>
      <c r="AR1768" s="36" t="str">
        <f t="shared" ca="1" si="1542"/>
        <v>00</v>
      </c>
      <c r="AS1768" s="36"/>
    </row>
    <row r="1769" spans="19:45" ht="30" customHeight="1" x14ac:dyDescent="0.25">
      <c r="S1769" s="7" t="s">
        <v>691</v>
      </c>
      <c r="T1769" s="15" t="s">
        <v>1098</v>
      </c>
      <c r="U1769" s="71" t="str">
        <f t="shared" ca="1" si="1530"/>
        <v>0x03=-38.80,-38.20;</v>
      </c>
      <c r="V1769" s="37"/>
      <c r="W1769" s="37"/>
      <c r="X1769" s="38"/>
      <c r="Y1769" s="38"/>
      <c r="Z1769" s="55">
        <f t="shared" ca="1" si="1531"/>
        <v>0.5</v>
      </c>
      <c r="AA1769" s="39" t="s">
        <v>587</v>
      </c>
      <c r="AB1769" s="40">
        <v>0.5</v>
      </c>
      <c r="AC1769" s="40" t="s">
        <v>995</v>
      </c>
      <c r="AD1769" s="40">
        <v>1</v>
      </c>
      <c r="AE1769" s="41">
        <v>0</v>
      </c>
      <c r="AF1769" s="42">
        <v>-38.799999999999997</v>
      </c>
      <c r="AG1769" s="47">
        <f t="shared" si="1544"/>
        <v>-38.200000000000003</v>
      </c>
      <c r="AH1769" s="43">
        <f t="shared" ca="1" si="1532"/>
        <v>-38.299999999999997</v>
      </c>
      <c r="AI1769" s="43">
        <f t="shared" ca="1" si="1533"/>
        <v>-37.700000000000003</v>
      </c>
      <c r="AJ1769" s="44">
        <f t="shared" ca="1" si="1534"/>
        <v>-38.799999999999997</v>
      </c>
      <c r="AK1769" s="44">
        <f t="shared" ca="1" si="1535"/>
        <v>-38.200000000000003</v>
      </c>
      <c r="AL1769" s="44">
        <f t="shared" ca="1" si="1536"/>
        <v>-38.799999999999997</v>
      </c>
      <c r="AM1769" s="44">
        <f t="shared" ca="1" si="1537"/>
        <v>-38.200000000000003</v>
      </c>
      <c r="AN1769" s="36" t="str">
        <f t="shared" ca="1" si="1538"/>
        <v>00</v>
      </c>
      <c r="AO1769" s="36" t="str">
        <f t="shared" ca="1" si="1539"/>
        <v>03</v>
      </c>
      <c r="AP1769" s="36" t="str">
        <f t="shared" ca="1" si="1540"/>
        <v>00</v>
      </c>
      <c r="AQ1769" s="36" t="str">
        <f t="shared" ca="1" si="1541"/>
        <v>00</v>
      </c>
      <c r="AR1769" s="36" t="str">
        <f t="shared" ca="1" si="1542"/>
        <v>00</v>
      </c>
      <c r="AS1769" s="36"/>
    </row>
    <row r="1770" spans="19:45" ht="30" customHeight="1" x14ac:dyDescent="0.25">
      <c r="S1770" s="7" t="s">
        <v>544</v>
      </c>
      <c r="T1770" s="15" t="s">
        <v>993</v>
      </c>
      <c r="U1770" s="71" t="str">
        <f t="shared" ca="1" si="1530"/>
        <v>0x04=-39.40,-38.80;</v>
      </c>
      <c r="V1770" s="37"/>
      <c r="W1770" s="37"/>
      <c r="X1770" s="38"/>
      <c r="Y1770" s="38"/>
      <c r="Z1770" s="71">
        <f t="shared" ca="1" si="1531"/>
        <v>1</v>
      </c>
      <c r="AA1770" s="39" t="s">
        <v>587</v>
      </c>
      <c r="AB1770" s="40">
        <v>1</v>
      </c>
      <c r="AC1770" s="40" t="s">
        <v>995</v>
      </c>
      <c r="AD1770" s="40">
        <v>1</v>
      </c>
      <c r="AE1770" s="41">
        <v>0</v>
      </c>
      <c r="AF1770" s="42">
        <v>-39.4</v>
      </c>
      <c r="AG1770" s="49">
        <f t="shared" si="1544"/>
        <v>-38.799999999999997</v>
      </c>
      <c r="AH1770" s="43">
        <f t="shared" ca="1" si="1532"/>
        <v>-38.4</v>
      </c>
      <c r="AI1770" s="43">
        <f t="shared" ca="1" si="1533"/>
        <v>-37.799999999999997</v>
      </c>
      <c r="AJ1770" s="44">
        <f t="shared" ca="1" si="1534"/>
        <v>-39.4</v>
      </c>
      <c r="AK1770" s="44">
        <f t="shared" ca="1" si="1535"/>
        <v>-38.799999999999997</v>
      </c>
      <c r="AL1770" s="44">
        <f t="shared" ca="1" si="1536"/>
        <v>-39.4</v>
      </c>
      <c r="AM1770" s="44">
        <f t="shared" ca="1" si="1537"/>
        <v>-38.799999999999997</v>
      </c>
      <c r="AN1770" s="36" t="str">
        <f t="shared" ca="1" si="1538"/>
        <v>00</v>
      </c>
      <c r="AO1770" s="36" t="str">
        <f t="shared" ca="1" si="1539"/>
        <v>04</v>
      </c>
      <c r="AP1770" s="36" t="str">
        <f t="shared" ca="1" si="1540"/>
        <v>00</v>
      </c>
      <c r="AQ1770" s="36" t="str">
        <f t="shared" ca="1" si="1541"/>
        <v>00</v>
      </c>
      <c r="AR1770" s="36" t="str">
        <f t="shared" ca="1" si="1542"/>
        <v>00</v>
      </c>
      <c r="AS1770" s="36"/>
    </row>
    <row r="1771" spans="19:45" ht="30" customHeight="1" x14ac:dyDescent="0.25">
      <c r="S1771" s="7" t="s">
        <v>12</v>
      </c>
      <c r="T1771" s="15" t="s">
        <v>548</v>
      </c>
      <c r="U1771" s="71" t="str">
        <f t="shared" ca="1" si="1530"/>
        <v>0x53=-39.90,-39.40;</v>
      </c>
      <c r="V1771" s="37">
        <v>0.1</v>
      </c>
      <c r="W1771" s="37"/>
      <c r="X1771" s="38"/>
      <c r="Y1771" s="38"/>
      <c r="Z1771" s="71">
        <f t="shared" ca="1" si="1531"/>
        <v>1.7000000000000002</v>
      </c>
      <c r="AA1771" s="39" t="s">
        <v>580</v>
      </c>
      <c r="AB1771" s="40">
        <v>0.5</v>
      </c>
      <c r="AC1771" s="40" t="s">
        <v>995</v>
      </c>
      <c r="AD1771" s="40">
        <v>1</v>
      </c>
      <c r="AE1771" s="41">
        <v>0</v>
      </c>
      <c r="AF1771" s="42">
        <v>-39.9</v>
      </c>
      <c r="AG1771" s="49">
        <f t="shared" si="1544"/>
        <v>-39.4</v>
      </c>
      <c r="AH1771" s="43">
        <f t="shared" ca="1" si="1532"/>
        <v>-38.199999999999996</v>
      </c>
      <c r="AI1771" s="43">
        <f t="shared" ca="1" si="1533"/>
        <v>-37.699999999999996</v>
      </c>
      <c r="AJ1771" s="44">
        <f t="shared" ca="1" si="1534"/>
        <v>-39.9</v>
      </c>
      <c r="AK1771" s="44">
        <f t="shared" ca="1" si="1535"/>
        <v>-39.4</v>
      </c>
      <c r="AL1771" s="44">
        <f t="shared" ca="1" si="1536"/>
        <v>-38.699999999999996</v>
      </c>
      <c r="AM1771" s="44">
        <f t="shared" ca="1" si="1537"/>
        <v>-38.199999999999996</v>
      </c>
      <c r="AN1771" s="36" t="str">
        <f t="shared" ca="1" si="1538"/>
        <v>50</v>
      </c>
      <c r="AO1771" s="36" t="str">
        <f t="shared" ca="1" si="1539"/>
        <v>03</v>
      </c>
      <c r="AP1771" s="36" t="str">
        <f t="shared" ca="1" si="1540"/>
        <v>00</v>
      </c>
      <c r="AQ1771" s="36" t="str">
        <f t="shared" ca="1" si="1541"/>
        <v>00</v>
      </c>
      <c r="AR1771" s="36" t="str">
        <f t="shared" ca="1" si="1542"/>
        <v>00</v>
      </c>
      <c r="AS1771" s="36"/>
    </row>
    <row r="1772" spans="19:45" ht="30" customHeight="1" x14ac:dyDescent="0.25">
      <c r="S1772" s="26" t="s">
        <v>773</v>
      </c>
      <c r="T1772" s="15" t="s">
        <v>562</v>
      </c>
      <c r="U1772" s="71" t="str">
        <f t="shared" ca="1" si="1530"/>
        <v>0x54=-40.40,-39.90;</v>
      </c>
      <c r="V1772" s="37"/>
      <c r="W1772" s="37"/>
      <c r="X1772" s="38"/>
      <c r="Y1772" s="38"/>
      <c r="Z1772" s="71">
        <f t="shared" ca="1" si="1531"/>
        <v>2.1</v>
      </c>
      <c r="AA1772" s="39" t="s">
        <v>580</v>
      </c>
      <c r="AB1772" s="40">
        <v>1</v>
      </c>
      <c r="AC1772" s="40" t="s">
        <v>995</v>
      </c>
      <c r="AD1772" s="40">
        <v>1</v>
      </c>
      <c r="AE1772" s="41">
        <v>0</v>
      </c>
      <c r="AF1772" s="42">
        <v>-40.4</v>
      </c>
      <c r="AG1772" s="49">
        <f t="shared" si="1544"/>
        <v>-39.9</v>
      </c>
      <c r="AH1772" s="43">
        <f t="shared" ca="1" si="1532"/>
        <v>-38.299999999999997</v>
      </c>
      <c r="AI1772" s="43">
        <f t="shared" ca="1" si="1533"/>
        <v>-37.799999999999997</v>
      </c>
      <c r="AJ1772" s="44">
        <f t="shared" ca="1" si="1534"/>
        <v>-40.4</v>
      </c>
      <c r="AK1772" s="44">
        <f t="shared" ca="1" si="1535"/>
        <v>-39.9</v>
      </c>
      <c r="AL1772" s="44">
        <f t="shared" ca="1" si="1536"/>
        <v>-39.299999999999997</v>
      </c>
      <c r="AM1772" s="44">
        <f t="shared" ca="1" si="1537"/>
        <v>-38.799999999999997</v>
      </c>
      <c r="AN1772" s="36" t="str">
        <f t="shared" ca="1" si="1538"/>
        <v>50</v>
      </c>
      <c r="AO1772" s="36" t="str">
        <f t="shared" ca="1" si="1539"/>
        <v>04</v>
      </c>
      <c r="AP1772" s="36" t="str">
        <f t="shared" ca="1" si="1540"/>
        <v>00</v>
      </c>
      <c r="AQ1772" s="36" t="str">
        <f t="shared" ca="1" si="1541"/>
        <v>00</v>
      </c>
      <c r="AR1772" s="36" t="str">
        <f t="shared" ca="1" si="1542"/>
        <v>00</v>
      </c>
      <c r="AS1772" s="36"/>
    </row>
    <row r="1773" spans="19:45" ht="30" customHeight="1" x14ac:dyDescent="0.25">
      <c r="S1773" s="7" t="s">
        <v>573</v>
      </c>
      <c r="T1773" s="15">
        <v>1.1000000000000001</v>
      </c>
      <c r="U1773" s="71" t="str">
        <f t="shared" ca="1" si="1530"/>
        <v>0x63=-40.90,-40.40;</v>
      </c>
      <c r="V1773" s="37"/>
      <c r="W1773" s="37"/>
      <c r="X1773" s="38"/>
      <c r="Y1773" s="38"/>
      <c r="Z1773" s="71">
        <f t="shared" ca="1" si="1531"/>
        <v>2.7</v>
      </c>
      <c r="AA1773" s="39" t="s">
        <v>581</v>
      </c>
      <c r="AB1773" s="40">
        <v>0.5</v>
      </c>
      <c r="AC1773" s="40" t="s">
        <v>995</v>
      </c>
      <c r="AD1773" s="40">
        <v>1</v>
      </c>
      <c r="AE1773" s="41">
        <v>0</v>
      </c>
      <c r="AF1773" s="42">
        <v>-40.9</v>
      </c>
      <c r="AG1773" s="49">
        <f t="shared" si="1544"/>
        <v>-40.4</v>
      </c>
      <c r="AH1773" s="43">
        <f t="shared" ca="1" si="1532"/>
        <v>-38.199999999999996</v>
      </c>
      <c r="AI1773" s="43">
        <f t="shared" ca="1" si="1533"/>
        <v>-37.699999999999996</v>
      </c>
      <c r="AJ1773" s="44">
        <f t="shared" ca="1" si="1534"/>
        <v>-40.9</v>
      </c>
      <c r="AK1773" s="44">
        <f t="shared" ca="1" si="1535"/>
        <v>-40.4</v>
      </c>
      <c r="AL1773" s="44">
        <f t="shared" ca="1" si="1536"/>
        <v>-38.699999999999996</v>
      </c>
      <c r="AM1773" s="44">
        <f t="shared" ca="1" si="1537"/>
        <v>-38.199999999999996</v>
      </c>
      <c r="AN1773" s="36" t="str">
        <f t="shared" ca="1" si="1538"/>
        <v>60</v>
      </c>
      <c r="AO1773" s="36" t="str">
        <f t="shared" ca="1" si="1539"/>
        <v>03</v>
      </c>
      <c r="AP1773" s="36" t="str">
        <f t="shared" ca="1" si="1540"/>
        <v>00</v>
      </c>
      <c r="AQ1773" s="36" t="str">
        <f t="shared" ca="1" si="1541"/>
        <v>00</v>
      </c>
      <c r="AR1773" s="36" t="str">
        <f t="shared" ca="1" si="1542"/>
        <v>00</v>
      </c>
      <c r="AS1773" s="36"/>
    </row>
    <row r="1774" spans="19:45" ht="30" customHeight="1" x14ac:dyDescent="0.25">
      <c r="S1774" s="7" t="s">
        <v>590</v>
      </c>
      <c r="T1774" s="15">
        <f>VLOOKUP(T1759,MPN!$A$1:$E$997,4,FALSE)</f>
        <v>-38</v>
      </c>
      <c r="U1774" s="71" t="str">
        <f t="shared" ca="1" si="1530"/>
        <v>0x64=-41.50,-40.90;</v>
      </c>
      <c r="V1774" s="37">
        <v>-0.1</v>
      </c>
      <c r="W1774" s="37"/>
      <c r="X1774" s="38"/>
      <c r="Y1774" s="38"/>
      <c r="Z1774" s="71">
        <f t="shared" ca="1" si="1531"/>
        <v>3.1</v>
      </c>
      <c r="AA1774" s="39" t="s">
        <v>581</v>
      </c>
      <c r="AB1774" s="40">
        <v>1</v>
      </c>
      <c r="AC1774" s="40" t="s">
        <v>995</v>
      </c>
      <c r="AD1774" s="40">
        <v>1</v>
      </c>
      <c r="AE1774" s="41">
        <v>0</v>
      </c>
      <c r="AF1774" s="42">
        <v>-41.5</v>
      </c>
      <c r="AG1774" s="49">
        <f t="shared" si="1544"/>
        <v>-40.9</v>
      </c>
      <c r="AH1774" s="43">
        <f t="shared" ca="1" si="1532"/>
        <v>-38.4</v>
      </c>
      <c r="AI1774" s="43">
        <f t="shared" ca="1" si="1533"/>
        <v>-37.799999999999997</v>
      </c>
      <c r="AJ1774" s="44">
        <f t="shared" ca="1" si="1534"/>
        <v>-41.5</v>
      </c>
      <c r="AK1774" s="44">
        <f t="shared" ca="1" si="1535"/>
        <v>-40.9</v>
      </c>
      <c r="AL1774" s="44">
        <f t="shared" ca="1" si="1536"/>
        <v>-39.4</v>
      </c>
      <c r="AM1774" s="44">
        <f t="shared" ca="1" si="1537"/>
        <v>-38.799999999999997</v>
      </c>
      <c r="AN1774" s="36" t="str">
        <f t="shared" ca="1" si="1538"/>
        <v>60</v>
      </c>
      <c r="AO1774" s="36" t="str">
        <f t="shared" ca="1" si="1539"/>
        <v>04</v>
      </c>
      <c r="AP1774" s="36" t="str">
        <f t="shared" ca="1" si="1540"/>
        <v>00</v>
      </c>
      <c r="AQ1774" s="36" t="str">
        <f t="shared" ca="1" si="1541"/>
        <v>00</v>
      </c>
      <c r="AR1774" s="36" t="str">
        <f t="shared" ca="1" si="1542"/>
        <v>00</v>
      </c>
      <c r="AS1774" s="36"/>
    </row>
    <row r="1775" spans="19:45" ht="30" customHeight="1" x14ac:dyDescent="0.25">
      <c r="S1775" s="7" t="s">
        <v>693</v>
      </c>
      <c r="T1775" s="15">
        <v>0.8</v>
      </c>
      <c r="U1775" s="71"/>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 t="shared" ref="T1776" si="1545">VLOOKUP($T1763,$AU$1:$AZ$31,MATCH($T1757,$AU$1:$AZ$1,0),FALSE)&amp;"_"&amp;T1765</f>
        <v>default_NormalMode</v>
      </c>
      <c r="U1776" s="71"/>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2:45" ht="30" customHeight="1" x14ac:dyDescent="0.25">
      <c r="S1777" s="7" t="s">
        <v>424</v>
      </c>
      <c r="T1777" s="7" t="str">
        <f>VLOOKUP($T1759,MPN!$A$1:$E$497,2,FALSE)</f>
        <v>AMIC</v>
      </c>
      <c r="U1777" s="71"/>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2:45" ht="30" customHeight="1" x14ac:dyDescent="0.25">
      <c r="S1778" s="7" t="s">
        <v>16</v>
      </c>
      <c r="T1778" s="7" t="str">
        <f>VLOOKUP($T1760,ASIC!$A$1:$B$200,2,FALSE)</f>
        <v>M804WF</v>
      </c>
      <c r="U1778" s="71"/>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2:45" ht="30" customHeight="1" x14ac:dyDescent="0.25">
      <c r="S1779" s="7" t="s">
        <v>17</v>
      </c>
      <c r="T1779" s="7" t="str">
        <f>VLOOKUP($T1761,Sensor!$A$1:$B$100,2,FALSE)</f>
        <v>2391A</v>
      </c>
      <c r="U1779" s="71"/>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2:45" ht="30" customHeight="1" x14ac:dyDescent="0.25">
      <c r="S1780" s="7" t="s">
        <v>21</v>
      </c>
      <c r="T1780" s="7" t="str">
        <f>VLOOKUP($T1759,MPN!$A$1:$E$497,5,FALSE)</f>
        <v>Default</v>
      </c>
      <c r="U1780" s="71"/>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2:45" ht="30" customHeight="1" x14ac:dyDescent="0.25">
      <c r="S1781" s="7" t="s">
        <v>545</v>
      </c>
      <c r="T1781" s="7">
        <f t="shared" ref="T1781" si="1546">VLOOKUP(T1770,$DT$1:$DV$31,3,FALSE)</f>
        <v>0</v>
      </c>
      <c r="U1781" s="71"/>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2:45" ht="30" customHeight="1" x14ac:dyDescent="0.25">
      <c r="S1782" s="7" t="s">
        <v>22</v>
      </c>
      <c r="T1782" s="15">
        <v>4</v>
      </c>
      <c r="U1782" s="71"/>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2:45" ht="30" customHeight="1" x14ac:dyDescent="0.25">
      <c r="B1783" s="70"/>
      <c r="S1783" s="7" t="s">
        <v>696</v>
      </c>
      <c r="T1783" s="28">
        <v>45359</v>
      </c>
      <c r="U1783" s="71"/>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2:45" ht="30" customHeight="1" x14ac:dyDescent="0.25">
      <c r="S1784" s="7" t="s">
        <v>694</v>
      </c>
      <c r="T1784" s="15" t="s">
        <v>994</v>
      </c>
      <c r="U1784" s="71"/>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2:45" ht="30" customHeight="1" x14ac:dyDescent="0.25">
      <c r="S1785" s="7" t="s">
        <v>697</v>
      </c>
      <c r="T1785" s="7">
        <f t="shared" ref="T1785" ca="1" si="1547">COUNTA(U1760:U1819)</f>
        <v>15</v>
      </c>
      <c r="U1785" s="71"/>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2:45" ht="30" customHeight="1" x14ac:dyDescent="0.25">
      <c r="S1786" s="7" t="s">
        <v>715</v>
      </c>
      <c r="T1786" s="7" t="str">
        <f t="shared" ref="T1786" si="1548">T1774&amp;"+/-"&amp;T1775&amp;" "&amp;T1784</f>
        <v>-38+/-0.8 dBV</v>
      </c>
      <c r="U1786" s="71"/>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2:45" ht="30" customHeight="1" x14ac:dyDescent="0.25">
      <c r="S1787" s="7" t="s">
        <v>719</v>
      </c>
      <c r="T1787" s="54" t="str">
        <f t="shared" ref="T1787" si="1549">T1766&amp;" : "&amp;T1769&amp;" "&amp;"(uA)"&amp;CHAR(10)&amp;"Vdc&amp;Remark: "&amp;T1772</f>
        <v>3.3V : 100~200 (uA)
Vdc&amp;Remark: -</v>
      </c>
      <c r="U1787" s="71"/>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2:45" ht="30" customHeight="1" x14ac:dyDescent="0.25">
      <c r="U1788" s="71"/>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2:45" ht="30" customHeight="1" x14ac:dyDescent="0.25">
      <c r="S1789" s="2" t="s">
        <v>14</v>
      </c>
      <c r="T1789" s="2" t="str">
        <f t="shared" ref="T1789" si="1550">ADDRESS(ROW(S1789),COLUMN($S$1))&amp;":"&amp;ADDRESS(ROW(S1819),COLUMN($T$1))</f>
        <v>$S$1789:$T$1819</v>
      </c>
      <c r="U1789" s="71"/>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2:45" ht="30" customHeight="1" x14ac:dyDescent="0.25">
      <c r="S1790" s="4" t="str">
        <f t="shared" ref="S1790" si="1551">$BB$2</f>
        <v>15V</v>
      </c>
      <c r="T1790" s="3">
        <v>3.3</v>
      </c>
      <c r="U1790" s="71"/>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2:45" ht="30" customHeight="1" x14ac:dyDescent="0.25">
      <c r="S1791" s="4" t="str">
        <f t="shared" ref="S1791" si="1552">$BB$3</f>
        <v>14V</v>
      </c>
      <c r="T1791" s="3">
        <v>2.2000000000000002</v>
      </c>
      <c r="U1791" s="71"/>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2:45" ht="30" customHeight="1" x14ac:dyDescent="0.25">
      <c r="S1792" s="4" t="str">
        <f t="shared" ref="S1792" si="1553">$BB$4</f>
        <v>13V</v>
      </c>
      <c r="T1792" s="3">
        <v>1.1000000000000001</v>
      </c>
      <c r="U1792" s="71"/>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 t="shared" ref="S1793" si="1554">$BB$5</f>
        <v>12V</v>
      </c>
      <c r="T1793" s="3">
        <v>0</v>
      </c>
      <c r="U1793" s="71"/>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 t="shared" ref="S1794" si="1555">$BB$6</f>
        <v>11V</v>
      </c>
      <c r="T1794" s="3">
        <v>-1.3</v>
      </c>
      <c r="U1794" s="71"/>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 t="shared" ref="S1795" si="1556">$BB$7</f>
        <v>10V</v>
      </c>
      <c r="T1795" s="3">
        <v>-2.7</v>
      </c>
      <c r="U1795" s="71"/>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 t="shared" ref="S1796" si="1557">$BB$8</f>
        <v>9V</v>
      </c>
      <c r="T1796" s="3">
        <v>-4.3</v>
      </c>
      <c r="U1796" s="71"/>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 t="shared" ref="S1797" si="1558">$BB$9</f>
        <v>FIX</v>
      </c>
      <c r="T1797" s="3" t="s">
        <v>562</v>
      </c>
      <c r="U1797" s="71"/>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 t="shared" ref="S1798" si="1559">$BB$10</f>
        <v>Space</v>
      </c>
      <c r="T1798" s="3"/>
      <c r="U1798" s="71"/>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 t="shared" ref="S1799" si="1560">$BB$11</f>
        <v>Config2</v>
      </c>
      <c r="T1799" s="3"/>
      <c r="U1799" s="71"/>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 t="shared" ref="S1800" si="1561">$BB$12</f>
        <v>-</v>
      </c>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 t="shared" ref="S1801" si="1562">$BB$13</f>
        <v>-</v>
      </c>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 t="shared" ref="S1802" si="1563">$BB$14</f>
        <v>-</v>
      </c>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 t="shared" ref="S1803" si="1564">$BB$15</f>
        <v>-</v>
      </c>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 t="shared" ref="S1804" si="1565">$BB$16</f>
        <v>-</v>
      </c>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 t="shared" ref="S1805" si="1566">$BB$17</f>
        <v>-</v>
      </c>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 t="shared" ref="S1806" si="1567">$BB$18</f>
        <v>-</v>
      </c>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 t="shared" ref="S1807" si="1568">$BB$19</f>
        <v>-</v>
      </c>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 t="shared" ref="S1808" si="1569">$BB$20</f>
        <v>-</v>
      </c>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 t="shared" ref="S1809" si="1570">$BB$21</f>
        <v>-</v>
      </c>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 t="shared" ref="S1810" si="1571">$BB$22</f>
        <v>-</v>
      </c>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 t="shared" ref="S1811" si="1572">$BB$23</f>
        <v>-</v>
      </c>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 t="shared" ref="S1812" si="1573">$BB$24</f>
        <v>-</v>
      </c>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 t="shared" ref="S1813" si="1574">$BB$25</f>
        <v>-</v>
      </c>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 t="shared" ref="S1814" si="1575">$BB$26</f>
        <v>-</v>
      </c>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 t="shared" ref="S1815" si="1576">$BB$27</f>
        <v>-</v>
      </c>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 t="shared" ref="S1816" si="1577">$BB$28</f>
        <v>-</v>
      </c>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 t="shared" ref="S1817" si="1578">$BB$29</f>
        <v>-</v>
      </c>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 t="shared" ref="S1818" si="1579">$BB$30</f>
        <v>-</v>
      </c>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 t="shared" ref="S1819" si="1580">$BB$31</f>
        <v>-</v>
      </c>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 t="shared" ref="Y1821" si="1581">VLOOKUP(U1821,$DX$1:$DZ$21,3,FALSE)</f>
        <v>-</v>
      </c>
      <c r="AD1821" s="8"/>
    </row>
    <row r="1822" spans="19:45" ht="30" customHeight="1" x14ac:dyDescent="0.25">
      <c r="S1822" s="7" t="s">
        <v>24</v>
      </c>
      <c r="T1822" s="15" t="s">
        <v>1154</v>
      </c>
      <c r="U1822" s="5" t="s">
        <v>23</v>
      </c>
      <c r="V1822" s="7" t="str">
        <f t="shared" ref="V1822" si="1582">VLOOKUP(U1821,$DX$1:$DZ$21,2,FALSE)</f>
        <v>-</v>
      </c>
      <c r="W1822" s="19"/>
      <c r="X1822" s="19"/>
      <c r="Y1822" s="19"/>
      <c r="Z1822" s="19"/>
      <c r="AA1822" s="5" t="s">
        <v>592</v>
      </c>
      <c r="AB1822" s="26" t="str">
        <f t="shared" ref="AB1822" si="1583">T1841&amp;"_"&amp;ABS(T1839)&amp;"dB_"&amp;T1843&amp;"_"&amp;T1844&amp;"_"&amp;GetAbsMaxMinText(AF1825:AG1884)&amp;"_"&amp;T1824&amp;"_"&amp;T1823&amp;S1821&amp;"."&amp;T1847</f>
        <v>14V_NormalMode_38dB_M804WF_2282A_410_480_ZTS6058_MP29.2</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 t="shared" ref="U1823" si="1584">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1177</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 t="shared" ref="AN1824" si="1585">VLOOKUP($T1832,$DE$1:$DJ$31,2,FALSE)</f>
        <v>Full</v>
      </c>
      <c r="AO1824" s="56" t="str">
        <f t="shared" ref="AO1824" si="1586">VLOOKUP($T1832,$DE$1:$DJ$31,3,FALSE)</f>
        <v>Full</v>
      </c>
      <c r="AP1824" s="56" t="str">
        <f t="shared" ref="AP1824" si="1587">VLOOKUP($T1832,$DE$1:$DJ$31,4,FALSE)</f>
        <v>non</v>
      </c>
      <c r="AQ1824" s="56" t="str">
        <f t="shared" ref="AQ1824" si="1588">VLOOKUP($T1832,$DE$1:$DJ$31,5,FALSE)</f>
        <v>non</v>
      </c>
      <c r="AR1824" s="56" t="str">
        <f t="shared" ref="AR1824" si="1589">VLOOKUP($T1832,$DE$1:$DJ$31,6,FALSE)</f>
        <v>Full</v>
      </c>
      <c r="AS1824" s="35" t="s">
        <v>726</v>
      </c>
    </row>
    <row r="1825" spans="19:45" ht="30" customHeight="1" x14ac:dyDescent="0.25">
      <c r="S1825" s="7" t="s">
        <v>18</v>
      </c>
      <c r="T1825" s="15" t="s">
        <v>1149</v>
      </c>
      <c r="U1825" s="36" t="str">
        <f t="shared" ref="U1825:U1830" ca="1" si="1590">ConfigCode($AA1825,$AN1825,$AO1825,$AP1825,$AQ1825,$AR1825,$AF1825,$AG1825,2)</f>
        <v>0x08=-42.00,-41.00;</v>
      </c>
      <c r="V1825" s="37"/>
      <c r="W1825" s="37"/>
      <c r="X1825" s="68"/>
      <c r="Y1825" s="68"/>
      <c r="Z1825" s="55" t="e">
        <f t="shared" ref="Z1825:Z1830" ca="1" si="1591"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1157</v>
      </c>
      <c r="AB1825" s="40">
        <v>3.5</v>
      </c>
      <c r="AC1825" s="40" t="s">
        <v>996</v>
      </c>
      <c r="AD1825" s="40">
        <v>1</v>
      </c>
      <c r="AE1825" s="41" t="s">
        <v>436</v>
      </c>
      <c r="AF1825" s="42">
        <v>-42</v>
      </c>
      <c r="AG1825" s="42">
        <v>-41</v>
      </c>
      <c r="AH1825" s="43" t="e">
        <f t="shared" ref="AH1825:AH1830" ca="1" si="1592">$AF1825+$Z1825</f>
        <v>#VALUE!</v>
      </c>
      <c r="AI1825" s="43" t="e">
        <f t="shared" ref="AI1825:AI1830" ca="1" si="1593">$AG1825+$Z1825</f>
        <v>#VALUE!</v>
      </c>
      <c r="AJ1825" s="44">
        <f t="shared" ref="AJ1825:AJ1830" ca="1" si="1594" xml:space="preserve">
N("initial sens-loopgain")+
$AF1825-BoxVal(ROW($AA1825),26,COLUMN(INDIRECT("T"&amp;(INT(ROW($AA1842)/65))*65+2)))</f>
        <v>-42</v>
      </c>
      <c r="AK1825" s="44">
        <f t="shared" ref="AK1825:AK1830" ca="1" si="1595">AJ1825+(AG1825-AF1825)</f>
        <v>-41</v>
      </c>
      <c r="AL1825" s="44" t="e">
        <f t="shared" ref="AL1825:AL1830" ca="1" si="1596" xml:space="preserve">
N("initial sens-loopgain-gain-gain ref-vcm")+
$AH1825-
BoxVal(ROW($AA1825),26,COLUMN(INDIRECT("T"&amp;(INT(ROW($AA1842)/65))*65+2)))-
$AB1825-
$W1825-
IFERROR(VLOOKUP($AC1825,$CT$1:$DC$31,7,FALSE),0)</f>
        <v>#VALUE!</v>
      </c>
      <c r="AM1825" s="44" t="e">
        <f t="shared" ref="AM1825:AM1830" ca="1" si="1597">AL1825+(AG1825-AF1825)</f>
        <v>#VALUE!</v>
      </c>
      <c r="AN1825" s="36" t="str">
        <f t="shared" ref="AN1825:AN1830" ca="1" si="1598">IF(BoxVal(ROW(AA1825),9,COLUMN(T1823))="FIX","00",ManualLookup(AA1825,BoxVal(ROW(AA1825),4,COLUMN(AN1823)),INDIRECT(DN$3)))</f>
        <v>00</v>
      </c>
      <c r="AO1825" s="36" t="str">
        <f t="shared" ref="AO1825:AR1830" ca="1" si="1599">ManualLookup(AB1825,BoxVal(ROW(AB1825),4,COLUMN(AO1823)),INDIRECT(DO$3))</f>
        <v>08</v>
      </c>
      <c r="AP1825" s="36" t="str">
        <f t="shared" ca="1" si="1599"/>
        <v>00</v>
      </c>
      <c r="AQ1825" s="36" t="str">
        <f t="shared" ca="1" si="1599"/>
        <v>00</v>
      </c>
      <c r="AR1825" s="36" t="str">
        <f t="shared" ca="1" si="1599"/>
        <v>00</v>
      </c>
      <c r="AS1825" s="33"/>
    </row>
    <row r="1826" spans="19:45" ht="30" customHeight="1" x14ac:dyDescent="0.25">
      <c r="S1826" s="7" t="s">
        <v>13</v>
      </c>
      <c r="T1826" s="15" t="s">
        <v>1160</v>
      </c>
      <c r="U1826" s="71" t="str">
        <f t="shared" ca="1" si="1590"/>
        <v>0x09=-43.00,-42.00;</v>
      </c>
      <c r="V1826" s="37"/>
      <c r="W1826" s="37"/>
      <c r="X1826" s="68"/>
      <c r="Y1826" s="68"/>
      <c r="Z1826" s="55" t="e">
        <f t="shared" ca="1" si="1591"/>
        <v>#VALUE!</v>
      </c>
      <c r="AA1826" s="39" t="s">
        <v>1157</v>
      </c>
      <c r="AB1826" s="40">
        <v>4.5</v>
      </c>
      <c r="AC1826" s="40" t="s">
        <v>996</v>
      </c>
      <c r="AD1826" s="40">
        <v>1</v>
      </c>
      <c r="AE1826" s="41" t="s">
        <v>436</v>
      </c>
      <c r="AF1826" s="42">
        <v>-43</v>
      </c>
      <c r="AG1826" s="47">
        <f t="shared" ref="AG1826" si="1600">AF1825</f>
        <v>-42</v>
      </c>
      <c r="AH1826" s="43" t="e">
        <f t="shared" ca="1" si="1592"/>
        <v>#VALUE!</v>
      </c>
      <c r="AI1826" s="43" t="e">
        <f t="shared" ca="1" si="1593"/>
        <v>#VALUE!</v>
      </c>
      <c r="AJ1826" s="44">
        <f t="shared" ca="1" si="1594"/>
        <v>-43</v>
      </c>
      <c r="AK1826" s="44">
        <f t="shared" ca="1" si="1595"/>
        <v>-42</v>
      </c>
      <c r="AL1826" s="44" t="e">
        <f t="shared" ca="1" si="1596"/>
        <v>#VALUE!</v>
      </c>
      <c r="AM1826" s="44" t="e">
        <f t="shared" ca="1" si="1597"/>
        <v>#VALUE!</v>
      </c>
      <c r="AN1826" s="36" t="str">
        <f t="shared" ca="1" si="1598"/>
        <v>00</v>
      </c>
      <c r="AO1826" s="36" t="str">
        <f t="shared" ca="1" si="1599"/>
        <v>09</v>
      </c>
      <c r="AP1826" s="36" t="str">
        <f t="shared" ca="1" si="1599"/>
        <v>00</v>
      </c>
      <c r="AQ1826" s="36" t="str">
        <f t="shared" ca="1" si="1599"/>
        <v>00</v>
      </c>
      <c r="AR1826" s="36" t="str">
        <f t="shared" ca="1" si="1599"/>
        <v>00</v>
      </c>
      <c r="AS1826" s="36"/>
    </row>
    <row r="1827" spans="19:45" ht="30" customHeight="1" x14ac:dyDescent="0.25">
      <c r="S1827" s="26"/>
      <c r="T1827" s="17"/>
      <c r="U1827" s="71" t="str">
        <f t="shared" ca="1" si="1590"/>
        <v>0x0A=-44.00,-43.00;</v>
      </c>
      <c r="V1827" s="37"/>
      <c r="W1827" s="37"/>
      <c r="X1827" s="68"/>
      <c r="Y1827" s="68"/>
      <c r="Z1827" s="55" t="e">
        <f t="shared" ca="1" si="1591"/>
        <v>#VALUE!</v>
      </c>
      <c r="AA1827" s="39" t="s">
        <v>436</v>
      </c>
      <c r="AB1827" s="40">
        <v>5.5</v>
      </c>
      <c r="AC1827" s="40" t="s">
        <v>995</v>
      </c>
      <c r="AD1827" s="40">
        <v>1</v>
      </c>
      <c r="AE1827" s="41" t="s">
        <v>436</v>
      </c>
      <c r="AF1827" s="42">
        <v>-44</v>
      </c>
      <c r="AG1827" s="47">
        <f>AF1826</f>
        <v>-43</v>
      </c>
      <c r="AH1827" s="43" t="e">
        <f t="shared" ca="1" si="1592"/>
        <v>#VALUE!</v>
      </c>
      <c r="AI1827" s="43" t="e">
        <f t="shared" ca="1" si="1593"/>
        <v>#VALUE!</v>
      </c>
      <c r="AJ1827" s="44">
        <f t="shared" ca="1" si="1594"/>
        <v>-44</v>
      </c>
      <c r="AK1827" s="44">
        <f t="shared" ca="1" si="1595"/>
        <v>-43</v>
      </c>
      <c r="AL1827" s="44" t="e">
        <f t="shared" ca="1" si="1596"/>
        <v>#VALUE!</v>
      </c>
      <c r="AM1827" s="44" t="e">
        <f t="shared" ca="1" si="1597"/>
        <v>#VALUE!</v>
      </c>
      <c r="AN1827" s="36" t="str">
        <f t="shared" ca="1" si="1598"/>
        <v>00</v>
      </c>
      <c r="AO1827" s="36" t="str">
        <f t="shared" ca="1" si="1599"/>
        <v>0A</v>
      </c>
      <c r="AP1827" s="36" t="str">
        <f t="shared" ca="1" si="1599"/>
        <v>00</v>
      </c>
      <c r="AQ1827" s="36" t="str">
        <f t="shared" ca="1" si="1599"/>
        <v>00</v>
      </c>
      <c r="AR1827" s="36" t="str">
        <f t="shared" ca="1" si="1599"/>
        <v>00</v>
      </c>
      <c r="AS1827" s="36"/>
    </row>
    <row r="1828" spans="19:45" ht="30" customHeight="1" x14ac:dyDescent="0.25">
      <c r="S1828" s="7" t="s">
        <v>19</v>
      </c>
      <c r="T1828" s="15" t="s">
        <v>1156</v>
      </c>
      <c r="U1828" s="71" t="str">
        <f t="shared" ca="1" si="1590"/>
        <v>0x0B=-45.00,-44.00;</v>
      </c>
      <c r="V1828" s="37"/>
      <c r="W1828" s="37"/>
      <c r="X1828" s="68"/>
      <c r="Y1828" s="68"/>
      <c r="Z1828" s="55" t="e">
        <f t="shared" ca="1" si="1591"/>
        <v>#VALUE!</v>
      </c>
      <c r="AA1828" s="39" t="s">
        <v>436</v>
      </c>
      <c r="AB1828" s="40">
        <v>6.5</v>
      </c>
      <c r="AC1828" s="40" t="s">
        <v>995</v>
      </c>
      <c r="AD1828" s="40">
        <v>1</v>
      </c>
      <c r="AE1828" s="41" t="s">
        <v>436</v>
      </c>
      <c r="AF1828" s="42">
        <v>-45</v>
      </c>
      <c r="AG1828" s="47">
        <f>AF1827</f>
        <v>-44</v>
      </c>
      <c r="AH1828" s="43" t="e">
        <f t="shared" ca="1" si="1592"/>
        <v>#VALUE!</v>
      </c>
      <c r="AI1828" s="43" t="e">
        <f t="shared" ca="1" si="1593"/>
        <v>#VALUE!</v>
      </c>
      <c r="AJ1828" s="44">
        <f t="shared" ca="1" si="1594"/>
        <v>-45</v>
      </c>
      <c r="AK1828" s="44">
        <f t="shared" ca="1" si="1595"/>
        <v>-44</v>
      </c>
      <c r="AL1828" s="44" t="e">
        <f t="shared" ca="1" si="1596"/>
        <v>#VALUE!</v>
      </c>
      <c r="AM1828" s="44" t="e">
        <f t="shared" ca="1" si="1597"/>
        <v>#VALUE!</v>
      </c>
      <c r="AN1828" s="36" t="str">
        <f t="shared" ca="1" si="1598"/>
        <v>00</v>
      </c>
      <c r="AO1828" s="36" t="str">
        <f t="shared" ca="1" si="1599"/>
        <v>0B</v>
      </c>
      <c r="AP1828" s="36" t="str">
        <f t="shared" ca="1" si="1599"/>
        <v>00</v>
      </c>
      <c r="AQ1828" s="36" t="str">
        <f t="shared" ca="1" si="1599"/>
        <v>00</v>
      </c>
      <c r="AR1828" s="36" t="str">
        <f t="shared" ca="1" si="1599"/>
        <v>00</v>
      </c>
      <c r="AS1828" s="36"/>
    </row>
    <row r="1829" spans="19:45" ht="30" customHeight="1" x14ac:dyDescent="0.25">
      <c r="S1829" s="7" t="s">
        <v>15</v>
      </c>
      <c r="T1829" s="15" t="s">
        <v>1157</v>
      </c>
      <c r="U1829" s="71" t="str">
        <f t="shared" ca="1" si="1590"/>
        <v>0x0C=-47.00,-45.00;</v>
      </c>
      <c r="V1829" s="37"/>
      <c r="W1829" s="37"/>
      <c r="X1829" s="68"/>
      <c r="Y1829" s="68"/>
      <c r="Z1829" s="55" t="e">
        <f t="shared" ca="1" si="1591"/>
        <v>#VALUE!</v>
      </c>
      <c r="AA1829" s="39" t="s">
        <v>436</v>
      </c>
      <c r="AB1829" s="40">
        <v>7.5</v>
      </c>
      <c r="AC1829" s="40" t="s">
        <v>995</v>
      </c>
      <c r="AD1829" s="40">
        <v>1</v>
      </c>
      <c r="AE1829" s="41" t="s">
        <v>436</v>
      </c>
      <c r="AF1829" s="42">
        <v>-47</v>
      </c>
      <c r="AG1829" s="47">
        <f>AF1828</f>
        <v>-45</v>
      </c>
      <c r="AH1829" s="43" t="e">
        <f t="shared" ca="1" si="1592"/>
        <v>#VALUE!</v>
      </c>
      <c r="AI1829" s="43" t="e">
        <f t="shared" ca="1" si="1593"/>
        <v>#VALUE!</v>
      </c>
      <c r="AJ1829" s="44">
        <f t="shared" ca="1" si="1594"/>
        <v>-47</v>
      </c>
      <c r="AK1829" s="44">
        <f t="shared" ca="1" si="1595"/>
        <v>-45</v>
      </c>
      <c r="AL1829" s="44" t="e">
        <f t="shared" ca="1" si="1596"/>
        <v>#VALUE!</v>
      </c>
      <c r="AM1829" s="44" t="e">
        <f t="shared" ca="1" si="1597"/>
        <v>#VALUE!</v>
      </c>
      <c r="AN1829" s="36" t="str">
        <f t="shared" ca="1" si="1598"/>
        <v>00</v>
      </c>
      <c r="AO1829" s="36" t="str">
        <f t="shared" ca="1" si="1599"/>
        <v>0C</v>
      </c>
      <c r="AP1829" s="36" t="str">
        <f t="shared" ca="1" si="1599"/>
        <v>00</v>
      </c>
      <c r="AQ1829" s="36" t="str">
        <f t="shared" ca="1" si="1599"/>
        <v>00</v>
      </c>
      <c r="AR1829" s="36" t="str">
        <f t="shared" ca="1" si="1599"/>
        <v>00</v>
      </c>
      <c r="AS1829" s="36"/>
    </row>
    <row r="1830" spans="19:45" ht="30" customHeight="1" x14ac:dyDescent="0.25">
      <c r="S1830" s="7" t="s">
        <v>705</v>
      </c>
      <c r="T1830" s="15" t="s">
        <v>1152</v>
      </c>
      <c r="U1830" s="71" t="str">
        <f t="shared" ca="1" si="1590"/>
        <v>0x0D=-48.00,-47.00;</v>
      </c>
      <c r="V1830" s="37"/>
      <c r="W1830" s="37"/>
      <c r="X1830" s="68"/>
      <c r="Y1830" s="68"/>
      <c r="Z1830" s="55" t="e">
        <f t="shared" ca="1" si="1591"/>
        <v>#VALUE!</v>
      </c>
      <c r="AA1830" s="39" t="s">
        <v>436</v>
      </c>
      <c r="AB1830" s="40">
        <v>10.5</v>
      </c>
      <c r="AC1830" s="40" t="s">
        <v>995</v>
      </c>
      <c r="AD1830" s="40">
        <v>1</v>
      </c>
      <c r="AE1830" s="41" t="s">
        <v>436</v>
      </c>
      <c r="AF1830" s="42">
        <v>-48</v>
      </c>
      <c r="AG1830" s="47">
        <f>AF1829</f>
        <v>-47</v>
      </c>
      <c r="AH1830" s="43" t="e">
        <f t="shared" ca="1" si="1592"/>
        <v>#VALUE!</v>
      </c>
      <c r="AI1830" s="43" t="e">
        <f t="shared" ca="1" si="1593"/>
        <v>#VALUE!</v>
      </c>
      <c r="AJ1830" s="44">
        <f t="shared" ca="1" si="1594"/>
        <v>-48</v>
      </c>
      <c r="AK1830" s="44">
        <f t="shared" ca="1" si="1595"/>
        <v>-47</v>
      </c>
      <c r="AL1830" s="44" t="e">
        <f t="shared" ca="1" si="1596"/>
        <v>#VALUE!</v>
      </c>
      <c r="AM1830" s="44" t="e">
        <f t="shared" ca="1" si="1597"/>
        <v>#VALUE!</v>
      </c>
      <c r="AN1830" s="36" t="str">
        <f t="shared" ca="1" si="1598"/>
        <v>00</v>
      </c>
      <c r="AO1830" s="36" t="str">
        <f t="shared" ca="1" si="1599"/>
        <v>0D</v>
      </c>
      <c r="AP1830" s="36" t="str">
        <f t="shared" ca="1" si="1599"/>
        <v>00</v>
      </c>
      <c r="AQ1830" s="36" t="str">
        <f t="shared" ca="1" si="1599"/>
        <v>00</v>
      </c>
      <c r="AR1830" s="36" t="str">
        <f t="shared" ca="1" si="1599"/>
        <v>00</v>
      </c>
      <c r="AS1830" s="36"/>
    </row>
    <row r="1831" spans="19:45" ht="30" customHeight="1" x14ac:dyDescent="0.25">
      <c r="S1831" s="7" t="s">
        <v>605</v>
      </c>
      <c r="T1831" s="15" t="s">
        <v>991</v>
      </c>
      <c r="U1831" s="71"/>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S1832" s="7" t="s">
        <v>721</v>
      </c>
      <c r="T1832" s="15" t="s">
        <v>26</v>
      </c>
      <c r="U1832" s="71"/>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S1833" s="7" t="s">
        <v>20</v>
      </c>
      <c r="T1833" s="15">
        <v>-38</v>
      </c>
      <c r="U1833" s="71"/>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S1834" s="7" t="s">
        <v>691</v>
      </c>
      <c r="T1834" s="15" t="s">
        <v>1098</v>
      </c>
      <c r="U1834" s="71"/>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S1835" s="7" t="s">
        <v>544</v>
      </c>
      <c r="T1835" s="15" t="s">
        <v>993</v>
      </c>
      <c r="U1835" s="71"/>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S1836" s="7" t="s">
        <v>12</v>
      </c>
      <c r="T1836" s="15" t="s">
        <v>548</v>
      </c>
      <c r="U1836" s="71"/>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t="s">
        <v>773</v>
      </c>
      <c r="T1837" s="15" t="s">
        <v>562</v>
      </c>
      <c r="U1837" s="71"/>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S1838" s="7" t="s">
        <v>573</v>
      </c>
      <c r="T1838" s="15">
        <v>1.1000000000000001</v>
      </c>
      <c r="U1838" s="71"/>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S1839" s="7" t="s">
        <v>590</v>
      </c>
      <c r="T1839" s="15">
        <f>VLOOKUP(T1824,MPN!$A$1:$E$997,4,FALSE)</f>
        <v>-38</v>
      </c>
      <c r="U1839" s="71"/>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S1840" s="7" t="s">
        <v>693</v>
      </c>
      <c r="T1840" s="15">
        <v>1</v>
      </c>
      <c r="U1840" s="71"/>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2:45" ht="30" customHeight="1" x14ac:dyDescent="0.25">
      <c r="S1841" s="7" t="s">
        <v>604</v>
      </c>
      <c r="T1841" s="7" t="str">
        <f t="shared" ref="T1841" si="1601">VLOOKUP($T1828,$AU$1:$AZ$31,MATCH($T1822,$AU$1:$AZ$1,0),FALSE)&amp;"_"&amp;T1830</f>
        <v>14V_NormalMode</v>
      </c>
      <c r="U1841" s="71"/>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2:45" ht="30" customHeight="1" x14ac:dyDescent="0.25">
      <c r="S1842" s="7" t="s">
        <v>424</v>
      </c>
      <c r="T1842" s="7" t="str">
        <f>VLOOKUP($T1824,MPN!$A$1:$E$497,2,FALSE)</f>
        <v>AMIC</v>
      </c>
      <c r="U1842" s="71"/>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2:45" ht="30" customHeight="1" x14ac:dyDescent="0.25">
      <c r="S1843" s="7" t="s">
        <v>16</v>
      </c>
      <c r="T1843" s="7" t="str">
        <f>VLOOKUP($T1825,ASIC!$A$1:$B$200,2,FALSE)</f>
        <v>M804WF</v>
      </c>
      <c r="U1843" s="71"/>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2:45" ht="30" customHeight="1" x14ac:dyDescent="0.25">
      <c r="S1844" s="7" t="s">
        <v>17</v>
      </c>
      <c r="T1844" s="7" t="str">
        <f>VLOOKUP($T1826,Sensor!$A$1:$B$100,2,FALSE)</f>
        <v>2282A</v>
      </c>
      <c r="U1844" s="71"/>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2:45" ht="30" customHeight="1" x14ac:dyDescent="0.25">
      <c r="S1845" s="7" t="s">
        <v>21</v>
      </c>
      <c r="T1845" s="7" t="str">
        <f>VLOOKUP($T1824,MPN!$A$1:$E$497,5,FALSE)</f>
        <v>Default</v>
      </c>
      <c r="U1845" s="71"/>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2:45" ht="30" customHeight="1" x14ac:dyDescent="0.25">
      <c r="S1846" s="7" t="s">
        <v>545</v>
      </c>
      <c r="T1846" s="7">
        <f t="shared" ref="T1846" si="1602">VLOOKUP(T1835,$DT$1:$DV$31,3,FALSE)</f>
        <v>0</v>
      </c>
      <c r="U1846" s="71"/>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2:45" ht="30" customHeight="1" x14ac:dyDescent="0.25">
      <c r="S1847" s="7" t="s">
        <v>22</v>
      </c>
      <c r="T1847" s="15">
        <v>2</v>
      </c>
      <c r="U1847" s="71"/>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2:45" ht="30" customHeight="1" x14ac:dyDescent="0.25">
      <c r="B1848" s="70"/>
      <c r="S1848" s="7" t="s">
        <v>696</v>
      </c>
      <c r="T1848" s="28">
        <v>45092</v>
      </c>
      <c r="U1848" s="71"/>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2:45" ht="30" customHeight="1" x14ac:dyDescent="0.25">
      <c r="S1849" s="7" t="s">
        <v>694</v>
      </c>
      <c r="T1849" s="15" t="s">
        <v>994</v>
      </c>
      <c r="U1849" s="71"/>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2:45" ht="30" customHeight="1" x14ac:dyDescent="0.25">
      <c r="S1850" s="7" t="s">
        <v>697</v>
      </c>
      <c r="T1850" s="7">
        <f t="shared" ref="T1850" ca="1" si="1603">COUNTA(U1825:U1884)</f>
        <v>6</v>
      </c>
      <c r="U1850" s="71"/>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2:45" ht="30" customHeight="1" x14ac:dyDescent="0.25">
      <c r="S1851" s="7" t="s">
        <v>715</v>
      </c>
      <c r="T1851" s="7" t="str">
        <f t="shared" ref="T1851" si="1604">T1839&amp;"+/-"&amp;T1840&amp;" "&amp;T1849</f>
        <v>-38+/-1 dBV</v>
      </c>
      <c r="U1851" s="71"/>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2:45" ht="30" customHeight="1" x14ac:dyDescent="0.25">
      <c r="S1852" s="7" t="s">
        <v>719</v>
      </c>
      <c r="T1852" s="54" t="str">
        <f t="shared" ref="T1852" si="1605">T1831&amp;" : "&amp;T1834&amp;" "&amp;"(uA)"&amp;CHAR(10)&amp;"Vdc&amp;Remark: "&amp;T1837</f>
        <v>3.3V : 100~200 (uA)
Vdc&amp;Remark: -</v>
      </c>
      <c r="U1852" s="71"/>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2:45" ht="30" customHeight="1" x14ac:dyDescent="0.25">
      <c r="U1853" s="71"/>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2:45" ht="30" customHeight="1" x14ac:dyDescent="0.25">
      <c r="S1854" s="2" t="s">
        <v>14</v>
      </c>
      <c r="T1854" s="2" t="str">
        <f t="shared" ref="T1854" si="1606">ADDRESS(ROW(S1854),COLUMN($S$1))&amp;":"&amp;ADDRESS(ROW(S1884),COLUMN($T$1))</f>
        <v>$S$1854:$T$1884</v>
      </c>
      <c r="U1854" s="71"/>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2:45" ht="30" customHeight="1" x14ac:dyDescent="0.25">
      <c r="S1855" s="4" t="str">
        <f t="shared" ref="S1855" si="1607">$BB$2</f>
        <v>15V</v>
      </c>
      <c r="T1855" s="3">
        <v>0</v>
      </c>
      <c r="U1855" s="71"/>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2:45" ht="30" customHeight="1" x14ac:dyDescent="0.25">
      <c r="S1856" s="4" t="str">
        <f t="shared" ref="S1856" si="1608">$BB$3</f>
        <v>14V</v>
      </c>
      <c r="T1856" s="3" t="s">
        <v>562</v>
      </c>
      <c r="U1856" s="71"/>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 t="shared" ref="S1857" si="1609">$BB$4</f>
        <v>13V</v>
      </c>
      <c r="T1857" s="3" t="s">
        <v>255</v>
      </c>
      <c r="U1857" s="71"/>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 t="shared" ref="S1858" si="1610">$BB$5</f>
        <v>12V</v>
      </c>
      <c r="T1858" s="3" t="s">
        <v>255</v>
      </c>
      <c r="U1858" s="71"/>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 t="shared" ref="S1859" si="1611">$BB$6</f>
        <v>11V</v>
      </c>
      <c r="T1859" s="3" t="s">
        <v>255</v>
      </c>
      <c r="U1859" s="71"/>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 t="shared" ref="S1860" si="1612">$BB$7</f>
        <v>10V</v>
      </c>
      <c r="T1860" s="3" t="s">
        <v>562</v>
      </c>
      <c r="U1860" s="71"/>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 t="shared" ref="S1861" si="1613">$BB$8</f>
        <v>9V</v>
      </c>
      <c r="T1861" s="3" t="s">
        <v>562</v>
      </c>
      <c r="U1861" s="71"/>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 t="shared" ref="S1862" si="1614">$BB$9</f>
        <v>FIX</v>
      </c>
      <c r="T1862" s="3" t="s">
        <v>562</v>
      </c>
      <c r="U1862" s="71"/>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 t="shared" ref="S1863" si="1615">$BB$10</f>
        <v>Space</v>
      </c>
      <c r="T1863" s="3"/>
      <c r="U1863" s="71"/>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 t="shared" ref="S1864" si="1616">$BB$11</f>
        <v>Config2</v>
      </c>
      <c r="T1864" s="3"/>
      <c r="U1864" s="71"/>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 t="shared" ref="S1865" si="1617">$BB$12</f>
        <v>-</v>
      </c>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 t="shared" ref="S1866" si="1618">$BB$13</f>
        <v>-</v>
      </c>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 t="shared" ref="S1867" si="1619">$BB$14</f>
        <v>-</v>
      </c>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 t="shared" ref="S1868" si="1620">$BB$15</f>
        <v>-</v>
      </c>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 t="shared" ref="S1869" si="1621">$BB$16</f>
        <v>-</v>
      </c>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 t="shared" ref="S1870" si="1622">$BB$17</f>
        <v>-</v>
      </c>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 t="shared" ref="S1871" si="1623">$BB$18</f>
        <v>-</v>
      </c>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 t="shared" ref="S1872" si="1624">$BB$19</f>
        <v>-</v>
      </c>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 t="shared" ref="S1873" si="1625">$BB$20</f>
        <v>-</v>
      </c>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 t="shared" ref="S1874" si="1626">$BB$21</f>
        <v>-</v>
      </c>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 t="shared" ref="S1875" si="1627">$BB$22</f>
        <v>-</v>
      </c>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 t="shared" ref="S1876" si="1628">$BB$23</f>
        <v>-</v>
      </c>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 t="shared" ref="S1877" si="1629">$BB$24</f>
        <v>-</v>
      </c>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 t="shared" ref="S1878" si="1630">$BB$25</f>
        <v>-</v>
      </c>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 t="shared" ref="S1879" si="1631">$BB$26</f>
        <v>-</v>
      </c>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 t="shared" ref="S1880" si="1632">$BB$27</f>
        <v>-</v>
      </c>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 t="shared" ref="S1881" si="1633">$BB$28</f>
        <v>-</v>
      </c>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 t="shared" ref="S1882" si="1634">$BB$29</f>
        <v>-</v>
      </c>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 t="shared" ref="S1883" si="1635">$BB$30</f>
        <v>-</v>
      </c>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 t="shared" ref="S1884" si="1636">$BB$31</f>
        <v>-</v>
      </c>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1095</v>
      </c>
      <c r="V1886" s="12"/>
      <c r="W1886" s="65"/>
      <c r="X1886" s="12"/>
      <c r="Y1886" s="7">
        <f t="shared" ref="Y1886" si="1637">VLOOKUP(U1886,$DX$1:$DZ$21,3,FALSE)</f>
        <v>0</v>
      </c>
      <c r="AD1886" s="8"/>
    </row>
    <row r="1887" spans="19:45" ht="30" customHeight="1" x14ac:dyDescent="0.25">
      <c r="S1887" s="7" t="s">
        <v>24</v>
      </c>
      <c r="T1887" s="15" t="s">
        <v>606</v>
      </c>
      <c r="U1887" s="5" t="s">
        <v>23</v>
      </c>
      <c r="V1887" s="7" t="str">
        <f t="shared" ref="V1887" si="1638">VLOOKUP(U1886,$DX$1:$DZ$21,2,FALSE)</f>
        <v>bit13</v>
      </c>
      <c r="W1887" s="19"/>
      <c r="X1887" s="19"/>
      <c r="Y1887" s="19"/>
      <c r="Z1887" s="19"/>
      <c r="AA1887" s="5" t="s">
        <v>592</v>
      </c>
      <c r="AB1887" s="26" t="str">
        <f t="shared" ref="AB1887" si="1639">T1906&amp;"_"&amp;ABS(T1904)&amp;"dB_"&amp;T1908&amp;"_"&amp;T1909&amp;"_"&amp;GetAbsMaxMinText(AF1890:AG1949)&amp;"_"&amp;T1889&amp;"_"&amp;T1888&amp;S1886&amp;"."&amp;T1912</f>
        <v>default_NormalMode_38dB_M804WF_2227F_356_427_ZTS6156SE_MP30.4</v>
      </c>
      <c r="AC1887" s="18"/>
      <c r="AD1887" s="18"/>
      <c r="AE1887" s="18"/>
      <c r="AF1887" s="18"/>
      <c r="AG1887" s="18"/>
      <c r="AH1887" s="19"/>
      <c r="AI1887" s="19" t="s">
        <v>2</v>
      </c>
      <c r="AJ1887" s="16" t="s">
        <v>1147</v>
      </c>
      <c r="AK1887" s="16"/>
      <c r="AL1887" s="16"/>
      <c r="AM1887" s="16"/>
      <c r="AN1887" s="16"/>
      <c r="AO1887" s="16"/>
      <c r="AP1887" s="16"/>
      <c r="AQ1887" s="16"/>
      <c r="AR1887" s="16"/>
      <c r="AS1887" s="16"/>
    </row>
    <row r="1888" spans="19:45" ht="30" customHeight="1" x14ac:dyDescent="0.25">
      <c r="S1888" s="7" t="s">
        <v>5</v>
      </c>
      <c r="T1888" s="15" t="s">
        <v>1148</v>
      </c>
      <c r="U1888" s="32" t="str">
        <f t="shared" ref="U1888" si="1640">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1188</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 t="shared" ref="AN1889" si="1641">VLOOKUP($T1897,$DE$1:$DJ$31,2,FALSE)</f>
        <v>Full</v>
      </c>
      <c r="AO1889" s="56" t="str">
        <f t="shared" ref="AO1889" si="1642">VLOOKUP($T1897,$DE$1:$DJ$31,3,FALSE)</f>
        <v>Full</v>
      </c>
      <c r="AP1889" s="56" t="str">
        <f t="shared" ref="AP1889" si="1643">VLOOKUP($T1897,$DE$1:$DJ$31,4,FALSE)</f>
        <v>non</v>
      </c>
      <c r="AQ1889" s="56" t="str">
        <f t="shared" ref="AQ1889" si="1644">VLOOKUP($T1897,$DE$1:$DJ$31,5,FALSE)</f>
        <v>non</v>
      </c>
      <c r="AR1889" s="56" t="str">
        <f t="shared" ref="AR1889" si="1645">VLOOKUP($T1897,$DE$1:$DJ$31,6,FALSE)</f>
        <v>Full</v>
      </c>
      <c r="AS1889" s="35" t="s">
        <v>726</v>
      </c>
    </row>
    <row r="1890" spans="19:45" ht="30" customHeight="1" x14ac:dyDescent="0.25">
      <c r="S1890" s="7" t="s">
        <v>18</v>
      </c>
      <c r="T1890" s="15" t="s">
        <v>1149</v>
      </c>
      <c r="U1890" s="36" t="str">
        <f t="shared" ref="U1890:U1905" ca="1" si="1646">ConfigCode($AA1890,$AN1890,$AO1890,$AP1890,$AQ1890,$AR1890,$AF1890,$AG1890,2)</f>
        <v>0x23=-36.20,-35.60;</v>
      </c>
      <c r="V1890" s="37">
        <v>-0.15</v>
      </c>
      <c r="W1890" s="37"/>
      <c r="X1890" s="68"/>
      <c r="Y1890" s="68"/>
      <c r="Z1890" s="55">
        <f t="shared" ref="Z1890:Z1905" ca="1" si="1647" xml:space="preserve">
N("vbias,vlookup vbias range")+
VLOOKUP($AA1890,INDIRECT(BoxVal(ROW($AA1890),34,COLUMN(T1886))),2,FALSE)+
N("gain")+
$AB1890+
N("vcm")+
VLOOKUP($AC1890,$CT$1:$DC$31,7,FALSE)+
N("(vbias*vcp*vbg-vbias)*sensor ratio")+
VbiasCal($AA1890,$AD1890,$AE1890,BoxVal(ROW($AC1890),18,COLUMN($T$22)))+
N("vbias ref+gain ref")+
$V1890+$W1890</f>
        <v>-2.25</v>
      </c>
      <c r="AA1890" s="39" t="s">
        <v>799</v>
      </c>
      <c r="AB1890" s="40">
        <v>0.5</v>
      </c>
      <c r="AC1890" s="40" t="s">
        <v>996</v>
      </c>
      <c r="AD1890" s="40">
        <v>1</v>
      </c>
      <c r="AE1890" s="41">
        <v>0</v>
      </c>
      <c r="AF1890" s="42">
        <v>-36.200000000000003</v>
      </c>
      <c r="AG1890" s="42">
        <v>-35.6</v>
      </c>
      <c r="AH1890" s="43">
        <f t="shared" ref="AH1890:AH1905" ca="1" si="1648">$AF1890+$Z1890</f>
        <v>-38.450000000000003</v>
      </c>
      <c r="AI1890" s="43">
        <f t="shared" ref="AI1890:AI1905" ca="1" si="1649">$AG1890+$Z1890</f>
        <v>-37.85</v>
      </c>
      <c r="AJ1890" s="44">
        <f t="shared" ref="AJ1890:AJ1905" ca="1" si="1650" xml:space="preserve">
N("initial sens-loopgain")+
$AF1890-BoxVal(ROW($AA1890),26,COLUMN(INDIRECT("T"&amp;(INT(ROW($AA1907)/65))*65+2)))</f>
        <v>-36.200000000000003</v>
      </c>
      <c r="AK1890" s="44">
        <f t="shared" ref="AK1890:AK1905" ca="1" si="1651">AJ1890+(AG1890-AF1890)</f>
        <v>-35.6</v>
      </c>
      <c r="AL1890" s="44">
        <f t="shared" ref="AL1890:AL1905" ca="1" si="1652" xml:space="preserve">
N("initial sens-loopgain-gain-gain ref-vcm")+
$AH1890-
BoxVal(ROW($AA1890),26,COLUMN(INDIRECT("T"&amp;(INT(ROW($AA1907)/65))*65+2)))-
$AB1890-
$W1890-
IFERROR(VLOOKUP($AC1890,$CT$1:$DC$31,7,FALSE),0)</f>
        <v>-38.950000000000003</v>
      </c>
      <c r="AM1890" s="44">
        <f t="shared" ref="AM1890:AM1905" ca="1" si="1653">AL1890+(AG1890-AF1890)</f>
        <v>-38.35</v>
      </c>
      <c r="AN1890" s="36" t="str">
        <f t="shared" ref="AN1890:AN1905" ca="1" si="1654">IF(BoxVal(ROW(AA1890),9,COLUMN(T1888))="FIX","00",ManualLookup(AA1890,BoxVal(ROW(AA1890),4,COLUMN(AN1888)),INDIRECT(DN$3)))</f>
        <v>20</v>
      </c>
      <c r="AO1890" s="36" t="str">
        <f t="shared" ref="AO1890:AO1905" ca="1" si="1655">ManualLookup(AB1890,BoxVal(ROW(AB1890),4,COLUMN(AO1888)),INDIRECT(DO$3))</f>
        <v>03</v>
      </c>
      <c r="AP1890" s="36" t="str">
        <f t="shared" ref="AP1890:AP1905" ca="1" si="1656">ManualLookup(AC1890,BoxVal(ROW(AC1890),4,COLUMN(AP1888)),INDIRECT(DP$3))</f>
        <v>00</v>
      </c>
      <c r="AQ1890" s="36" t="str">
        <f t="shared" ref="AQ1890:AQ1905" ca="1" si="1657">ManualLookup(AD1890,BoxVal(ROW(AD1890),4,COLUMN(AQ1888)),INDIRECT(DQ$3))</f>
        <v>00</v>
      </c>
      <c r="AR1890" s="36" t="str">
        <f t="shared" ref="AR1890:AR1905" ca="1" si="1658">ManualLookup(AE1890,BoxVal(ROW(AE1890),4,COLUMN(AR1888)),INDIRECT(DR$3))</f>
        <v>00</v>
      </c>
      <c r="AS1890" s="33"/>
    </row>
    <row r="1891" spans="19:45" ht="30" customHeight="1" x14ac:dyDescent="0.25">
      <c r="S1891" s="7" t="s">
        <v>13</v>
      </c>
      <c r="T1891" s="15" t="s">
        <v>1155</v>
      </c>
      <c r="U1891" s="71" t="str">
        <f t="shared" ca="1" si="1646"/>
        <v>0x24=-36.70,-36.20;</v>
      </c>
      <c r="V1891" s="37">
        <v>-0.1</v>
      </c>
      <c r="W1891" s="37"/>
      <c r="X1891" s="68"/>
      <c r="Y1891" s="68"/>
      <c r="Z1891" s="55">
        <f t="shared" ca="1" si="1647"/>
        <v>-1.7000000000000002</v>
      </c>
      <c r="AA1891" s="39" t="s">
        <v>799</v>
      </c>
      <c r="AB1891" s="40">
        <v>1</v>
      </c>
      <c r="AC1891" s="40" t="s">
        <v>996</v>
      </c>
      <c r="AD1891" s="40">
        <v>1</v>
      </c>
      <c r="AE1891" s="41">
        <v>0</v>
      </c>
      <c r="AF1891" s="42">
        <v>-36.700000000000003</v>
      </c>
      <c r="AG1891" s="47">
        <f t="shared" ref="AG1891" si="1659">AF1890</f>
        <v>-36.200000000000003</v>
      </c>
      <c r="AH1891" s="43">
        <f t="shared" ca="1" si="1648"/>
        <v>-38.400000000000006</v>
      </c>
      <c r="AI1891" s="43">
        <f t="shared" ca="1" si="1649"/>
        <v>-37.900000000000006</v>
      </c>
      <c r="AJ1891" s="44">
        <f t="shared" ca="1" si="1650"/>
        <v>-36.700000000000003</v>
      </c>
      <c r="AK1891" s="44">
        <f t="shared" ca="1" si="1651"/>
        <v>-36.200000000000003</v>
      </c>
      <c r="AL1891" s="44">
        <f t="shared" ca="1" si="1652"/>
        <v>-39.400000000000006</v>
      </c>
      <c r="AM1891" s="44">
        <f t="shared" ca="1" si="1653"/>
        <v>-38.900000000000006</v>
      </c>
      <c r="AN1891" s="36" t="str">
        <f t="shared" ca="1" si="1654"/>
        <v>20</v>
      </c>
      <c r="AO1891" s="36" t="str">
        <f t="shared" ca="1" si="1655"/>
        <v>04</v>
      </c>
      <c r="AP1891" s="36" t="str">
        <f t="shared" ca="1" si="1656"/>
        <v>00</v>
      </c>
      <c r="AQ1891" s="36" t="str">
        <f t="shared" ca="1" si="1657"/>
        <v>00</v>
      </c>
      <c r="AR1891" s="36" t="str">
        <f t="shared" ca="1" si="1658"/>
        <v>00</v>
      </c>
      <c r="AS1891" s="36"/>
    </row>
    <row r="1892" spans="19:45" ht="30" customHeight="1" x14ac:dyDescent="0.25">
      <c r="S1892" s="26"/>
      <c r="T1892" s="17"/>
      <c r="U1892" s="71" t="str">
        <f t="shared" ca="1" si="1646"/>
        <v>0x25=-37.20,-36.70;</v>
      </c>
      <c r="V1892" s="37">
        <v>-0.05</v>
      </c>
      <c r="W1892" s="37"/>
      <c r="X1892" s="68"/>
      <c r="Y1892" s="68"/>
      <c r="Z1892" s="55">
        <f t="shared" ca="1" si="1647"/>
        <v>-1.1500000000000001</v>
      </c>
      <c r="AA1892" s="39" t="s">
        <v>584</v>
      </c>
      <c r="AB1892" s="40">
        <v>1.5</v>
      </c>
      <c r="AC1892" s="40" t="s">
        <v>995</v>
      </c>
      <c r="AD1892" s="40">
        <v>1</v>
      </c>
      <c r="AE1892" s="41">
        <v>0</v>
      </c>
      <c r="AF1892" s="42">
        <v>-37.200000000000003</v>
      </c>
      <c r="AG1892" s="47">
        <f t="shared" ref="AG1892:AG1905" si="1660">AF1891</f>
        <v>-36.700000000000003</v>
      </c>
      <c r="AH1892" s="43">
        <f t="shared" ca="1" si="1648"/>
        <v>-38.35</v>
      </c>
      <c r="AI1892" s="43">
        <f t="shared" ca="1" si="1649"/>
        <v>-37.85</v>
      </c>
      <c r="AJ1892" s="44">
        <f t="shared" ca="1" si="1650"/>
        <v>-37.200000000000003</v>
      </c>
      <c r="AK1892" s="44">
        <f t="shared" ca="1" si="1651"/>
        <v>-36.700000000000003</v>
      </c>
      <c r="AL1892" s="44">
        <f t="shared" ca="1" si="1652"/>
        <v>-39.85</v>
      </c>
      <c r="AM1892" s="44">
        <f t="shared" ca="1" si="1653"/>
        <v>-39.35</v>
      </c>
      <c r="AN1892" s="36" t="str">
        <f t="shared" ca="1" si="1654"/>
        <v>20</v>
      </c>
      <c r="AO1892" s="36" t="str">
        <f t="shared" ca="1" si="1655"/>
        <v>05</v>
      </c>
      <c r="AP1892" s="36" t="str">
        <f t="shared" ca="1" si="1656"/>
        <v>00</v>
      </c>
      <c r="AQ1892" s="36" t="str">
        <f t="shared" ca="1" si="1657"/>
        <v>00</v>
      </c>
      <c r="AR1892" s="36" t="str">
        <f t="shared" ca="1" si="1658"/>
        <v>00</v>
      </c>
      <c r="AS1892" s="36"/>
    </row>
    <row r="1893" spans="19:45" ht="30" customHeight="1" x14ac:dyDescent="0.25">
      <c r="S1893" s="7" t="s">
        <v>19</v>
      </c>
      <c r="T1893" s="15" t="s">
        <v>1150</v>
      </c>
      <c r="U1893" s="71" t="str">
        <f t="shared" ca="1" si="1646"/>
        <v>0x26=-37.70,-37.20;</v>
      </c>
      <c r="V1893" s="37">
        <v>0.05</v>
      </c>
      <c r="W1893" s="37"/>
      <c r="X1893" s="68"/>
      <c r="Y1893" s="68"/>
      <c r="Z1893" s="55">
        <f t="shared" ca="1" si="1647"/>
        <v>-0.55000000000000004</v>
      </c>
      <c r="AA1893" s="39" t="s">
        <v>584</v>
      </c>
      <c r="AB1893" s="40">
        <v>2</v>
      </c>
      <c r="AC1893" s="40" t="s">
        <v>995</v>
      </c>
      <c r="AD1893" s="40">
        <v>1</v>
      </c>
      <c r="AE1893" s="41">
        <v>0</v>
      </c>
      <c r="AF1893" s="42">
        <v>-37.700000000000003</v>
      </c>
      <c r="AG1893" s="47">
        <f t="shared" si="1660"/>
        <v>-37.200000000000003</v>
      </c>
      <c r="AH1893" s="43">
        <f t="shared" ca="1" si="1648"/>
        <v>-38.25</v>
      </c>
      <c r="AI1893" s="43">
        <f t="shared" ca="1" si="1649"/>
        <v>-37.75</v>
      </c>
      <c r="AJ1893" s="44">
        <f t="shared" ca="1" si="1650"/>
        <v>-37.700000000000003</v>
      </c>
      <c r="AK1893" s="44">
        <f t="shared" ca="1" si="1651"/>
        <v>-37.200000000000003</v>
      </c>
      <c r="AL1893" s="44">
        <f t="shared" ca="1" si="1652"/>
        <v>-40.25</v>
      </c>
      <c r="AM1893" s="44">
        <f t="shared" ca="1" si="1653"/>
        <v>-39.75</v>
      </c>
      <c r="AN1893" s="36" t="str">
        <f t="shared" ca="1" si="1654"/>
        <v>20</v>
      </c>
      <c r="AO1893" s="36" t="str">
        <f t="shared" ca="1" si="1655"/>
        <v>06</v>
      </c>
      <c r="AP1893" s="36" t="str">
        <f t="shared" ca="1" si="1656"/>
        <v>00</v>
      </c>
      <c r="AQ1893" s="36" t="str">
        <f t="shared" ca="1" si="1657"/>
        <v>00</v>
      </c>
      <c r="AR1893" s="36" t="str">
        <f t="shared" ca="1" si="1658"/>
        <v>00</v>
      </c>
      <c r="AS1893" s="36"/>
    </row>
    <row r="1894" spans="19:45" ht="30" customHeight="1" x14ac:dyDescent="0.25">
      <c r="S1894" s="7" t="s">
        <v>15</v>
      </c>
      <c r="T1894" s="15" t="s">
        <v>1151</v>
      </c>
      <c r="U1894" s="71" t="str">
        <f t="shared" ca="1" si="1646"/>
        <v>0x34=-38.00,-37.70;</v>
      </c>
      <c r="V1894" s="37"/>
      <c r="W1894" s="37"/>
      <c r="X1894" s="68"/>
      <c r="Y1894" s="68"/>
      <c r="Z1894" s="55">
        <f t="shared" ca="1" si="1647"/>
        <v>-0.19999999999999996</v>
      </c>
      <c r="AA1894" s="39" t="s">
        <v>586</v>
      </c>
      <c r="AB1894" s="40">
        <v>1</v>
      </c>
      <c r="AC1894" s="40" t="s">
        <v>995</v>
      </c>
      <c r="AD1894" s="40">
        <v>1</v>
      </c>
      <c r="AE1894" s="41">
        <v>0</v>
      </c>
      <c r="AF1894" s="42">
        <v>-38</v>
      </c>
      <c r="AG1894" s="47">
        <f t="shared" si="1660"/>
        <v>-37.700000000000003</v>
      </c>
      <c r="AH1894" s="43">
        <f t="shared" ca="1" si="1648"/>
        <v>-38.200000000000003</v>
      </c>
      <c r="AI1894" s="43">
        <f t="shared" ca="1" si="1649"/>
        <v>-37.900000000000006</v>
      </c>
      <c r="AJ1894" s="44">
        <f t="shared" ca="1" si="1650"/>
        <v>-38</v>
      </c>
      <c r="AK1894" s="44">
        <f t="shared" ca="1" si="1651"/>
        <v>-37.700000000000003</v>
      </c>
      <c r="AL1894" s="44">
        <f t="shared" ca="1" si="1652"/>
        <v>-39.200000000000003</v>
      </c>
      <c r="AM1894" s="44">
        <f t="shared" ca="1" si="1653"/>
        <v>-38.900000000000006</v>
      </c>
      <c r="AN1894" s="36" t="str">
        <f t="shared" ca="1" si="1654"/>
        <v>30</v>
      </c>
      <c r="AO1894" s="36" t="str">
        <f t="shared" ca="1" si="1655"/>
        <v>04</v>
      </c>
      <c r="AP1894" s="36" t="str">
        <f t="shared" ca="1" si="1656"/>
        <v>00</v>
      </c>
      <c r="AQ1894" s="36" t="str">
        <f t="shared" ca="1" si="1657"/>
        <v>00</v>
      </c>
      <c r="AR1894" s="36" t="str">
        <f t="shared" ca="1" si="1658"/>
        <v>00</v>
      </c>
      <c r="AS1894" s="36"/>
    </row>
    <row r="1895" spans="19:45" ht="30" customHeight="1" x14ac:dyDescent="0.25">
      <c r="S1895" s="7" t="s">
        <v>705</v>
      </c>
      <c r="T1895" s="15" t="s">
        <v>1152</v>
      </c>
      <c r="U1895" s="71" t="str">
        <f t="shared" ca="1" si="1646"/>
        <v>0x35=-38.50,-38.00;</v>
      </c>
      <c r="V1895" s="37"/>
      <c r="W1895" s="37"/>
      <c r="X1895" s="68"/>
      <c r="Y1895" s="68"/>
      <c r="Z1895" s="55">
        <f t="shared" ca="1" si="1647"/>
        <v>0.30000000000000004</v>
      </c>
      <c r="AA1895" s="39" t="s">
        <v>586</v>
      </c>
      <c r="AB1895" s="40">
        <v>1.5</v>
      </c>
      <c r="AC1895" s="40" t="s">
        <v>995</v>
      </c>
      <c r="AD1895" s="40">
        <v>1</v>
      </c>
      <c r="AE1895" s="41">
        <v>0</v>
      </c>
      <c r="AF1895" s="42">
        <v>-38.5</v>
      </c>
      <c r="AG1895" s="47">
        <f t="shared" si="1660"/>
        <v>-38</v>
      </c>
      <c r="AH1895" s="43">
        <f t="shared" ca="1" si="1648"/>
        <v>-38.200000000000003</v>
      </c>
      <c r="AI1895" s="43">
        <f t="shared" ca="1" si="1649"/>
        <v>-37.700000000000003</v>
      </c>
      <c r="AJ1895" s="44">
        <f t="shared" ca="1" si="1650"/>
        <v>-38.5</v>
      </c>
      <c r="AK1895" s="44">
        <f t="shared" ca="1" si="1651"/>
        <v>-38</v>
      </c>
      <c r="AL1895" s="44">
        <f t="shared" ca="1" si="1652"/>
        <v>-39.700000000000003</v>
      </c>
      <c r="AM1895" s="44">
        <f t="shared" ca="1" si="1653"/>
        <v>-39.200000000000003</v>
      </c>
      <c r="AN1895" s="36" t="str">
        <f t="shared" ca="1" si="1654"/>
        <v>30</v>
      </c>
      <c r="AO1895" s="36" t="str">
        <f t="shared" ca="1" si="1655"/>
        <v>05</v>
      </c>
      <c r="AP1895" s="36" t="str">
        <f t="shared" ca="1" si="1656"/>
        <v>00</v>
      </c>
      <c r="AQ1895" s="36" t="str">
        <f t="shared" ca="1" si="1657"/>
        <v>00</v>
      </c>
      <c r="AR1895" s="36" t="str">
        <f t="shared" ca="1" si="1658"/>
        <v>00</v>
      </c>
      <c r="AS1895" s="36"/>
    </row>
    <row r="1896" spans="19:45" ht="30" customHeight="1" x14ac:dyDescent="0.25">
      <c r="S1896" s="7" t="s">
        <v>605</v>
      </c>
      <c r="T1896" s="15" t="s">
        <v>991</v>
      </c>
      <c r="U1896" s="71" t="str">
        <f t="shared" ca="1" si="1646"/>
        <v>0x36=-39.00,-38.50;</v>
      </c>
      <c r="V1896" s="37"/>
      <c r="W1896" s="37"/>
      <c r="X1896" s="68"/>
      <c r="Y1896" s="68"/>
      <c r="Z1896" s="55">
        <f t="shared" ca="1" si="1647"/>
        <v>0.8</v>
      </c>
      <c r="AA1896" s="39" t="s">
        <v>586</v>
      </c>
      <c r="AB1896" s="40">
        <v>2</v>
      </c>
      <c r="AC1896" s="40" t="s">
        <v>995</v>
      </c>
      <c r="AD1896" s="40">
        <v>1</v>
      </c>
      <c r="AE1896" s="41">
        <v>0</v>
      </c>
      <c r="AF1896" s="42">
        <v>-39</v>
      </c>
      <c r="AG1896" s="47">
        <f t="shared" si="1660"/>
        <v>-38.5</v>
      </c>
      <c r="AH1896" s="43">
        <f t="shared" ca="1" si="1648"/>
        <v>-38.200000000000003</v>
      </c>
      <c r="AI1896" s="43">
        <f t="shared" ca="1" si="1649"/>
        <v>-37.700000000000003</v>
      </c>
      <c r="AJ1896" s="44">
        <f t="shared" ca="1" si="1650"/>
        <v>-39</v>
      </c>
      <c r="AK1896" s="44">
        <f t="shared" ca="1" si="1651"/>
        <v>-38.5</v>
      </c>
      <c r="AL1896" s="44">
        <f t="shared" ca="1" si="1652"/>
        <v>-40.200000000000003</v>
      </c>
      <c r="AM1896" s="44">
        <f t="shared" ca="1" si="1653"/>
        <v>-39.700000000000003</v>
      </c>
      <c r="AN1896" s="36" t="str">
        <f t="shared" ca="1" si="1654"/>
        <v>30</v>
      </c>
      <c r="AO1896" s="36" t="str">
        <f t="shared" ca="1" si="1655"/>
        <v>06</v>
      </c>
      <c r="AP1896" s="36" t="str">
        <f t="shared" ca="1" si="1656"/>
        <v>00</v>
      </c>
      <c r="AQ1896" s="36" t="str">
        <f t="shared" ca="1" si="1657"/>
        <v>00</v>
      </c>
      <c r="AR1896" s="36" t="str">
        <f t="shared" ca="1" si="1658"/>
        <v>00</v>
      </c>
      <c r="AS1896" s="36"/>
    </row>
    <row r="1897" spans="19:45" ht="30" customHeight="1" x14ac:dyDescent="0.25">
      <c r="S1897" s="7" t="s">
        <v>721</v>
      </c>
      <c r="T1897" s="15" t="s">
        <v>26</v>
      </c>
      <c r="U1897" s="71" t="str">
        <f t="shared" ca="1" si="1646"/>
        <v>0x04=-39.30,-39.00;</v>
      </c>
      <c r="V1897" s="37"/>
      <c r="W1897" s="37"/>
      <c r="X1897" s="68"/>
      <c r="Y1897" s="68"/>
      <c r="Z1897" s="55">
        <f t="shared" ca="1" si="1647"/>
        <v>1</v>
      </c>
      <c r="AA1897" s="39" t="s">
        <v>587</v>
      </c>
      <c r="AB1897" s="40">
        <v>1</v>
      </c>
      <c r="AC1897" s="40" t="s">
        <v>995</v>
      </c>
      <c r="AD1897" s="40">
        <v>1</v>
      </c>
      <c r="AE1897" s="41">
        <v>0</v>
      </c>
      <c r="AF1897" s="42">
        <v>-39.299999999999997</v>
      </c>
      <c r="AG1897" s="47">
        <f t="shared" si="1660"/>
        <v>-39</v>
      </c>
      <c r="AH1897" s="43">
        <f t="shared" ca="1" si="1648"/>
        <v>-38.299999999999997</v>
      </c>
      <c r="AI1897" s="43">
        <f t="shared" ca="1" si="1649"/>
        <v>-38</v>
      </c>
      <c r="AJ1897" s="44">
        <f t="shared" ca="1" si="1650"/>
        <v>-39.299999999999997</v>
      </c>
      <c r="AK1897" s="44">
        <f t="shared" ca="1" si="1651"/>
        <v>-39</v>
      </c>
      <c r="AL1897" s="44">
        <f t="shared" ca="1" si="1652"/>
        <v>-39.299999999999997</v>
      </c>
      <c r="AM1897" s="44">
        <f t="shared" ca="1" si="1653"/>
        <v>-39</v>
      </c>
      <c r="AN1897" s="36" t="str">
        <f t="shared" ca="1" si="1654"/>
        <v>00</v>
      </c>
      <c r="AO1897" s="36" t="str">
        <f t="shared" ca="1" si="1655"/>
        <v>04</v>
      </c>
      <c r="AP1897" s="36" t="str">
        <f t="shared" ca="1" si="1656"/>
        <v>00</v>
      </c>
      <c r="AQ1897" s="36" t="str">
        <f t="shared" ca="1" si="1657"/>
        <v>00</v>
      </c>
      <c r="AR1897" s="36" t="str">
        <f t="shared" ca="1" si="1658"/>
        <v>00</v>
      </c>
      <c r="AS1897" s="36"/>
    </row>
    <row r="1898" spans="19:45" ht="30" customHeight="1" x14ac:dyDescent="0.25">
      <c r="S1898" s="7" t="s">
        <v>20</v>
      </c>
      <c r="T1898" s="15">
        <v>-38</v>
      </c>
      <c r="U1898" s="71" t="str">
        <f t="shared" ca="1" si="1646"/>
        <v>0x05=-39.80,-39.30;</v>
      </c>
      <c r="V1898" s="37"/>
      <c r="W1898" s="37"/>
      <c r="X1898" s="38"/>
      <c r="Y1898" s="38"/>
      <c r="Z1898" s="55">
        <f t="shared" ca="1" si="1647"/>
        <v>1.5</v>
      </c>
      <c r="AA1898" s="39" t="s">
        <v>587</v>
      </c>
      <c r="AB1898" s="40">
        <v>1.5</v>
      </c>
      <c r="AC1898" s="40" t="s">
        <v>995</v>
      </c>
      <c r="AD1898" s="40">
        <v>1</v>
      </c>
      <c r="AE1898" s="41">
        <v>0</v>
      </c>
      <c r="AF1898" s="42">
        <v>-39.799999999999997</v>
      </c>
      <c r="AG1898" s="47">
        <f t="shared" si="1660"/>
        <v>-39.299999999999997</v>
      </c>
      <c r="AH1898" s="43">
        <f t="shared" ca="1" si="1648"/>
        <v>-38.299999999999997</v>
      </c>
      <c r="AI1898" s="43">
        <f t="shared" ca="1" si="1649"/>
        <v>-37.799999999999997</v>
      </c>
      <c r="AJ1898" s="44">
        <f t="shared" ca="1" si="1650"/>
        <v>-39.799999999999997</v>
      </c>
      <c r="AK1898" s="44">
        <f t="shared" ca="1" si="1651"/>
        <v>-39.299999999999997</v>
      </c>
      <c r="AL1898" s="44">
        <f t="shared" ca="1" si="1652"/>
        <v>-39.799999999999997</v>
      </c>
      <c r="AM1898" s="44">
        <f t="shared" ca="1" si="1653"/>
        <v>-39.299999999999997</v>
      </c>
      <c r="AN1898" s="36" t="str">
        <f t="shared" ca="1" si="1654"/>
        <v>00</v>
      </c>
      <c r="AO1898" s="36" t="str">
        <f t="shared" ca="1" si="1655"/>
        <v>05</v>
      </c>
      <c r="AP1898" s="36" t="str">
        <f t="shared" ca="1" si="1656"/>
        <v>00</v>
      </c>
      <c r="AQ1898" s="36" t="str">
        <f t="shared" ca="1" si="1657"/>
        <v>00</v>
      </c>
      <c r="AR1898" s="36" t="str">
        <f t="shared" ca="1" si="1658"/>
        <v>00</v>
      </c>
      <c r="AS1898" s="36"/>
    </row>
    <row r="1899" spans="19:45" ht="30" customHeight="1" x14ac:dyDescent="0.25">
      <c r="S1899" s="7" t="s">
        <v>691</v>
      </c>
      <c r="T1899" s="15" t="s">
        <v>1098</v>
      </c>
      <c r="U1899" s="71" t="str">
        <f t="shared" ca="1" si="1646"/>
        <v>0x06=-40.00,-39.80;</v>
      </c>
      <c r="V1899" s="37"/>
      <c r="W1899" s="37"/>
      <c r="X1899" s="38"/>
      <c r="Y1899" s="38"/>
      <c r="Z1899" s="55">
        <f t="shared" ca="1" si="1647"/>
        <v>2</v>
      </c>
      <c r="AA1899" s="39" t="s">
        <v>587</v>
      </c>
      <c r="AB1899" s="40">
        <v>2</v>
      </c>
      <c r="AC1899" s="40" t="s">
        <v>995</v>
      </c>
      <c r="AD1899" s="40">
        <v>1</v>
      </c>
      <c r="AE1899" s="41">
        <v>0</v>
      </c>
      <c r="AF1899" s="42">
        <v>-40</v>
      </c>
      <c r="AG1899" s="47">
        <f t="shared" si="1660"/>
        <v>-39.799999999999997</v>
      </c>
      <c r="AH1899" s="43">
        <f t="shared" ca="1" si="1648"/>
        <v>-38</v>
      </c>
      <c r="AI1899" s="43">
        <f t="shared" ca="1" si="1649"/>
        <v>-37.799999999999997</v>
      </c>
      <c r="AJ1899" s="44">
        <f t="shared" ca="1" si="1650"/>
        <v>-40</v>
      </c>
      <c r="AK1899" s="44">
        <f t="shared" ca="1" si="1651"/>
        <v>-39.799999999999997</v>
      </c>
      <c r="AL1899" s="44">
        <f t="shared" ca="1" si="1652"/>
        <v>-40</v>
      </c>
      <c r="AM1899" s="44">
        <f t="shared" ca="1" si="1653"/>
        <v>-39.799999999999997</v>
      </c>
      <c r="AN1899" s="36" t="str">
        <f t="shared" ca="1" si="1654"/>
        <v>00</v>
      </c>
      <c r="AO1899" s="36" t="str">
        <f t="shared" ca="1" si="1655"/>
        <v>06</v>
      </c>
      <c r="AP1899" s="36" t="str">
        <f t="shared" ca="1" si="1656"/>
        <v>00</v>
      </c>
      <c r="AQ1899" s="36" t="str">
        <f t="shared" ca="1" si="1657"/>
        <v>00</v>
      </c>
      <c r="AR1899" s="36" t="str">
        <f t="shared" ca="1" si="1658"/>
        <v>00</v>
      </c>
      <c r="AS1899" s="36"/>
    </row>
    <row r="1900" spans="19:45" ht="30" customHeight="1" x14ac:dyDescent="0.25">
      <c r="S1900" s="7" t="s">
        <v>544</v>
      </c>
      <c r="T1900" s="15" t="s">
        <v>993</v>
      </c>
      <c r="U1900" s="71" t="str">
        <f t="shared" ca="1" si="1646"/>
        <v>0x54=-40.40,-40.00;</v>
      </c>
      <c r="V1900" s="37"/>
      <c r="W1900" s="37"/>
      <c r="X1900" s="38"/>
      <c r="Y1900" s="38"/>
      <c r="Z1900" s="71">
        <f t="shared" ca="1" si="1647"/>
        <v>2.1</v>
      </c>
      <c r="AA1900" s="39" t="s">
        <v>580</v>
      </c>
      <c r="AB1900" s="40">
        <v>1</v>
      </c>
      <c r="AC1900" s="40" t="s">
        <v>995</v>
      </c>
      <c r="AD1900" s="40">
        <v>1</v>
      </c>
      <c r="AE1900" s="41">
        <v>0</v>
      </c>
      <c r="AF1900" s="42">
        <v>-40.4</v>
      </c>
      <c r="AG1900" s="49">
        <f t="shared" si="1660"/>
        <v>-40</v>
      </c>
      <c r="AH1900" s="43">
        <f t="shared" ca="1" si="1648"/>
        <v>-38.299999999999997</v>
      </c>
      <c r="AI1900" s="43">
        <f t="shared" ca="1" si="1649"/>
        <v>-37.9</v>
      </c>
      <c r="AJ1900" s="44">
        <f t="shared" ca="1" si="1650"/>
        <v>-40.4</v>
      </c>
      <c r="AK1900" s="44">
        <f t="shared" ca="1" si="1651"/>
        <v>-40</v>
      </c>
      <c r="AL1900" s="44">
        <f t="shared" ca="1" si="1652"/>
        <v>-39.299999999999997</v>
      </c>
      <c r="AM1900" s="44">
        <f t="shared" ca="1" si="1653"/>
        <v>-38.9</v>
      </c>
      <c r="AN1900" s="36" t="str">
        <f t="shared" ca="1" si="1654"/>
        <v>50</v>
      </c>
      <c r="AO1900" s="36" t="str">
        <f t="shared" ca="1" si="1655"/>
        <v>04</v>
      </c>
      <c r="AP1900" s="36" t="str">
        <f t="shared" ca="1" si="1656"/>
        <v>00</v>
      </c>
      <c r="AQ1900" s="36" t="str">
        <f t="shared" ca="1" si="1657"/>
        <v>00</v>
      </c>
      <c r="AR1900" s="36" t="str">
        <f t="shared" ca="1" si="1658"/>
        <v>00</v>
      </c>
      <c r="AS1900" s="36"/>
    </row>
    <row r="1901" spans="19:45" ht="30" customHeight="1" x14ac:dyDescent="0.25">
      <c r="S1901" s="7" t="s">
        <v>12</v>
      </c>
      <c r="T1901" s="15" t="s">
        <v>548</v>
      </c>
      <c r="U1901" s="71" t="str">
        <f t="shared" ca="1" si="1646"/>
        <v>0x55=-40.90,-40.40;</v>
      </c>
      <c r="V1901" s="37"/>
      <c r="W1901" s="37"/>
      <c r="X1901" s="38"/>
      <c r="Y1901" s="38"/>
      <c r="Z1901" s="71">
        <f t="shared" ca="1" si="1647"/>
        <v>2.6</v>
      </c>
      <c r="AA1901" s="39" t="s">
        <v>580</v>
      </c>
      <c r="AB1901" s="40">
        <v>1.5</v>
      </c>
      <c r="AC1901" s="40" t="s">
        <v>995</v>
      </c>
      <c r="AD1901" s="40">
        <v>1</v>
      </c>
      <c r="AE1901" s="41">
        <v>0</v>
      </c>
      <c r="AF1901" s="42">
        <v>-40.9</v>
      </c>
      <c r="AG1901" s="49">
        <f t="shared" si="1660"/>
        <v>-40.4</v>
      </c>
      <c r="AH1901" s="43">
        <f t="shared" ca="1" si="1648"/>
        <v>-38.299999999999997</v>
      </c>
      <c r="AI1901" s="43">
        <f t="shared" ca="1" si="1649"/>
        <v>-37.799999999999997</v>
      </c>
      <c r="AJ1901" s="44">
        <f t="shared" ca="1" si="1650"/>
        <v>-40.9</v>
      </c>
      <c r="AK1901" s="44">
        <f t="shared" ca="1" si="1651"/>
        <v>-40.4</v>
      </c>
      <c r="AL1901" s="44">
        <f t="shared" ca="1" si="1652"/>
        <v>-39.799999999999997</v>
      </c>
      <c r="AM1901" s="44">
        <f t="shared" ca="1" si="1653"/>
        <v>-39.299999999999997</v>
      </c>
      <c r="AN1901" s="36" t="str">
        <f t="shared" ca="1" si="1654"/>
        <v>50</v>
      </c>
      <c r="AO1901" s="36" t="str">
        <f t="shared" ca="1" si="1655"/>
        <v>05</v>
      </c>
      <c r="AP1901" s="36" t="str">
        <f t="shared" ca="1" si="1656"/>
        <v>00</v>
      </c>
      <c r="AQ1901" s="36" t="str">
        <f t="shared" ca="1" si="1657"/>
        <v>00</v>
      </c>
      <c r="AR1901" s="36" t="str">
        <f t="shared" ca="1" si="1658"/>
        <v>00</v>
      </c>
      <c r="AS1901" s="36"/>
    </row>
    <row r="1902" spans="19:45" ht="30" customHeight="1" x14ac:dyDescent="0.25">
      <c r="S1902" s="26" t="s">
        <v>773</v>
      </c>
      <c r="T1902" s="15" t="s">
        <v>562</v>
      </c>
      <c r="U1902" s="71" t="str">
        <f t="shared" ca="1" si="1646"/>
        <v>0x56=-41.40,-40.90;</v>
      </c>
      <c r="V1902" s="37"/>
      <c r="W1902" s="37"/>
      <c r="X1902" s="38"/>
      <c r="Y1902" s="38"/>
      <c r="Z1902" s="71">
        <f t="shared" ca="1" si="1647"/>
        <v>3.1</v>
      </c>
      <c r="AA1902" s="39" t="s">
        <v>580</v>
      </c>
      <c r="AB1902" s="40">
        <v>2</v>
      </c>
      <c r="AC1902" s="40" t="s">
        <v>995</v>
      </c>
      <c r="AD1902" s="40">
        <v>1</v>
      </c>
      <c r="AE1902" s="41">
        <v>0</v>
      </c>
      <c r="AF1902" s="42">
        <v>-41.4</v>
      </c>
      <c r="AG1902" s="49">
        <f t="shared" si="1660"/>
        <v>-40.9</v>
      </c>
      <c r="AH1902" s="43">
        <f t="shared" ca="1" si="1648"/>
        <v>-38.299999999999997</v>
      </c>
      <c r="AI1902" s="43">
        <f t="shared" ca="1" si="1649"/>
        <v>-37.799999999999997</v>
      </c>
      <c r="AJ1902" s="44">
        <f t="shared" ca="1" si="1650"/>
        <v>-41.4</v>
      </c>
      <c r="AK1902" s="44">
        <f t="shared" ca="1" si="1651"/>
        <v>-40.9</v>
      </c>
      <c r="AL1902" s="44">
        <f t="shared" ca="1" si="1652"/>
        <v>-40.299999999999997</v>
      </c>
      <c r="AM1902" s="44">
        <f t="shared" ca="1" si="1653"/>
        <v>-39.799999999999997</v>
      </c>
      <c r="AN1902" s="36" t="str">
        <f t="shared" ca="1" si="1654"/>
        <v>50</v>
      </c>
      <c r="AO1902" s="36" t="str">
        <f t="shared" ca="1" si="1655"/>
        <v>06</v>
      </c>
      <c r="AP1902" s="36" t="str">
        <f t="shared" ca="1" si="1656"/>
        <v>00</v>
      </c>
      <c r="AQ1902" s="36" t="str">
        <f t="shared" ca="1" si="1657"/>
        <v>00</v>
      </c>
      <c r="AR1902" s="36" t="str">
        <f t="shared" ca="1" si="1658"/>
        <v>00</v>
      </c>
      <c r="AS1902" s="36"/>
    </row>
    <row r="1903" spans="19:45" ht="30" customHeight="1" x14ac:dyDescent="0.25">
      <c r="S1903" s="7" t="s">
        <v>573</v>
      </c>
      <c r="T1903" s="15">
        <v>1.1000000000000001</v>
      </c>
      <c r="U1903" s="71" t="str">
        <f t="shared" ca="1" si="1646"/>
        <v>0x57=-41.90,-41.40;</v>
      </c>
      <c r="V1903" s="37"/>
      <c r="W1903" s="37"/>
      <c r="X1903" s="38"/>
      <c r="Y1903" s="38"/>
      <c r="Z1903" s="71">
        <f t="shared" ca="1" si="1647"/>
        <v>3.6</v>
      </c>
      <c r="AA1903" s="39" t="s">
        <v>580</v>
      </c>
      <c r="AB1903" s="40">
        <v>2.5</v>
      </c>
      <c r="AC1903" s="40" t="s">
        <v>995</v>
      </c>
      <c r="AD1903" s="40">
        <v>1</v>
      </c>
      <c r="AE1903" s="41">
        <v>0</v>
      </c>
      <c r="AF1903" s="42">
        <v>-41.9</v>
      </c>
      <c r="AG1903" s="49">
        <f t="shared" si="1660"/>
        <v>-41.4</v>
      </c>
      <c r="AH1903" s="43">
        <f t="shared" ca="1" si="1648"/>
        <v>-38.299999999999997</v>
      </c>
      <c r="AI1903" s="43">
        <f t="shared" ca="1" si="1649"/>
        <v>-37.799999999999997</v>
      </c>
      <c r="AJ1903" s="44">
        <f t="shared" ca="1" si="1650"/>
        <v>-41.9</v>
      </c>
      <c r="AK1903" s="44">
        <f t="shared" ca="1" si="1651"/>
        <v>-41.4</v>
      </c>
      <c r="AL1903" s="44">
        <f t="shared" ca="1" si="1652"/>
        <v>-40.799999999999997</v>
      </c>
      <c r="AM1903" s="44">
        <f t="shared" ca="1" si="1653"/>
        <v>-40.299999999999997</v>
      </c>
      <c r="AN1903" s="36" t="str">
        <f t="shared" ca="1" si="1654"/>
        <v>50</v>
      </c>
      <c r="AO1903" s="36" t="str">
        <f t="shared" ca="1" si="1655"/>
        <v>07</v>
      </c>
      <c r="AP1903" s="36" t="str">
        <f t="shared" ca="1" si="1656"/>
        <v>00</v>
      </c>
      <c r="AQ1903" s="36" t="str">
        <f t="shared" ca="1" si="1657"/>
        <v>00</v>
      </c>
      <c r="AR1903" s="36" t="str">
        <f t="shared" ca="1" si="1658"/>
        <v>00</v>
      </c>
      <c r="AS1903" s="36"/>
    </row>
    <row r="1904" spans="19:45" ht="30" customHeight="1" x14ac:dyDescent="0.25">
      <c r="S1904" s="7" t="s">
        <v>590</v>
      </c>
      <c r="T1904" s="15">
        <f>VLOOKUP(T1889,MPN!$A$1:$E$997,4,FALSE)</f>
        <v>-38</v>
      </c>
      <c r="U1904" s="71" t="str">
        <f t="shared" ca="1" si="1646"/>
        <v>0x66=-42.30,-41.90;</v>
      </c>
      <c r="V1904" s="37"/>
      <c r="W1904" s="37"/>
      <c r="X1904" s="38"/>
      <c r="Y1904" s="38"/>
      <c r="Z1904" s="71">
        <f t="shared" ca="1" si="1647"/>
        <v>4</v>
      </c>
      <c r="AA1904" s="39" t="s">
        <v>581</v>
      </c>
      <c r="AB1904" s="40">
        <v>2</v>
      </c>
      <c r="AC1904" s="40" t="s">
        <v>995</v>
      </c>
      <c r="AD1904" s="40">
        <v>1</v>
      </c>
      <c r="AE1904" s="41">
        <v>0</v>
      </c>
      <c r="AF1904" s="42">
        <v>-42.3</v>
      </c>
      <c r="AG1904" s="49">
        <f t="shared" si="1660"/>
        <v>-41.9</v>
      </c>
      <c r="AH1904" s="43">
        <f t="shared" ca="1" si="1648"/>
        <v>-38.299999999999997</v>
      </c>
      <c r="AI1904" s="43">
        <f t="shared" ca="1" si="1649"/>
        <v>-37.9</v>
      </c>
      <c r="AJ1904" s="44">
        <f t="shared" ca="1" si="1650"/>
        <v>-42.3</v>
      </c>
      <c r="AK1904" s="44">
        <f t="shared" ca="1" si="1651"/>
        <v>-41.9</v>
      </c>
      <c r="AL1904" s="44">
        <f t="shared" ca="1" si="1652"/>
        <v>-40.299999999999997</v>
      </c>
      <c r="AM1904" s="44">
        <f t="shared" ca="1" si="1653"/>
        <v>-39.9</v>
      </c>
      <c r="AN1904" s="36" t="str">
        <f t="shared" ca="1" si="1654"/>
        <v>60</v>
      </c>
      <c r="AO1904" s="36" t="str">
        <f t="shared" ca="1" si="1655"/>
        <v>06</v>
      </c>
      <c r="AP1904" s="36" t="str">
        <f t="shared" ca="1" si="1656"/>
        <v>00</v>
      </c>
      <c r="AQ1904" s="36" t="str">
        <f t="shared" ca="1" si="1657"/>
        <v>00</v>
      </c>
      <c r="AR1904" s="36" t="str">
        <f t="shared" ca="1" si="1658"/>
        <v>00</v>
      </c>
      <c r="AS1904" s="36"/>
    </row>
    <row r="1905" spans="2:45" ht="30" customHeight="1" x14ac:dyDescent="0.25">
      <c r="S1905" s="7" t="s">
        <v>693</v>
      </c>
      <c r="T1905" s="15">
        <v>0.8</v>
      </c>
      <c r="U1905" s="71" t="str">
        <f t="shared" ca="1" si="1646"/>
        <v>0x67=-42.80,-42.30;</v>
      </c>
      <c r="V1905" s="37"/>
      <c r="W1905" s="37"/>
      <c r="X1905" s="38"/>
      <c r="Y1905" s="38"/>
      <c r="Z1905" s="71">
        <f t="shared" ca="1" si="1647"/>
        <v>4.5</v>
      </c>
      <c r="AA1905" s="39" t="s">
        <v>581</v>
      </c>
      <c r="AB1905" s="40">
        <v>2.5</v>
      </c>
      <c r="AC1905" s="40" t="s">
        <v>995</v>
      </c>
      <c r="AD1905" s="40">
        <v>1</v>
      </c>
      <c r="AE1905" s="41">
        <v>0</v>
      </c>
      <c r="AF1905" s="42">
        <v>-42.8</v>
      </c>
      <c r="AG1905" s="49">
        <f t="shared" si="1660"/>
        <v>-42.3</v>
      </c>
      <c r="AH1905" s="43">
        <f t="shared" ca="1" si="1648"/>
        <v>-38.299999999999997</v>
      </c>
      <c r="AI1905" s="43">
        <f t="shared" ca="1" si="1649"/>
        <v>-37.799999999999997</v>
      </c>
      <c r="AJ1905" s="44">
        <f t="shared" ca="1" si="1650"/>
        <v>-42.8</v>
      </c>
      <c r="AK1905" s="44">
        <f t="shared" ca="1" si="1651"/>
        <v>-42.3</v>
      </c>
      <c r="AL1905" s="44">
        <f t="shared" ca="1" si="1652"/>
        <v>-40.799999999999997</v>
      </c>
      <c r="AM1905" s="44">
        <f t="shared" ca="1" si="1653"/>
        <v>-40.299999999999997</v>
      </c>
      <c r="AN1905" s="36" t="str">
        <f t="shared" ca="1" si="1654"/>
        <v>60</v>
      </c>
      <c r="AO1905" s="36" t="str">
        <f t="shared" ca="1" si="1655"/>
        <v>07</v>
      </c>
      <c r="AP1905" s="36" t="str">
        <f t="shared" ca="1" si="1656"/>
        <v>00</v>
      </c>
      <c r="AQ1905" s="36" t="str">
        <f t="shared" ca="1" si="1657"/>
        <v>00</v>
      </c>
      <c r="AR1905" s="36" t="str">
        <f t="shared" ca="1" si="1658"/>
        <v>00</v>
      </c>
      <c r="AS1905" s="36"/>
    </row>
    <row r="1906" spans="2:45" ht="30" customHeight="1" x14ac:dyDescent="0.25">
      <c r="S1906" s="7" t="s">
        <v>604</v>
      </c>
      <c r="T1906" s="7" t="str">
        <f t="shared" ref="T1906" si="1661">VLOOKUP($T1893,$AU$1:$AZ$31,MATCH($T1887,$AU$1:$AZ$1,0),FALSE)&amp;"_"&amp;T1895</f>
        <v>default_NormalMode</v>
      </c>
      <c r="U1906" s="71"/>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2:45" ht="30" customHeight="1" x14ac:dyDescent="0.25">
      <c r="S1907" s="7" t="s">
        <v>424</v>
      </c>
      <c r="T1907" s="7" t="str">
        <f>VLOOKUP($T1889,MPN!$A$1:$E$497,2,FALSE)</f>
        <v>AMIC</v>
      </c>
      <c r="U1907" s="71"/>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2:45" ht="30" customHeight="1" x14ac:dyDescent="0.25">
      <c r="S1908" s="7" t="s">
        <v>16</v>
      </c>
      <c r="T1908" s="7" t="str">
        <f>VLOOKUP($T1890,ASIC!$A$1:$B$200,2,FALSE)</f>
        <v>M804WF</v>
      </c>
      <c r="U1908" s="71"/>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2:45" ht="30" customHeight="1" x14ac:dyDescent="0.25">
      <c r="S1909" s="7" t="s">
        <v>17</v>
      </c>
      <c r="T1909" s="7" t="str">
        <f>VLOOKUP($T1891,Sensor!$A$1:$B$100,2,FALSE)</f>
        <v>2227F</v>
      </c>
      <c r="U1909" s="71"/>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2:45" ht="30" customHeight="1" x14ac:dyDescent="0.25">
      <c r="S1910" s="7" t="s">
        <v>21</v>
      </c>
      <c r="T1910" s="7" t="str">
        <f>VLOOKUP($T1889,MPN!$A$1:$E$497,5,FALSE)</f>
        <v>Default</v>
      </c>
      <c r="U1910" s="71"/>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2:45" ht="30" customHeight="1" x14ac:dyDescent="0.25">
      <c r="S1911" s="7" t="s">
        <v>545</v>
      </c>
      <c r="T1911" s="7">
        <f t="shared" ref="T1911" si="1662">VLOOKUP(T1900,$DT$1:$DV$31,3,FALSE)</f>
        <v>0</v>
      </c>
      <c r="U1911" s="71"/>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2:45" ht="30" customHeight="1" x14ac:dyDescent="0.25">
      <c r="S1912" s="7" t="s">
        <v>22</v>
      </c>
      <c r="T1912" s="15">
        <v>4</v>
      </c>
      <c r="U1912" s="71"/>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2:45" ht="30" customHeight="1" x14ac:dyDescent="0.25">
      <c r="B1913" s="70"/>
      <c r="S1913" s="7" t="s">
        <v>696</v>
      </c>
      <c r="T1913" s="28">
        <v>45412</v>
      </c>
      <c r="U1913" s="71"/>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2:45" ht="30" customHeight="1" x14ac:dyDescent="0.25">
      <c r="S1914" s="7" t="s">
        <v>694</v>
      </c>
      <c r="T1914" s="15" t="s">
        <v>994</v>
      </c>
      <c r="U1914" s="71"/>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2:45" ht="30" customHeight="1" x14ac:dyDescent="0.25">
      <c r="S1915" s="7" t="s">
        <v>697</v>
      </c>
      <c r="T1915" s="7">
        <f t="shared" ref="T1915" ca="1" si="1663">COUNTA(U1890:U1949)</f>
        <v>16</v>
      </c>
      <c r="U1915" s="71"/>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2:45" ht="30" customHeight="1" x14ac:dyDescent="0.25">
      <c r="S1916" s="7" t="s">
        <v>715</v>
      </c>
      <c r="T1916" s="7" t="str">
        <f t="shared" ref="T1916" si="1664">T1904&amp;"+/-"&amp;T1905&amp;" "&amp;T1914</f>
        <v>-38+/-0.8 dBV</v>
      </c>
      <c r="U1916" s="71"/>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2:45" ht="30" customHeight="1" x14ac:dyDescent="0.25">
      <c r="S1917" s="7" t="s">
        <v>719</v>
      </c>
      <c r="T1917" s="54" t="str">
        <f t="shared" ref="T1917" si="1665">T1896&amp;" : "&amp;T1899&amp;" "&amp;"(uA)"&amp;CHAR(10)&amp;"Vdc&amp;Remark: "&amp;T1902</f>
        <v>3.3V : 100~200 (uA)
Vdc&amp;Remark: -</v>
      </c>
      <c r="U1917" s="71"/>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2:45" ht="30" customHeight="1" x14ac:dyDescent="0.25">
      <c r="U1918" s="71"/>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2:45" ht="30" customHeight="1" x14ac:dyDescent="0.25">
      <c r="S1919" s="2" t="s">
        <v>14</v>
      </c>
      <c r="T1919" s="2" t="str">
        <f t="shared" ref="T1919" si="1666">ADDRESS(ROW(S1919),COLUMN($S$1))&amp;":"&amp;ADDRESS(ROW(S1949),COLUMN($T$1))</f>
        <v>$S$1919:$T$1949</v>
      </c>
      <c r="U1919" s="71"/>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2:45" ht="30" customHeight="1" x14ac:dyDescent="0.25">
      <c r="S1920" s="4" t="str">
        <f t="shared" ref="S1920" si="1667">$BB$2</f>
        <v>15V</v>
      </c>
      <c r="T1920" s="3">
        <v>3</v>
      </c>
      <c r="U1920" s="71"/>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 t="shared" ref="S1921" si="1668">$BB$3</f>
        <v>14V</v>
      </c>
      <c r="T1921" s="3">
        <v>2</v>
      </c>
      <c r="U1921" s="71"/>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 t="shared" ref="S1922" si="1669">$BB$4</f>
        <v>13V</v>
      </c>
      <c r="T1922" s="3">
        <v>1.1000000000000001</v>
      </c>
      <c r="U1922" s="71"/>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 t="shared" ref="S1923" si="1670">$BB$5</f>
        <v>12V</v>
      </c>
      <c r="T1923" s="3">
        <v>0</v>
      </c>
      <c r="U1923" s="71"/>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 t="shared" ref="S1924" si="1671">$BB$6</f>
        <v>11V</v>
      </c>
      <c r="T1924" s="3">
        <v>-1.2</v>
      </c>
      <c r="U1924" s="71"/>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 t="shared" ref="S1925" si="1672">$BB$7</f>
        <v>10V</v>
      </c>
      <c r="T1925" s="3">
        <v>-2.6</v>
      </c>
      <c r="U1925" s="71"/>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 t="shared" ref="S1926" si="1673">$BB$8</f>
        <v>9V</v>
      </c>
      <c r="T1926" s="3" t="s">
        <v>562</v>
      </c>
      <c r="U1926" s="71"/>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 t="shared" ref="S1927" si="1674">$BB$9</f>
        <v>FIX</v>
      </c>
      <c r="T1927" s="3" t="s">
        <v>562</v>
      </c>
      <c r="U1927" s="71"/>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 t="shared" ref="S1928" si="1675">$BB$10</f>
        <v>Space</v>
      </c>
      <c r="T1928" s="3"/>
      <c r="U1928" s="71"/>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 t="shared" ref="S1929" si="1676">$BB$11</f>
        <v>Config2</v>
      </c>
      <c r="T1929" s="3"/>
      <c r="U1929" s="71"/>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 t="shared" ref="S1930" si="1677">$BB$12</f>
        <v>-</v>
      </c>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 t="shared" ref="S1931" si="1678">$BB$13</f>
        <v>-</v>
      </c>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 t="shared" ref="S1932" si="1679">$BB$14</f>
        <v>-</v>
      </c>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 t="shared" ref="S1933" si="1680">$BB$15</f>
        <v>-</v>
      </c>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 t="shared" ref="S1934" si="1681">$BB$16</f>
        <v>-</v>
      </c>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 t="shared" ref="S1935" si="1682">$BB$17</f>
        <v>-</v>
      </c>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 t="shared" ref="S1936" si="1683">$BB$18</f>
        <v>-</v>
      </c>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 t="shared" ref="S1937" si="1684">$BB$19</f>
        <v>-</v>
      </c>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 t="shared" ref="S1938" si="1685">$BB$20</f>
        <v>-</v>
      </c>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 t="shared" ref="S1939" si="1686">$BB$21</f>
        <v>-</v>
      </c>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 t="shared" ref="S1940" si="1687">$BB$22</f>
        <v>-</v>
      </c>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 t="shared" ref="S1941" si="1688">$BB$23</f>
        <v>-</v>
      </c>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 t="shared" ref="S1942" si="1689">$BB$24</f>
        <v>-</v>
      </c>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 t="shared" ref="S1943" si="1690">$BB$25</f>
        <v>-</v>
      </c>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 t="shared" ref="S1944" si="1691">$BB$26</f>
        <v>-</v>
      </c>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 t="shared" ref="S1945" si="1692">$BB$27</f>
        <v>-</v>
      </c>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 t="shared" ref="S1946" si="1693">$BB$28</f>
        <v>-</v>
      </c>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 t="shared" ref="S1947" si="1694">$BB$29</f>
        <v>-</v>
      </c>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 t="shared" ref="S1948" si="1695">$BB$30</f>
        <v>-</v>
      </c>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 t="shared" ref="S1949" si="1696">$BB$31</f>
        <v>-</v>
      </c>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1095</v>
      </c>
      <c r="V1951" s="12"/>
      <c r="W1951" s="65"/>
      <c r="X1951" s="12"/>
      <c r="Y1951" s="7">
        <f t="shared" ref="Y1951" si="1697">VLOOKUP(U1951,$DX$1:$DZ$21,3,FALSE)</f>
        <v>0</v>
      </c>
      <c r="AD1951" s="8"/>
    </row>
    <row r="1952" spans="19:45" ht="30" customHeight="1" x14ac:dyDescent="0.25">
      <c r="S1952" s="7" t="s">
        <v>24</v>
      </c>
      <c r="T1952" s="15" t="s">
        <v>606</v>
      </c>
      <c r="U1952" s="5" t="s">
        <v>23</v>
      </c>
      <c r="V1952" s="7" t="str">
        <f t="shared" ref="V1952" si="1698">VLOOKUP(U1951,$DX$1:$DZ$21,2,FALSE)</f>
        <v>bit13</v>
      </c>
      <c r="W1952" s="19"/>
      <c r="X1952" s="19"/>
      <c r="Y1952" s="19"/>
      <c r="Z1952" s="19"/>
      <c r="AA1952" s="5" t="s">
        <v>592</v>
      </c>
      <c r="AB1952" s="26" t="str">
        <f t="shared" ref="AB1952" si="1699">T1971&amp;"_"&amp;ABS(T1969)&amp;"dB_"&amp;T1973&amp;"_"&amp;T1974&amp;"_"&amp;GetAbsMaxMinText(AF1955:AG2014)&amp;"_"&amp;T1954&amp;"_"&amp;T1953&amp;S1951&amp;"."&amp;T1977</f>
        <v>default_NormalMode_38dB_M804WF_2227F_347_427_ZTS6155SE_low power _MP31.2</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1148</v>
      </c>
      <c r="U1953" s="32" t="str">
        <f t="shared" ref="U1953" si="1700">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1189</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 t="shared" ref="AN1954" si="1701">VLOOKUP($T1962,$DE$1:$DJ$31,2,FALSE)</f>
        <v>Full</v>
      </c>
      <c r="AO1954" s="56" t="str">
        <f t="shared" ref="AO1954" si="1702">VLOOKUP($T1962,$DE$1:$DJ$31,3,FALSE)</f>
        <v>Full</v>
      </c>
      <c r="AP1954" s="56" t="str">
        <f t="shared" ref="AP1954" si="1703">VLOOKUP($T1962,$DE$1:$DJ$31,4,FALSE)</f>
        <v>non</v>
      </c>
      <c r="AQ1954" s="56" t="str">
        <f t="shared" ref="AQ1954" si="1704">VLOOKUP($T1962,$DE$1:$DJ$31,5,FALSE)</f>
        <v>non</v>
      </c>
      <c r="AR1954" s="56" t="str">
        <f t="shared" ref="AR1954" si="1705">VLOOKUP($T1962,$DE$1:$DJ$31,6,FALSE)</f>
        <v>Full</v>
      </c>
      <c r="AS1954" s="35" t="s">
        <v>726</v>
      </c>
    </row>
    <row r="1955" spans="19:45" ht="30" customHeight="1" x14ac:dyDescent="0.25">
      <c r="S1955" s="7" t="s">
        <v>18</v>
      </c>
      <c r="T1955" s="15" t="s">
        <v>1149</v>
      </c>
      <c r="U1955" s="36" t="str">
        <f t="shared" ref="U1955:U1971" ca="1" si="1706">ConfigCode($AA1955,$AN1955,$AO1955,$AP1955,$AQ1955,$AR1955,$AF1955,$AG1955,2)</f>
        <v>0x22=-35.00,-34.80;</v>
      </c>
      <c r="V1955" s="37"/>
      <c r="W1955" s="37"/>
      <c r="X1955" s="68"/>
      <c r="Y1955" s="68"/>
      <c r="Z1955" s="55">
        <f t="shared" ref="Z1955:Z1971" ca="1" si="1707" xml:space="preserve">
N("vbias,vlookup vbias range")+
VLOOKUP($AA1955,INDIRECT(BoxVal(ROW($AA1955),34,COLUMN(T1951))),2,FALSE)+
N("gain")+
$AB1955+
N("vcm")+
VLOOKUP($AC1955,$CT$1:$DC$31,7,FALSE)+
N("(vbias*vcp*vbg-vbias)*sensor ratio")+
VbiasCal($AA1955,$AD1955,$AE1955,BoxVal(ROW($AC1955),18,COLUMN($T$22)))+
N("vbias ref+gain ref")+
$V1955+$W1955</f>
        <v>-3.5</v>
      </c>
      <c r="AA1955" s="39" t="s">
        <v>799</v>
      </c>
      <c r="AB1955" s="40">
        <v>-1</v>
      </c>
      <c r="AC1955" s="40" t="s">
        <v>996</v>
      </c>
      <c r="AD1955" s="40">
        <v>1</v>
      </c>
      <c r="AE1955" s="41">
        <v>0</v>
      </c>
      <c r="AF1955" s="42">
        <v>-35</v>
      </c>
      <c r="AG1955" s="42">
        <v>-34.799999999999997</v>
      </c>
      <c r="AH1955" s="43">
        <f t="shared" ref="AH1955:AH1971" ca="1" si="1708">$AF1955+$Z1955</f>
        <v>-38.5</v>
      </c>
      <c r="AI1955" s="43">
        <f t="shared" ref="AI1955:AI1971" ca="1" si="1709">$AG1955+$Z1955</f>
        <v>-38.299999999999997</v>
      </c>
      <c r="AJ1955" s="44">
        <f t="shared" ref="AJ1955:AJ1971" ca="1" si="1710" xml:space="preserve">
N("initial sens-loopgain")+
$AF1955-BoxVal(ROW($AA1955),26,COLUMN(INDIRECT("T"&amp;(INT(ROW($AA1972)/65))*65+2)))</f>
        <v>-35</v>
      </c>
      <c r="AK1955" s="44">
        <f t="shared" ref="AK1955:AK1971" ca="1" si="1711">AJ1955+(AG1955-AF1955)</f>
        <v>-34.799999999999997</v>
      </c>
      <c r="AL1955" s="44">
        <f t="shared" ref="AL1955:AL1971" ca="1" si="1712" xml:space="preserve">
N("initial sens-loopgain-gain-gain ref-vcm")+
$AH1955-
BoxVal(ROW($AA1955),26,COLUMN(INDIRECT("T"&amp;(INT(ROW($AA1972)/65))*65+2)))-
$AB1955-
$W1955-
IFERROR(VLOOKUP($AC1955,$CT$1:$DC$31,7,FALSE),0)</f>
        <v>-37.5</v>
      </c>
      <c r="AM1955" s="44">
        <f t="shared" ref="AM1955:AM1971" ca="1" si="1713">AL1955+(AG1955-AF1955)</f>
        <v>-37.299999999999997</v>
      </c>
      <c r="AN1955" s="36" t="str">
        <f t="shared" ref="AN1955:AN1971" ca="1" si="1714">IF(BoxVal(ROW(AA1955),9,COLUMN(T1953))="FIX","00",ManualLookup(AA1955,BoxVal(ROW(AA1955),4,COLUMN(AN1953)),INDIRECT(DN$3)))</f>
        <v>20</v>
      </c>
      <c r="AO1955" s="36" t="str">
        <f t="shared" ref="AO1955:AO1971" ca="1" si="1715">ManualLookup(AB1955,BoxVal(ROW(AB1955),4,COLUMN(AO1953)),INDIRECT(DO$3))</f>
        <v>02</v>
      </c>
      <c r="AP1955" s="36" t="str">
        <f t="shared" ref="AP1955:AP1971" ca="1" si="1716">ManualLookup(AC1955,BoxVal(ROW(AC1955),4,COLUMN(AP1953)),INDIRECT(DP$3))</f>
        <v>00</v>
      </c>
      <c r="AQ1955" s="36" t="str">
        <f t="shared" ref="AQ1955:AQ1971" ca="1" si="1717">ManualLookup(AD1955,BoxVal(ROW(AD1955),4,COLUMN(AQ1953)),INDIRECT(DQ$3))</f>
        <v>00</v>
      </c>
      <c r="AR1955" s="36" t="str">
        <f t="shared" ref="AR1955:AR1971" ca="1" si="1718">ManualLookup(AE1955,BoxVal(ROW(AE1955),4,COLUMN(AR1953)),INDIRECT(DR$3))</f>
        <v>00</v>
      </c>
      <c r="AS1955" s="33"/>
    </row>
    <row r="1956" spans="19:45" ht="30" customHeight="1" x14ac:dyDescent="0.25">
      <c r="S1956" s="7" t="s">
        <v>13</v>
      </c>
      <c r="T1956" s="15" t="s">
        <v>1155</v>
      </c>
      <c r="U1956" s="71" t="str">
        <f t="shared" ca="1" si="1706"/>
        <v>0x20=-35.80,-35.00;</v>
      </c>
      <c r="V1956" s="37"/>
      <c r="W1956" s="37"/>
      <c r="X1956" s="68"/>
      <c r="Y1956" s="68"/>
      <c r="Z1956" s="55">
        <f t="shared" ca="1" si="1707"/>
        <v>-2.5</v>
      </c>
      <c r="AA1956" s="39" t="s">
        <v>799</v>
      </c>
      <c r="AB1956" s="40">
        <v>0</v>
      </c>
      <c r="AC1956" s="40" t="s">
        <v>996</v>
      </c>
      <c r="AD1956" s="40">
        <v>1</v>
      </c>
      <c r="AE1956" s="41">
        <v>0</v>
      </c>
      <c r="AF1956" s="42">
        <v>-35.799999999999997</v>
      </c>
      <c r="AG1956" s="47">
        <f t="shared" ref="AG1956" si="1719">AF1955</f>
        <v>-35</v>
      </c>
      <c r="AH1956" s="43">
        <f t="shared" ca="1" si="1708"/>
        <v>-38.299999999999997</v>
      </c>
      <c r="AI1956" s="43">
        <f t="shared" ca="1" si="1709"/>
        <v>-37.5</v>
      </c>
      <c r="AJ1956" s="44">
        <f t="shared" ca="1" si="1710"/>
        <v>-35.799999999999997</v>
      </c>
      <c r="AK1956" s="44">
        <f t="shared" ca="1" si="1711"/>
        <v>-35</v>
      </c>
      <c r="AL1956" s="44">
        <f t="shared" ca="1" si="1712"/>
        <v>-38.299999999999997</v>
      </c>
      <c r="AM1956" s="44">
        <f t="shared" ca="1" si="1713"/>
        <v>-37.5</v>
      </c>
      <c r="AN1956" s="36" t="str">
        <f t="shared" ca="1" si="1714"/>
        <v>20</v>
      </c>
      <c r="AO1956" s="36" t="str">
        <f t="shared" ca="1" si="1715"/>
        <v>00</v>
      </c>
      <c r="AP1956" s="36" t="str">
        <f t="shared" ca="1" si="1716"/>
        <v>00</v>
      </c>
      <c r="AQ1956" s="36" t="str">
        <f t="shared" ca="1" si="1717"/>
        <v>00</v>
      </c>
      <c r="AR1956" s="36" t="str">
        <f t="shared" ca="1" si="1718"/>
        <v>00</v>
      </c>
      <c r="AS1956" s="36"/>
    </row>
    <row r="1957" spans="19:45" ht="30" customHeight="1" x14ac:dyDescent="0.25">
      <c r="S1957" s="26"/>
      <c r="T1957" s="17"/>
      <c r="U1957" s="71" t="str">
        <f t="shared" ca="1" si="1706"/>
        <v>0x23=-36.30,-35.80;</v>
      </c>
      <c r="V1957" s="37"/>
      <c r="W1957" s="37"/>
      <c r="X1957" s="68"/>
      <c r="Y1957" s="68"/>
      <c r="Z1957" s="55">
        <f t="shared" ca="1" si="1707"/>
        <v>-2</v>
      </c>
      <c r="AA1957" s="39" t="s">
        <v>584</v>
      </c>
      <c r="AB1957" s="40">
        <v>0.5</v>
      </c>
      <c r="AC1957" s="40" t="s">
        <v>995</v>
      </c>
      <c r="AD1957" s="40">
        <v>1</v>
      </c>
      <c r="AE1957" s="41">
        <v>0</v>
      </c>
      <c r="AF1957" s="42">
        <v>-36.299999999999997</v>
      </c>
      <c r="AG1957" s="47">
        <f t="shared" ref="AG1957:AG1971" si="1720">AF1956</f>
        <v>-35.799999999999997</v>
      </c>
      <c r="AH1957" s="43">
        <f t="shared" ca="1" si="1708"/>
        <v>-38.299999999999997</v>
      </c>
      <c r="AI1957" s="43">
        <f t="shared" ca="1" si="1709"/>
        <v>-37.799999999999997</v>
      </c>
      <c r="AJ1957" s="44">
        <f t="shared" ca="1" si="1710"/>
        <v>-36.299999999999997</v>
      </c>
      <c r="AK1957" s="44">
        <f t="shared" ca="1" si="1711"/>
        <v>-35.799999999999997</v>
      </c>
      <c r="AL1957" s="44">
        <f t="shared" ca="1" si="1712"/>
        <v>-38.799999999999997</v>
      </c>
      <c r="AM1957" s="44">
        <f t="shared" ca="1" si="1713"/>
        <v>-38.299999999999997</v>
      </c>
      <c r="AN1957" s="36" t="str">
        <f t="shared" ca="1" si="1714"/>
        <v>20</v>
      </c>
      <c r="AO1957" s="36" t="str">
        <f t="shared" ca="1" si="1715"/>
        <v>03</v>
      </c>
      <c r="AP1957" s="36" t="str">
        <f t="shared" ca="1" si="1716"/>
        <v>00</v>
      </c>
      <c r="AQ1957" s="36" t="str">
        <f t="shared" ca="1" si="1717"/>
        <v>00</v>
      </c>
      <c r="AR1957" s="36" t="str">
        <f t="shared" ca="1" si="1718"/>
        <v>00</v>
      </c>
      <c r="AS1957" s="36"/>
    </row>
    <row r="1958" spans="19:45" ht="30" customHeight="1" x14ac:dyDescent="0.25">
      <c r="S1958" s="7" t="s">
        <v>19</v>
      </c>
      <c r="T1958" s="15" t="s">
        <v>1150</v>
      </c>
      <c r="U1958" s="71" t="str">
        <f t="shared" ca="1" si="1706"/>
        <v>0x24=-36.80,-36.30;</v>
      </c>
      <c r="V1958" s="37"/>
      <c r="W1958" s="37"/>
      <c r="X1958" s="68"/>
      <c r="Y1958" s="68"/>
      <c r="Z1958" s="55">
        <f t="shared" ca="1" si="1707"/>
        <v>-1.5</v>
      </c>
      <c r="AA1958" s="39" t="s">
        <v>584</v>
      </c>
      <c r="AB1958" s="40">
        <v>1</v>
      </c>
      <c r="AC1958" s="40" t="s">
        <v>995</v>
      </c>
      <c r="AD1958" s="40">
        <v>1</v>
      </c>
      <c r="AE1958" s="41">
        <v>0</v>
      </c>
      <c r="AF1958" s="42">
        <v>-36.799999999999997</v>
      </c>
      <c r="AG1958" s="47">
        <f t="shared" si="1720"/>
        <v>-36.299999999999997</v>
      </c>
      <c r="AH1958" s="43">
        <f t="shared" ca="1" si="1708"/>
        <v>-38.299999999999997</v>
      </c>
      <c r="AI1958" s="43">
        <f t="shared" ca="1" si="1709"/>
        <v>-37.799999999999997</v>
      </c>
      <c r="AJ1958" s="44">
        <f t="shared" ca="1" si="1710"/>
        <v>-36.799999999999997</v>
      </c>
      <c r="AK1958" s="44">
        <f t="shared" ca="1" si="1711"/>
        <v>-36.299999999999997</v>
      </c>
      <c r="AL1958" s="44">
        <f t="shared" ca="1" si="1712"/>
        <v>-39.299999999999997</v>
      </c>
      <c r="AM1958" s="44">
        <f t="shared" ca="1" si="1713"/>
        <v>-38.799999999999997</v>
      </c>
      <c r="AN1958" s="36" t="str">
        <f t="shared" ca="1" si="1714"/>
        <v>20</v>
      </c>
      <c r="AO1958" s="36" t="str">
        <f t="shared" ca="1" si="1715"/>
        <v>04</v>
      </c>
      <c r="AP1958" s="36" t="str">
        <f t="shared" ca="1" si="1716"/>
        <v>00</v>
      </c>
      <c r="AQ1958" s="36" t="str">
        <f t="shared" ca="1" si="1717"/>
        <v>00</v>
      </c>
      <c r="AR1958" s="36" t="str">
        <f t="shared" ca="1" si="1718"/>
        <v>00</v>
      </c>
      <c r="AS1958" s="36"/>
    </row>
    <row r="1959" spans="19:45" ht="30" customHeight="1" x14ac:dyDescent="0.25">
      <c r="S1959" s="7" t="s">
        <v>15</v>
      </c>
      <c r="T1959" s="15" t="s">
        <v>1151</v>
      </c>
      <c r="U1959" s="71" t="str">
        <f t="shared" ca="1" si="1706"/>
        <v>0x30=-37.00,-36.80;</v>
      </c>
      <c r="V1959" s="37"/>
      <c r="W1959" s="37"/>
      <c r="X1959" s="68"/>
      <c r="Y1959" s="68"/>
      <c r="Z1959" s="55">
        <f t="shared" ca="1" si="1707"/>
        <v>-1.3</v>
      </c>
      <c r="AA1959" s="39" t="s">
        <v>586</v>
      </c>
      <c r="AB1959" s="40">
        <v>0</v>
      </c>
      <c r="AC1959" s="40" t="s">
        <v>995</v>
      </c>
      <c r="AD1959" s="40">
        <v>1</v>
      </c>
      <c r="AE1959" s="41">
        <v>0</v>
      </c>
      <c r="AF1959" s="42">
        <v>-37</v>
      </c>
      <c r="AG1959" s="47">
        <f t="shared" si="1720"/>
        <v>-36.799999999999997</v>
      </c>
      <c r="AH1959" s="43">
        <f t="shared" ca="1" si="1708"/>
        <v>-38.299999999999997</v>
      </c>
      <c r="AI1959" s="43">
        <f t="shared" ca="1" si="1709"/>
        <v>-38.099999999999994</v>
      </c>
      <c r="AJ1959" s="44">
        <f t="shared" ca="1" si="1710"/>
        <v>-37</v>
      </c>
      <c r="AK1959" s="44">
        <f t="shared" ca="1" si="1711"/>
        <v>-36.799999999999997</v>
      </c>
      <c r="AL1959" s="44">
        <f t="shared" ca="1" si="1712"/>
        <v>-38.299999999999997</v>
      </c>
      <c r="AM1959" s="44">
        <f t="shared" ca="1" si="1713"/>
        <v>-38.099999999999994</v>
      </c>
      <c r="AN1959" s="36" t="str">
        <f t="shared" ca="1" si="1714"/>
        <v>30</v>
      </c>
      <c r="AO1959" s="36" t="str">
        <f t="shared" ca="1" si="1715"/>
        <v>00</v>
      </c>
      <c r="AP1959" s="36" t="str">
        <f t="shared" ca="1" si="1716"/>
        <v>00</v>
      </c>
      <c r="AQ1959" s="36" t="str">
        <f t="shared" ca="1" si="1717"/>
        <v>00</v>
      </c>
      <c r="AR1959" s="36" t="str">
        <f t="shared" ca="1" si="1718"/>
        <v>00</v>
      </c>
      <c r="AS1959" s="36"/>
    </row>
    <row r="1960" spans="19:45" ht="30" customHeight="1" x14ac:dyDescent="0.25">
      <c r="S1960" s="7" t="s">
        <v>705</v>
      </c>
      <c r="T1960" s="15" t="s">
        <v>1152</v>
      </c>
      <c r="U1960" s="71" t="str">
        <f t="shared" ca="1" si="1706"/>
        <v>0x33=-37.50,-37.00;</v>
      </c>
      <c r="V1960" s="37"/>
      <c r="W1960" s="37"/>
      <c r="X1960" s="68"/>
      <c r="Y1960" s="68"/>
      <c r="Z1960" s="55">
        <f t="shared" ca="1" si="1707"/>
        <v>-0.8</v>
      </c>
      <c r="AA1960" s="39" t="s">
        <v>586</v>
      </c>
      <c r="AB1960" s="40">
        <v>0.5</v>
      </c>
      <c r="AC1960" s="40" t="s">
        <v>995</v>
      </c>
      <c r="AD1960" s="40">
        <v>1</v>
      </c>
      <c r="AE1960" s="41">
        <v>0</v>
      </c>
      <c r="AF1960" s="42">
        <v>-37.5</v>
      </c>
      <c r="AG1960" s="47">
        <f t="shared" si="1720"/>
        <v>-37</v>
      </c>
      <c r="AH1960" s="43">
        <f t="shared" ca="1" si="1708"/>
        <v>-38.299999999999997</v>
      </c>
      <c r="AI1960" s="43">
        <f t="shared" ca="1" si="1709"/>
        <v>-37.799999999999997</v>
      </c>
      <c r="AJ1960" s="44">
        <f t="shared" ca="1" si="1710"/>
        <v>-37.5</v>
      </c>
      <c r="AK1960" s="44">
        <f t="shared" ca="1" si="1711"/>
        <v>-37</v>
      </c>
      <c r="AL1960" s="44">
        <f t="shared" ca="1" si="1712"/>
        <v>-38.799999999999997</v>
      </c>
      <c r="AM1960" s="44">
        <f t="shared" ca="1" si="1713"/>
        <v>-38.299999999999997</v>
      </c>
      <c r="AN1960" s="36" t="str">
        <f t="shared" ca="1" si="1714"/>
        <v>30</v>
      </c>
      <c r="AO1960" s="36" t="str">
        <f t="shared" ca="1" si="1715"/>
        <v>03</v>
      </c>
      <c r="AP1960" s="36" t="str">
        <f t="shared" ca="1" si="1716"/>
        <v>00</v>
      </c>
      <c r="AQ1960" s="36" t="str">
        <f t="shared" ca="1" si="1717"/>
        <v>00</v>
      </c>
      <c r="AR1960" s="36" t="str">
        <f t="shared" ca="1" si="1718"/>
        <v>00</v>
      </c>
      <c r="AS1960" s="36"/>
    </row>
    <row r="1961" spans="19:45" ht="30" customHeight="1" x14ac:dyDescent="0.25">
      <c r="S1961" s="7" t="s">
        <v>605</v>
      </c>
      <c r="T1961" s="15" t="s">
        <v>991</v>
      </c>
      <c r="U1961" s="71" t="str">
        <f t="shared" ca="1" si="1706"/>
        <v>0x34=-38.00,-37.50;</v>
      </c>
      <c r="V1961" s="37"/>
      <c r="W1961" s="37"/>
      <c r="X1961" s="68"/>
      <c r="Y1961" s="68"/>
      <c r="Z1961" s="55">
        <f t="shared" ca="1" si="1707"/>
        <v>-0.30000000000000004</v>
      </c>
      <c r="AA1961" s="39" t="s">
        <v>586</v>
      </c>
      <c r="AB1961" s="40">
        <v>1</v>
      </c>
      <c r="AC1961" s="40" t="s">
        <v>995</v>
      </c>
      <c r="AD1961" s="40">
        <v>1</v>
      </c>
      <c r="AE1961" s="41">
        <v>0</v>
      </c>
      <c r="AF1961" s="42">
        <v>-38</v>
      </c>
      <c r="AG1961" s="47">
        <f t="shared" si="1720"/>
        <v>-37.5</v>
      </c>
      <c r="AH1961" s="43">
        <f t="shared" ca="1" si="1708"/>
        <v>-38.299999999999997</v>
      </c>
      <c r="AI1961" s="43">
        <f t="shared" ca="1" si="1709"/>
        <v>-37.799999999999997</v>
      </c>
      <c r="AJ1961" s="44">
        <f t="shared" ca="1" si="1710"/>
        <v>-38</v>
      </c>
      <c r="AK1961" s="44">
        <f t="shared" ca="1" si="1711"/>
        <v>-37.5</v>
      </c>
      <c r="AL1961" s="44">
        <f t="shared" ca="1" si="1712"/>
        <v>-39.299999999999997</v>
      </c>
      <c r="AM1961" s="44">
        <f t="shared" ca="1" si="1713"/>
        <v>-38.799999999999997</v>
      </c>
      <c r="AN1961" s="36" t="str">
        <f t="shared" ca="1" si="1714"/>
        <v>30</v>
      </c>
      <c r="AO1961" s="36" t="str">
        <f t="shared" ca="1" si="1715"/>
        <v>04</v>
      </c>
      <c r="AP1961" s="36" t="str">
        <f t="shared" ca="1" si="1716"/>
        <v>00</v>
      </c>
      <c r="AQ1961" s="36" t="str">
        <f t="shared" ca="1" si="1717"/>
        <v>00</v>
      </c>
      <c r="AR1961" s="36" t="str">
        <f t="shared" ca="1" si="1718"/>
        <v>00</v>
      </c>
      <c r="AS1961" s="36"/>
    </row>
    <row r="1962" spans="19:45" ht="30" customHeight="1" x14ac:dyDescent="0.25">
      <c r="S1962" s="7" t="s">
        <v>721</v>
      </c>
      <c r="T1962" s="15" t="s">
        <v>26</v>
      </c>
      <c r="U1962" s="71" t="str">
        <f t="shared" ca="1" si="1706"/>
        <v>0x03=-38.80,-38.00;</v>
      </c>
      <c r="V1962" s="37"/>
      <c r="W1962" s="37"/>
      <c r="X1962" s="68"/>
      <c r="Y1962" s="68"/>
      <c r="Z1962" s="55">
        <f t="shared" ca="1" si="1707"/>
        <v>0.5</v>
      </c>
      <c r="AA1962" s="39" t="s">
        <v>587</v>
      </c>
      <c r="AB1962" s="40">
        <v>0.5</v>
      </c>
      <c r="AC1962" s="40" t="s">
        <v>995</v>
      </c>
      <c r="AD1962" s="40">
        <v>1</v>
      </c>
      <c r="AE1962" s="41">
        <v>0</v>
      </c>
      <c r="AF1962" s="42">
        <v>-38.799999999999997</v>
      </c>
      <c r="AG1962" s="47">
        <f t="shared" si="1720"/>
        <v>-38</v>
      </c>
      <c r="AH1962" s="43">
        <f t="shared" ca="1" si="1708"/>
        <v>-38.299999999999997</v>
      </c>
      <c r="AI1962" s="43">
        <f t="shared" ca="1" si="1709"/>
        <v>-37.5</v>
      </c>
      <c r="AJ1962" s="44">
        <f t="shared" ca="1" si="1710"/>
        <v>-38.799999999999997</v>
      </c>
      <c r="AK1962" s="44">
        <f t="shared" ca="1" si="1711"/>
        <v>-38</v>
      </c>
      <c r="AL1962" s="44">
        <f t="shared" ca="1" si="1712"/>
        <v>-38.799999999999997</v>
      </c>
      <c r="AM1962" s="44">
        <f t="shared" ca="1" si="1713"/>
        <v>-38</v>
      </c>
      <c r="AN1962" s="36" t="str">
        <f t="shared" ca="1" si="1714"/>
        <v>00</v>
      </c>
      <c r="AO1962" s="36" t="str">
        <f t="shared" ca="1" si="1715"/>
        <v>03</v>
      </c>
      <c r="AP1962" s="36" t="str">
        <f t="shared" ca="1" si="1716"/>
        <v>00</v>
      </c>
      <c r="AQ1962" s="36" t="str">
        <f t="shared" ca="1" si="1717"/>
        <v>00</v>
      </c>
      <c r="AR1962" s="36" t="str">
        <f t="shared" ca="1" si="1718"/>
        <v>00</v>
      </c>
      <c r="AS1962" s="36"/>
    </row>
    <row r="1963" spans="19:45" ht="30" customHeight="1" x14ac:dyDescent="0.25">
      <c r="S1963" s="7" t="s">
        <v>20</v>
      </c>
      <c r="T1963" s="15">
        <v>-38</v>
      </c>
      <c r="U1963" s="71" t="str">
        <f t="shared" ca="1" si="1706"/>
        <v>0x04=-39.30,-38.80;</v>
      </c>
      <c r="V1963" s="37"/>
      <c r="W1963" s="37"/>
      <c r="X1963" s="38"/>
      <c r="Y1963" s="38"/>
      <c r="Z1963" s="55">
        <f t="shared" ca="1" si="1707"/>
        <v>1</v>
      </c>
      <c r="AA1963" s="39" t="s">
        <v>587</v>
      </c>
      <c r="AB1963" s="40">
        <v>1</v>
      </c>
      <c r="AC1963" s="40" t="s">
        <v>995</v>
      </c>
      <c r="AD1963" s="40">
        <v>1</v>
      </c>
      <c r="AE1963" s="41">
        <v>0</v>
      </c>
      <c r="AF1963" s="42">
        <v>-39.299999999999997</v>
      </c>
      <c r="AG1963" s="47">
        <f t="shared" si="1720"/>
        <v>-38.799999999999997</v>
      </c>
      <c r="AH1963" s="43">
        <f t="shared" ca="1" si="1708"/>
        <v>-38.299999999999997</v>
      </c>
      <c r="AI1963" s="43">
        <f t="shared" ca="1" si="1709"/>
        <v>-37.799999999999997</v>
      </c>
      <c r="AJ1963" s="44">
        <f t="shared" ca="1" si="1710"/>
        <v>-39.299999999999997</v>
      </c>
      <c r="AK1963" s="44">
        <f t="shared" ca="1" si="1711"/>
        <v>-38.799999999999997</v>
      </c>
      <c r="AL1963" s="44">
        <f t="shared" ca="1" si="1712"/>
        <v>-39.299999999999997</v>
      </c>
      <c r="AM1963" s="44">
        <f t="shared" ca="1" si="1713"/>
        <v>-38.799999999999997</v>
      </c>
      <c r="AN1963" s="36" t="str">
        <f t="shared" ca="1" si="1714"/>
        <v>00</v>
      </c>
      <c r="AO1963" s="36" t="str">
        <f t="shared" ca="1" si="1715"/>
        <v>04</v>
      </c>
      <c r="AP1963" s="36" t="str">
        <f t="shared" ca="1" si="1716"/>
        <v>00</v>
      </c>
      <c r="AQ1963" s="36" t="str">
        <f t="shared" ca="1" si="1717"/>
        <v>00</v>
      </c>
      <c r="AR1963" s="36" t="str">
        <f t="shared" ca="1" si="1718"/>
        <v>00</v>
      </c>
      <c r="AS1963" s="36"/>
    </row>
    <row r="1964" spans="19:45" ht="30" customHeight="1" x14ac:dyDescent="0.25">
      <c r="S1964" s="7" t="s">
        <v>691</v>
      </c>
      <c r="T1964" s="15" t="s">
        <v>1098</v>
      </c>
      <c r="U1964" s="71" t="str">
        <f t="shared" ca="1" si="1706"/>
        <v>0x50=-39.40,-39.30;</v>
      </c>
      <c r="V1964" s="37"/>
      <c r="W1964" s="37"/>
      <c r="X1964" s="38"/>
      <c r="Y1964" s="38"/>
      <c r="Z1964" s="55">
        <f t="shared" ca="1" si="1707"/>
        <v>1.1000000000000001</v>
      </c>
      <c r="AA1964" s="39" t="s">
        <v>580</v>
      </c>
      <c r="AB1964" s="40">
        <v>0</v>
      </c>
      <c r="AC1964" s="40" t="s">
        <v>995</v>
      </c>
      <c r="AD1964" s="40">
        <v>1</v>
      </c>
      <c r="AE1964" s="41">
        <v>0</v>
      </c>
      <c r="AF1964" s="42">
        <v>-39.4</v>
      </c>
      <c r="AG1964" s="47">
        <f t="shared" si="1720"/>
        <v>-39.299999999999997</v>
      </c>
      <c r="AH1964" s="43">
        <f t="shared" ca="1" si="1708"/>
        <v>-38.299999999999997</v>
      </c>
      <c r="AI1964" s="43">
        <f t="shared" ca="1" si="1709"/>
        <v>-38.199999999999996</v>
      </c>
      <c r="AJ1964" s="44">
        <f t="shared" ca="1" si="1710"/>
        <v>-39.4</v>
      </c>
      <c r="AK1964" s="44">
        <f t="shared" ca="1" si="1711"/>
        <v>-39.299999999999997</v>
      </c>
      <c r="AL1964" s="44">
        <f t="shared" ca="1" si="1712"/>
        <v>-38.299999999999997</v>
      </c>
      <c r="AM1964" s="44">
        <f t="shared" ca="1" si="1713"/>
        <v>-38.199999999999996</v>
      </c>
      <c r="AN1964" s="36" t="str">
        <f t="shared" ca="1" si="1714"/>
        <v>50</v>
      </c>
      <c r="AO1964" s="36" t="str">
        <f t="shared" ca="1" si="1715"/>
        <v>00</v>
      </c>
      <c r="AP1964" s="36" t="str">
        <f t="shared" ca="1" si="1716"/>
        <v>00</v>
      </c>
      <c r="AQ1964" s="36" t="str">
        <f t="shared" ca="1" si="1717"/>
        <v>00</v>
      </c>
      <c r="AR1964" s="36" t="str">
        <f t="shared" ca="1" si="1718"/>
        <v>00</v>
      </c>
      <c r="AS1964" s="36"/>
    </row>
    <row r="1965" spans="19:45" ht="30" customHeight="1" x14ac:dyDescent="0.25">
      <c r="S1965" s="7" t="s">
        <v>544</v>
      </c>
      <c r="T1965" s="15" t="s">
        <v>993</v>
      </c>
      <c r="U1965" s="71" t="str">
        <f t="shared" ca="1" si="1706"/>
        <v>0x53=-39.90,-39.40;</v>
      </c>
      <c r="V1965" s="37"/>
      <c r="W1965" s="37"/>
      <c r="X1965" s="38"/>
      <c r="Y1965" s="38"/>
      <c r="Z1965" s="71">
        <f t="shared" ca="1" si="1707"/>
        <v>1.6</v>
      </c>
      <c r="AA1965" s="39" t="s">
        <v>580</v>
      </c>
      <c r="AB1965" s="40">
        <v>0.5</v>
      </c>
      <c r="AC1965" s="40" t="s">
        <v>995</v>
      </c>
      <c r="AD1965" s="40">
        <v>1</v>
      </c>
      <c r="AE1965" s="41">
        <v>0</v>
      </c>
      <c r="AF1965" s="42">
        <v>-39.9</v>
      </c>
      <c r="AG1965" s="49">
        <f t="shared" si="1720"/>
        <v>-39.4</v>
      </c>
      <c r="AH1965" s="43">
        <f t="shared" ca="1" si="1708"/>
        <v>-38.299999999999997</v>
      </c>
      <c r="AI1965" s="43">
        <f t="shared" ca="1" si="1709"/>
        <v>-37.799999999999997</v>
      </c>
      <c r="AJ1965" s="44">
        <f t="shared" ca="1" si="1710"/>
        <v>-39.9</v>
      </c>
      <c r="AK1965" s="44">
        <f t="shared" ca="1" si="1711"/>
        <v>-39.4</v>
      </c>
      <c r="AL1965" s="44">
        <f t="shared" ca="1" si="1712"/>
        <v>-38.799999999999997</v>
      </c>
      <c r="AM1965" s="44">
        <f t="shared" ca="1" si="1713"/>
        <v>-38.299999999999997</v>
      </c>
      <c r="AN1965" s="36" t="str">
        <f t="shared" ca="1" si="1714"/>
        <v>50</v>
      </c>
      <c r="AO1965" s="36" t="str">
        <f t="shared" ca="1" si="1715"/>
        <v>03</v>
      </c>
      <c r="AP1965" s="36" t="str">
        <f t="shared" ca="1" si="1716"/>
        <v>00</v>
      </c>
      <c r="AQ1965" s="36" t="str">
        <f t="shared" ca="1" si="1717"/>
        <v>00</v>
      </c>
      <c r="AR1965" s="36" t="str">
        <f t="shared" ca="1" si="1718"/>
        <v>00</v>
      </c>
      <c r="AS1965" s="36"/>
    </row>
    <row r="1966" spans="19:45" ht="30" customHeight="1" x14ac:dyDescent="0.25">
      <c r="S1966" s="7" t="s">
        <v>12</v>
      </c>
      <c r="T1966" s="15" t="s">
        <v>1265</v>
      </c>
      <c r="U1966" s="71" t="str">
        <f t="shared" ca="1" si="1706"/>
        <v>0x54=-40.30,-39.90;</v>
      </c>
      <c r="V1966" s="37">
        <v>-0.1</v>
      </c>
      <c r="W1966" s="37"/>
      <c r="X1966" s="38"/>
      <c r="Y1966" s="38"/>
      <c r="Z1966" s="71">
        <f t="shared" ca="1" si="1707"/>
        <v>2</v>
      </c>
      <c r="AA1966" s="39" t="s">
        <v>580</v>
      </c>
      <c r="AB1966" s="40">
        <v>1</v>
      </c>
      <c r="AC1966" s="40" t="s">
        <v>995</v>
      </c>
      <c r="AD1966" s="40">
        <v>1</v>
      </c>
      <c r="AE1966" s="41">
        <v>0</v>
      </c>
      <c r="AF1966" s="42">
        <v>-40.299999999999997</v>
      </c>
      <c r="AG1966" s="49">
        <f t="shared" si="1720"/>
        <v>-39.9</v>
      </c>
      <c r="AH1966" s="43">
        <f t="shared" ca="1" si="1708"/>
        <v>-38.299999999999997</v>
      </c>
      <c r="AI1966" s="43">
        <f t="shared" ca="1" si="1709"/>
        <v>-37.9</v>
      </c>
      <c r="AJ1966" s="44">
        <f t="shared" ca="1" si="1710"/>
        <v>-40.299999999999997</v>
      </c>
      <c r="AK1966" s="44">
        <f t="shared" ca="1" si="1711"/>
        <v>-39.9</v>
      </c>
      <c r="AL1966" s="44">
        <f t="shared" ca="1" si="1712"/>
        <v>-39.299999999999997</v>
      </c>
      <c r="AM1966" s="44">
        <f t="shared" ca="1" si="1713"/>
        <v>-38.9</v>
      </c>
      <c r="AN1966" s="36" t="str">
        <f t="shared" ca="1" si="1714"/>
        <v>50</v>
      </c>
      <c r="AO1966" s="36" t="str">
        <f t="shared" ca="1" si="1715"/>
        <v>04</v>
      </c>
      <c r="AP1966" s="36" t="str">
        <f t="shared" ca="1" si="1716"/>
        <v>00</v>
      </c>
      <c r="AQ1966" s="36" t="str">
        <f t="shared" ca="1" si="1717"/>
        <v>00</v>
      </c>
      <c r="AR1966" s="36" t="str">
        <f t="shared" ca="1" si="1718"/>
        <v>00</v>
      </c>
      <c r="AS1966" s="36"/>
    </row>
    <row r="1967" spans="19:45" ht="30" customHeight="1" x14ac:dyDescent="0.25">
      <c r="S1967" s="26" t="s">
        <v>773</v>
      </c>
      <c r="T1967" s="15" t="s">
        <v>562</v>
      </c>
      <c r="U1967" s="71" t="str">
        <f t="shared" ca="1" si="1706"/>
        <v>0x63=-40.70,-40.30;</v>
      </c>
      <c r="V1967" s="37">
        <v>-0.3</v>
      </c>
      <c r="W1967" s="37"/>
      <c r="X1967" s="38"/>
      <c r="Y1967" s="38"/>
      <c r="Z1967" s="71">
        <f t="shared" ca="1" si="1707"/>
        <v>2.4000000000000004</v>
      </c>
      <c r="AA1967" s="39" t="s">
        <v>581</v>
      </c>
      <c r="AB1967" s="40">
        <v>0.5</v>
      </c>
      <c r="AC1967" s="40" t="s">
        <v>995</v>
      </c>
      <c r="AD1967" s="40">
        <v>1</v>
      </c>
      <c r="AE1967" s="41">
        <v>0</v>
      </c>
      <c r="AF1967" s="42">
        <v>-40.700000000000003</v>
      </c>
      <c r="AG1967" s="49">
        <f t="shared" si="1720"/>
        <v>-40.299999999999997</v>
      </c>
      <c r="AH1967" s="43">
        <f t="shared" ca="1" si="1708"/>
        <v>-38.300000000000004</v>
      </c>
      <c r="AI1967" s="43">
        <f t="shared" ca="1" si="1709"/>
        <v>-37.9</v>
      </c>
      <c r="AJ1967" s="44">
        <f t="shared" ca="1" si="1710"/>
        <v>-40.700000000000003</v>
      </c>
      <c r="AK1967" s="44">
        <f t="shared" ca="1" si="1711"/>
        <v>-40.299999999999997</v>
      </c>
      <c r="AL1967" s="44">
        <f t="shared" ca="1" si="1712"/>
        <v>-38.800000000000004</v>
      </c>
      <c r="AM1967" s="44">
        <f t="shared" ca="1" si="1713"/>
        <v>-38.4</v>
      </c>
      <c r="AN1967" s="36" t="str">
        <f t="shared" ca="1" si="1714"/>
        <v>60</v>
      </c>
      <c r="AO1967" s="36" t="str">
        <f t="shared" ca="1" si="1715"/>
        <v>03</v>
      </c>
      <c r="AP1967" s="36" t="str">
        <f t="shared" ca="1" si="1716"/>
        <v>00</v>
      </c>
      <c r="AQ1967" s="36" t="str">
        <f t="shared" ca="1" si="1717"/>
        <v>00</v>
      </c>
      <c r="AR1967" s="36" t="str">
        <f t="shared" ca="1" si="1718"/>
        <v>00</v>
      </c>
      <c r="AS1967" s="36"/>
    </row>
    <row r="1968" spans="19:45" ht="30" customHeight="1" x14ac:dyDescent="0.25">
      <c r="S1968" s="7" t="s">
        <v>573</v>
      </c>
      <c r="T1968" s="15">
        <v>1.1000000000000001</v>
      </c>
      <c r="U1968" s="71" t="str">
        <f t="shared" ca="1" si="1706"/>
        <v>0x64=-41.20,-40.70;</v>
      </c>
      <c r="V1968" s="37">
        <v>-0.3</v>
      </c>
      <c r="W1968" s="37"/>
      <c r="X1968" s="38"/>
      <c r="Y1968" s="38"/>
      <c r="Z1968" s="71">
        <f t="shared" ca="1" si="1707"/>
        <v>2.9000000000000004</v>
      </c>
      <c r="AA1968" s="39" t="s">
        <v>581</v>
      </c>
      <c r="AB1968" s="40">
        <v>1</v>
      </c>
      <c r="AC1968" s="40" t="s">
        <v>995</v>
      </c>
      <c r="AD1968" s="40">
        <v>1</v>
      </c>
      <c r="AE1968" s="41">
        <v>0</v>
      </c>
      <c r="AF1968" s="42">
        <v>-41.2</v>
      </c>
      <c r="AG1968" s="49">
        <f t="shared" si="1720"/>
        <v>-40.700000000000003</v>
      </c>
      <c r="AH1968" s="43">
        <f t="shared" ca="1" si="1708"/>
        <v>-38.300000000000004</v>
      </c>
      <c r="AI1968" s="43">
        <f t="shared" ca="1" si="1709"/>
        <v>-37.800000000000004</v>
      </c>
      <c r="AJ1968" s="44">
        <f t="shared" ca="1" si="1710"/>
        <v>-41.2</v>
      </c>
      <c r="AK1968" s="44">
        <f t="shared" ca="1" si="1711"/>
        <v>-40.700000000000003</v>
      </c>
      <c r="AL1968" s="44">
        <f t="shared" ca="1" si="1712"/>
        <v>-39.300000000000004</v>
      </c>
      <c r="AM1968" s="44">
        <f t="shared" ca="1" si="1713"/>
        <v>-38.800000000000004</v>
      </c>
      <c r="AN1968" s="36" t="str">
        <f t="shared" ca="1" si="1714"/>
        <v>60</v>
      </c>
      <c r="AO1968" s="36" t="str">
        <f t="shared" ca="1" si="1715"/>
        <v>04</v>
      </c>
      <c r="AP1968" s="36" t="str">
        <f t="shared" ca="1" si="1716"/>
        <v>00</v>
      </c>
      <c r="AQ1968" s="36" t="str">
        <f t="shared" ca="1" si="1717"/>
        <v>00</v>
      </c>
      <c r="AR1968" s="36" t="str">
        <f t="shared" ca="1" si="1718"/>
        <v>00</v>
      </c>
      <c r="AS1968" s="36"/>
    </row>
    <row r="1969" spans="2:45" ht="30" customHeight="1" x14ac:dyDescent="0.25">
      <c r="S1969" s="7" t="s">
        <v>590</v>
      </c>
      <c r="T1969" s="15">
        <f>VLOOKUP(T1954,MPN!$A$1:$E$997,4,FALSE)</f>
        <v>-38</v>
      </c>
      <c r="U1969" s="71" t="str">
        <f t="shared" ca="1" si="1706"/>
        <v>0x65=-41.70,-41.20;</v>
      </c>
      <c r="V1969" s="37">
        <v>-0.3</v>
      </c>
      <c r="W1969" s="37"/>
      <c r="X1969" s="38"/>
      <c r="Y1969" s="38"/>
      <c r="Z1969" s="71">
        <f t="shared" ca="1" si="1707"/>
        <v>3.4000000000000004</v>
      </c>
      <c r="AA1969" s="39" t="s">
        <v>581</v>
      </c>
      <c r="AB1969" s="40">
        <v>1.5</v>
      </c>
      <c r="AC1969" s="40" t="s">
        <v>995</v>
      </c>
      <c r="AD1969" s="40">
        <v>1</v>
      </c>
      <c r="AE1969" s="41">
        <v>0</v>
      </c>
      <c r="AF1969" s="42">
        <v>-41.7</v>
      </c>
      <c r="AG1969" s="49">
        <f t="shared" si="1720"/>
        <v>-41.2</v>
      </c>
      <c r="AH1969" s="43">
        <f t="shared" ca="1" si="1708"/>
        <v>-38.300000000000004</v>
      </c>
      <c r="AI1969" s="43">
        <f t="shared" ca="1" si="1709"/>
        <v>-37.800000000000004</v>
      </c>
      <c r="AJ1969" s="44">
        <f t="shared" ca="1" si="1710"/>
        <v>-41.7</v>
      </c>
      <c r="AK1969" s="44">
        <f t="shared" ca="1" si="1711"/>
        <v>-41.2</v>
      </c>
      <c r="AL1969" s="44">
        <f t="shared" ca="1" si="1712"/>
        <v>-39.800000000000004</v>
      </c>
      <c r="AM1969" s="44">
        <f t="shared" ca="1" si="1713"/>
        <v>-39.300000000000004</v>
      </c>
      <c r="AN1969" s="36" t="str">
        <f t="shared" ca="1" si="1714"/>
        <v>60</v>
      </c>
      <c r="AO1969" s="36" t="str">
        <f t="shared" ca="1" si="1715"/>
        <v>05</v>
      </c>
      <c r="AP1969" s="36" t="str">
        <f t="shared" ca="1" si="1716"/>
        <v>00</v>
      </c>
      <c r="AQ1969" s="36" t="str">
        <f t="shared" ca="1" si="1717"/>
        <v>00</v>
      </c>
      <c r="AR1969" s="36" t="str">
        <f t="shared" ca="1" si="1718"/>
        <v>00</v>
      </c>
      <c r="AS1969" s="36"/>
    </row>
    <row r="1970" spans="2:45" ht="30" customHeight="1" x14ac:dyDescent="0.25">
      <c r="S1970" s="7" t="s">
        <v>693</v>
      </c>
      <c r="T1970" s="15">
        <v>0.8</v>
      </c>
      <c r="U1970" s="71" t="str">
        <f t="shared" ca="1" si="1706"/>
        <v>0x66=-42.20,-41.70;</v>
      </c>
      <c r="V1970" s="37">
        <v>-0.3</v>
      </c>
      <c r="W1970" s="37"/>
      <c r="X1970" s="38"/>
      <c r="Y1970" s="38"/>
      <c r="Z1970" s="71">
        <f t="shared" ca="1" si="1707"/>
        <v>3.9000000000000004</v>
      </c>
      <c r="AA1970" s="39" t="s">
        <v>581</v>
      </c>
      <c r="AB1970" s="40">
        <v>2</v>
      </c>
      <c r="AC1970" s="40" t="s">
        <v>995</v>
      </c>
      <c r="AD1970" s="40">
        <v>1</v>
      </c>
      <c r="AE1970" s="41">
        <v>0</v>
      </c>
      <c r="AF1970" s="42">
        <v>-42.2</v>
      </c>
      <c r="AG1970" s="49">
        <f t="shared" si="1720"/>
        <v>-41.7</v>
      </c>
      <c r="AH1970" s="43">
        <f t="shared" ca="1" si="1708"/>
        <v>-38.300000000000004</v>
      </c>
      <c r="AI1970" s="43">
        <f t="shared" ca="1" si="1709"/>
        <v>-37.800000000000004</v>
      </c>
      <c r="AJ1970" s="44">
        <f t="shared" ca="1" si="1710"/>
        <v>-42.2</v>
      </c>
      <c r="AK1970" s="44">
        <f t="shared" ca="1" si="1711"/>
        <v>-41.7</v>
      </c>
      <c r="AL1970" s="44">
        <f t="shared" ca="1" si="1712"/>
        <v>-40.300000000000004</v>
      </c>
      <c r="AM1970" s="44">
        <f t="shared" ca="1" si="1713"/>
        <v>-39.800000000000004</v>
      </c>
      <c r="AN1970" s="36" t="str">
        <f t="shared" ca="1" si="1714"/>
        <v>60</v>
      </c>
      <c r="AO1970" s="36" t="str">
        <f t="shared" ca="1" si="1715"/>
        <v>06</v>
      </c>
      <c r="AP1970" s="36" t="str">
        <f t="shared" ca="1" si="1716"/>
        <v>00</v>
      </c>
      <c r="AQ1970" s="36" t="str">
        <f t="shared" ca="1" si="1717"/>
        <v>00</v>
      </c>
      <c r="AR1970" s="36" t="str">
        <f t="shared" ca="1" si="1718"/>
        <v>00</v>
      </c>
      <c r="AS1970" s="36"/>
    </row>
    <row r="1971" spans="2:45" ht="30" customHeight="1" x14ac:dyDescent="0.25">
      <c r="S1971" s="7" t="s">
        <v>604</v>
      </c>
      <c r="T1971" s="7" t="str">
        <f t="shared" ref="T1971" si="1721">VLOOKUP($T1958,$AU$1:$AZ$31,MATCH($T1952,$AU$1:$AZ$1,0),FALSE)&amp;"_"&amp;T1960</f>
        <v>default_NormalMode</v>
      </c>
      <c r="U1971" s="71" t="str">
        <f t="shared" ca="1" si="1706"/>
        <v>0x67=-42.70,-42.20;</v>
      </c>
      <c r="V1971" s="37">
        <v>-0.3</v>
      </c>
      <c r="W1971" s="37"/>
      <c r="X1971" s="38"/>
      <c r="Y1971" s="38"/>
      <c r="Z1971" s="71">
        <f t="shared" ca="1" si="1707"/>
        <v>4.4000000000000004</v>
      </c>
      <c r="AA1971" s="39" t="s">
        <v>581</v>
      </c>
      <c r="AB1971" s="40">
        <v>2.5</v>
      </c>
      <c r="AC1971" s="40" t="s">
        <v>995</v>
      </c>
      <c r="AD1971" s="40">
        <v>1</v>
      </c>
      <c r="AE1971" s="41">
        <v>0</v>
      </c>
      <c r="AF1971" s="42">
        <v>-42.7</v>
      </c>
      <c r="AG1971" s="49">
        <f t="shared" si="1720"/>
        <v>-42.2</v>
      </c>
      <c r="AH1971" s="43">
        <f t="shared" ca="1" si="1708"/>
        <v>-38.300000000000004</v>
      </c>
      <c r="AI1971" s="43">
        <f t="shared" ca="1" si="1709"/>
        <v>-37.800000000000004</v>
      </c>
      <c r="AJ1971" s="44">
        <f t="shared" ca="1" si="1710"/>
        <v>-42.7</v>
      </c>
      <c r="AK1971" s="44">
        <f t="shared" ca="1" si="1711"/>
        <v>-42.2</v>
      </c>
      <c r="AL1971" s="44">
        <f t="shared" ca="1" si="1712"/>
        <v>-40.800000000000004</v>
      </c>
      <c r="AM1971" s="44">
        <f t="shared" ca="1" si="1713"/>
        <v>-40.300000000000004</v>
      </c>
      <c r="AN1971" s="36" t="str">
        <f t="shared" ca="1" si="1714"/>
        <v>60</v>
      </c>
      <c r="AO1971" s="36" t="str">
        <f t="shared" ca="1" si="1715"/>
        <v>07</v>
      </c>
      <c r="AP1971" s="36" t="str">
        <f t="shared" ca="1" si="1716"/>
        <v>00</v>
      </c>
      <c r="AQ1971" s="36" t="str">
        <f t="shared" ca="1" si="1717"/>
        <v>00</v>
      </c>
      <c r="AR1971" s="36" t="str">
        <f t="shared" ca="1" si="1718"/>
        <v>00</v>
      </c>
      <c r="AS1971" s="36"/>
    </row>
    <row r="1972" spans="2:45" ht="30" customHeight="1" x14ac:dyDescent="0.25">
      <c r="S1972" s="7" t="s">
        <v>424</v>
      </c>
      <c r="T1972" s="7" t="str">
        <f>VLOOKUP($T1954,MPN!$A$1:$E$497,2,FALSE)</f>
        <v>AMIC</v>
      </c>
      <c r="U1972" s="71"/>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2:45" ht="30" customHeight="1" x14ac:dyDescent="0.25">
      <c r="S1973" s="7" t="s">
        <v>16</v>
      </c>
      <c r="T1973" s="7" t="str">
        <f>VLOOKUP($T1955,ASIC!$A$1:$B$200,2,FALSE)</f>
        <v>M804WF</v>
      </c>
      <c r="U1973" s="71"/>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2:45" ht="30" customHeight="1" x14ac:dyDescent="0.25">
      <c r="S1974" s="7" t="s">
        <v>17</v>
      </c>
      <c r="T1974" s="7" t="str">
        <f>VLOOKUP($T1956,Sensor!$A$1:$B$100,2,FALSE)</f>
        <v>2227F</v>
      </c>
      <c r="U1974" s="71"/>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2:45" ht="30" customHeight="1" x14ac:dyDescent="0.25">
      <c r="S1975" s="7" t="s">
        <v>21</v>
      </c>
      <c r="T1975" s="7" t="str">
        <f>VLOOKUP($T1954,MPN!$A$1:$E$497,5,FALSE)</f>
        <v>Default</v>
      </c>
      <c r="U1975" s="71"/>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2:45" ht="30" customHeight="1" x14ac:dyDescent="0.25">
      <c r="S1976" s="7" t="s">
        <v>545</v>
      </c>
      <c r="T1976" s="7">
        <f t="shared" ref="T1976" si="1722">VLOOKUP(T1965,$DT$1:$DV$31,3,FALSE)</f>
        <v>0</v>
      </c>
      <c r="U1976" s="71"/>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2:45" ht="30" customHeight="1" x14ac:dyDescent="0.25">
      <c r="S1977" s="7" t="s">
        <v>22</v>
      </c>
      <c r="T1977" s="15">
        <v>2</v>
      </c>
      <c r="U1977" s="71"/>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2:45" ht="30" customHeight="1" x14ac:dyDescent="0.25">
      <c r="B1978" s="70"/>
      <c r="S1978" s="7" t="s">
        <v>696</v>
      </c>
      <c r="T1978" s="28">
        <v>45259</v>
      </c>
      <c r="U1978" s="71"/>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2:45" ht="30" customHeight="1" x14ac:dyDescent="0.25">
      <c r="S1979" s="7" t="s">
        <v>694</v>
      </c>
      <c r="T1979" s="15" t="s">
        <v>994</v>
      </c>
      <c r="U1979" s="71"/>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2:45" ht="30" customHeight="1" x14ac:dyDescent="0.25">
      <c r="S1980" s="7" t="s">
        <v>697</v>
      </c>
      <c r="T1980" s="7">
        <f t="shared" ref="T1980" ca="1" si="1723">COUNTA(U1955:U2014)</f>
        <v>17</v>
      </c>
      <c r="U1980" s="71"/>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2:45" ht="30" customHeight="1" x14ac:dyDescent="0.25">
      <c r="S1981" s="7" t="s">
        <v>715</v>
      </c>
      <c r="T1981" s="7" t="str">
        <f t="shared" ref="T1981" si="1724">T1969&amp;"+/-"&amp;T1970&amp;" "&amp;T1979</f>
        <v>-38+/-0.8 dBV</v>
      </c>
      <c r="U1981" s="71"/>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2:45" ht="30" customHeight="1" x14ac:dyDescent="0.25">
      <c r="S1982" s="7" t="s">
        <v>719</v>
      </c>
      <c r="T1982" s="54" t="str">
        <f t="shared" ref="T1982" si="1725">T1961&amp;" : "&amp;T1964&amp;" "&amp;"(uA)"&amp;CHAR(10)&amp;"Vdc&amp;Remark: "&amp;T1967</f>
        <v>3.3V : 100~200 (uA)
Vdc&amp;Remark: -</v>
      </c>
      <c r="U1982" s="71"/>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2:45" ht="30" customHeight="1" x14ac:dyDescent="0.25">
      <c r="U1983" s="71"/>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2:45" ht="30" customHeight="1" x14ac:dyDescent="0.25">
      <c r="S1984" s="2" t="s">
        <v>14</v>
      </c>
      <c r="T1984" s="2" t="str">
        <f t="shared" ref="T1984" si="1726">ADDRESS(ROW(S1984),COLUMN($S$1))&amp;":"&amp;ADDRESS(ROW(S2014),COLUMN($T$1))</f>
        <v>$S$1984:$T$2014</v>
      </c>
      <c r="U1984" s="71"/>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 t="shared" ref="S1985" si="1727">$BB$2</f>
        <v>15V</v>
      </c>
      <c r="T1985" s="3">
        <v>3.7</v>
      </c>
      <c r="U1985" s="71"/>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 t="shared" ref="S1986" si="1728">$BB$3</f>
        <v>14V</v>
      </c>
      <c r="T1986" s="3">
        <v>2.2000000000000002</v>
      </c>
      <c r="U1986" s="71"/>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 t="shared" ref="S1987" si="1729">$BB$4</f>
        <v>13V</v>
      </c>
      <c r="T1987" s="3">
        <v>1.1000000000000001</v>
      </c>
      <c r="U1987" s="71"/>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 t="shared" ref="S1988" si="1730">$BB$5</f>
        <v>12V</v>
      </c>
      <c r="T1988" s="3">
        <v>0</v>
      </c>
      <c r="U1988" s="71"/>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 t="shared" ref="S1989" si="1731">$BB$6</f>
        <v>11V</v>
      </c>
      <c r="T1989" s="3">
        <v>-1.3</v>
      </c>
      <c r="U1989" s="71"/>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 t="shared" ref="S1990" si="1732">$BB$7</f>
        <v>10V</v>
      </c>
      <c r="T1990" s="3">
        <v>-2.5</v>
      </c>
      <c r="U1990" s="71"/>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 t="shared" ref="S1991" si="1733">$BB$8</f>
        <v>9V</v>
      </c>
      <c r="T1991" s="3" t="s">
        <v>562</v>
      </c>
      <c r="U1991" s="71"/>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 t="shared" ref="S1992" si="1734">$BB$9</f>
        <v>FIX</v>
      </c>
      <c r="T1992" s="3" t="s">
        <v>562</v>
      </c>
      <c r="U1992" s="71"/>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 t="shared" ref="S1993" si="1735">$BB$10</f>
        <v>Space</v>
      </c>
      <c r="T1993" s="3"/>
      <c r="U1993" s="71"/>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 t="shared" ref="S1994" si="1736">$BB$11</f>
        <v>Config2</v>
      </c>
      <c r="T1994" s="3"/>
      <c r="U1994" s="71"/>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 t="shared" ref="S1995" si="1737">$BB$12</f>
        <v>-</v>
      </c>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 t="shared" ref="S1996" si="1738">$BB$13</f>
        <v>-</v>
      </c>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 t="shared" ref="S1997" si="1739">$BB$14</f>
        <v>-</v>
      </c>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 t="shared" ref="S1998" si="1740">$BB$15</f>
        <v>-</v>
      </c>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 t="shared" ref="S1999" si="1741">$BB$16</f>
        <v>-</v>
      </c>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 t="shared" ref="S2000" si="1742">$BB$17</f>
        <v>-</v>
      </c>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 t="shared" ref="S2001" si="1743">$BB$18</f>
        <v>-</v>
      </c>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 t="shared" ref="S2002" si="1744">$BB$19</f>
        <v>-</v>
      </c>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 t="shared" ref="S2003" si="1745">$BB$20</f>
        <v>-</v>
      </c>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 t="shared" ref="S2004" si="1746">$BB$21</f>
        <v>-</v>
      </c>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 t="shared" ref="S2005" si="1747">$BB$22</f>
        <v>-</v>
      </c>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 t="shared" ref="S2006" si="1748">$BB$23</f>
        <v>-</v>
      </c>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 t="shared" ref="S2007" si="1749">$BB$24</f>
        <v>-</v>
      </c>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 t="shared" ref="S2008" si="1750">$BB$25</f>
        <v>-</v>
      </c>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 t="shared" ref="S2009" si="1751">$BB$26</f>
        <v>-</v>
      </c>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 t="shared" ref="S2010" si="1752">$BB$27</f>
        <v>-</v>
      </c>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 t="shared" ref="S2011" si="1753">$BB$28</f>
        <v>-</v>
      </c>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 t="shared" ref="S2012" si="1754">$BB$29</f>
        <v>-</v>
      </c>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 t="shared" ref="S2013" si="1755">$BB$30</f>
        <v>-</v>
      </c>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 t="shared" ref="S2014" si="1756">$BB$31</f>
        <v>-</v>
      </c>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 t="shared" ref="Y2016" si="1757">VLOOKUP(U2016,$DX$1:$DZ$21,3,FALSE)</f>
        <v>-</v>
      </c>
      <c r="AD2016" s="8"/>
    </row>
    <row r="2017" spans="19:45" ht="30" customHeight="1" x14ac:dyDescent="0.25">
      <c r="S2017" s="7" t="s">
        <v>24</v>
      </c>
      <c r="T2017" s="15" t="s">
        <v>1154</v>
      </c>
      <c r="U2017" s="5" t="s">
        <v>23</v>
      </c>
      <c r="V2017" s="7" t="str">
        <f t="shared" ref="V2017" si="1758">VLOOKUP(U2016,$DX$1:$DZ$21,2,FALSE)</f>
        <v>-</v>
      </c>
      <c r="W2017" s="19"/>
      <c r="X2017" s="19"/>
      <c r="Y2017" s="19"/>
      <c r="Z2017" s="19"/>
      <c r="AA2017" s="5" t="s">
        <v>592</v>
      </c>
      <c r="AB2017" s="26" t="str">
        <f t="shared" ref="AB2017" si="1759">T2036&amp;"_"&amp;ABS(T2034)&amp;"dB_"&amp;T2038&amp;"_"&amp;T2039&amp;"_"&amp;GetAbsMaxMinText(AF2020:AG2079)&amp;"_"&amp;T2019&amp;"_"&amp;T2018&amp;S2016&amp;"."&amp;T2042</f>
        <v>12V_NormalMode_38dB_M804WF_2227F_396_457_ZTS6127_MP32.1</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1148</v>
      </c>
      <c r="U2018" s="32" t="str">
        <f t="shared" ref="U2018" si="1760">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1190</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 t="shared" ref="AN2019" si="1761">VLOOKUP($T2027,$DE$1:$DJ$31,2,FALSE)</f>
        <v>Full</v>
      </c>
      <c r="AO2019" s="56" t="str">
        <f t="shared" ref="AO2019" si="1762">VLOOKUP($T2027,$DE$1:$DJ$31,3,FALSE)</f>
        <v>Full</v>
      </c>
      <c r="AP2019" s="56" t="str">
        <f t="shared" ref="AP2019" si="1763">VLOOKUP($T2027,$DE$1:$DJ$31,4,FALSE)</f>
        <v>non</v>
      </c>
      <c r="AQ2019" s="56" t="str">
        <f t="shared" ref="AQ2019" si="1764">VLOOKUP($T2027,$DE$1:$DJ$31,5,FALSE)</f>
        <v>non</v>
      </c>
      <c r="AR2019" s="56" t="str">
        <f t="shared" ref="AR2019" si="1765">VLOOKUP($T2027,$DE$1:$DJ$31,6,FALSE)</f>
        <v>Full</v>
      </c>
      <c r="AS2019" s="35" t="s">
        <v>726</v>
      </c>
    </row>
    <row r="2020" spans="19:45" ht="30" customHeight="1" x14ac:dyDescent="0.25">
      <c r="S2020" s="7" t="s">
        <v>18</v>
      </c>
      <c r="T2020" s="15" t="s">
        <v>1149</v>
      </c>
      <c r="U2020" s="36" t="str">
        <f t="shared" ref="U2020:U2026" ca="1" si="1766">ConfigCode($AA2020,$AN2020,$AO2020,$AP2020,$AQ2020,$AR2020,$AF2020,$AG2020,2)</f>
        <v>0x37=-39.90,-39.60;</v>
      </c>
      <c r="V2020" s="37"/>
      <c r="W2020" s="37"/>
      <c r="X2020" s="68"/>
      <c r="Y2020" s="68"/>
      <c r="Z2020" s="55">
        <f t="shared" ref="Z2020:Z2026" ca="1" si="1767" xml:space="preserve">
N("vbias,vlookup vbias range")+
VLOOKUP($AA2020,INDIRECT(BoxVal(ROW($AA2020),34,COLUMN(T2016))),2,FALSE)+
N("gain")+
$AB2020+
N("vcm")+
VLOOKUP($AC2020,$CT$1:$DC$31,7,FALSE)+
N("(vbias*vcp*vbg-vbias)*sensor ratio")+
VbiasCal($AA2020,$AD2020,$AE2020,BoxVal(ROW($AC2020),18,COLUMN($T$22)))+
N("vbias ref+gain ref")+
$V2020+$W2020</f>
        <v>1.4</v>
      </c>
      <c r="AA2020" s="39" t="s">
        <v>1153</v>
      </c>
      <c r="AB2020" s="40">
        <v>2.5</v>
      </c>
      <c r="AC2020" s="40" t="s">
        <v>996</v>
      </c>
      <c r="AD2020" s="40">
        <v>1</v>
      </c>
      <c r="AE2020" s="41">
        <v>0</v>
      </c>
      <c r="AF2020" s="42">
        <v>-39.9</v>
      </c>
      <c r="AG2020" s="42">
        <v>-39.6</v>
      </c>
      <c r="AH2020" s="43">
        <f t="shared" ref="AH2020:AH2026" ca="1" si="1768">$AF2020+$Z2020</f>
        <v>-38.5</v>
      </c>
      <c r="AI2020" s="43">
        <f t="shared" ref="AI2020:AI2026" ca="1" si="1769">$AG2020+$Z2020</f>
        <v>-38.200000000000003</v>
      </c>
      <c r="AJ2020" s="44">
        <f t="shared" ref="AJ2020:AJ2026" ca="1" si="1770" xml:space="preserve">
N("initial sens-loopgain")+
$AF2020-BoxVal(ROW($AA2020),26,COLUMN(INDIRECT("T"&amp;(INT(ROW($AA2037)/65))*65+2)))</f>
        <v>-39.9</v>
      </c>
      <c r="AK2020" s="44">
        <f t="shared" ref="AK2020:AK2026" ca="1" si="1771">AJ2020+(AG2020-AF2020)</f>
        <v>-39.6</v>
      </c>
      <c r="AL2020" s="44">
        <f t="shared" ref="AL2020:AL2026" ca="1" si="1772" xml:space="preserve">
N("initial sens-loopgain-gain-gain ref-vcm")+
$AH2020-
BoxVal(ROW($AA2020),26,COLUMN(INDIRECT("T"&amp;(INT(ROW($AA2037)/65))*65+2)))-
$AB2020-
$W2020-
IFERROR(VLOOKUP($AC2020,$CT$1:$DC$31,7,FALSE),0)</f>
        <v>-41</v>
      </c>
      <c r="AM2020" s="44">
        <f t="shared" ref="AM2020:AM2026" ca="1" si="1773">AL2020+(AG2020-AF2020)</f>
        <v>-40.700000000000003</v>
      </c>
      <c r="AN2020" s="36" t="str">
        <f t="shared" ref="AN2020:AN2026" ca="1" si="1774">IF(BoxVal(ROW(AA2020),9,COLUMN(T2018))="FIX","00",ManualLookup(AA2020,BoxVal(ROW(AA2020),4,COLUMN(AN2018)),INDIRECT(DN$3)))</f>
        <v>30</v>
      </c>
      <c r="AO2020" s="36" t="str">
        <f t="shared" ref="AO2020:AR2026" ca="1" si="1775">ManualLookup(AB2020,BoxVal(ROW(AB2020),4,COLUMN(AO2018)),INDIRECT(DO$3))</f>
        <v>07</v>
      </c>
      <c r="AP2020" s="36" t="str">
        <f t="shared" ca="1" si="1775"/>
        <v>00</v>
      </c>
      <c r="AQ2020" s="36" t="str">
        <f t="shared" ca="1" si="1775"/>
        <v>00</v>
      </c>
      <c r="AR2020" s="36" t="str">
        <f t="shared" ca="1" si="1775"/>
        <v>00</v>
      </c>
      <c r="AS2020" s="33"/>
    </row>
    <row r="2021" spans="19:45" ht="30" customHeight="1" x14ac:dyDescent="0.25">
      <c r="S2021" s="7" t="s">
        <v>13</v>
      </c>
      <c r="T2021" s="15" t="s">
        <v>1155</v>
      </c>
      <c r="U2021" s="71" t="str">
        <f t="shared" ca="1" si="1766"/>
        <v>0x38=-41.00,-39.90;</v>
      </c>
      <c r="V2021" s="37"/>
      <c r="W2021" s="37"/>
      <c r="X2021" s="68"/>
      <c r="Y2021" s="68"/>
      <c r="Z2021" s="55">
        <f t="shared" ca="1" si="1767"/>
        <v>2.4</v>
      </c>
      <c r="AA2021" s="39" t="s">
        <v>1153</v>
      </c>
      <c r="AB2021" s="40">
        <v>3.5</v>
      </c>
      <c r="AC2021" s="40" t="s">
        <v>996</v>
      </c>
      <c r="AD2021" s="40">
        <v>1</v>
      </c>
      <c r="AE2021" s="41">
        <v>0</v>
      </c>
      <c r="AF2021" s="42">
        <v>-41</v>
      </c>
      <c r="AG2021" s="47">
        <f t="shared" ref="AG2021" si="1776">AF2020</f>
        <v>-39.9</v>
      </c>
      <c r="AH2021" s="43">
        <f t="shared" ca="1" si="1768"/>
        <v>-38.6</v>
      </c>
      <c r="AI2021" s="43">
        <f t="shared" ca="1" si="1769"/>
        <v>-37.5</v>
      </c>
      <c r="AJ2021" s="44">
        <f t="shared" ca="1" si="1770"/>
        <v>-41</v>
      </c>
      <c r="AK2021" s="44">
        <f t="shared" ca="1" si="1771"/>
        <v>-39.9</v>
      </c>
      <c r="AL2021" s="44">
        <f t="shared" ca="1" si="1772"/>
        <v>-42.1</v>
      </c>
      <c r="AM2021" s="44">
        <f t="shared" ca="1" si="1773"/>
        <v>-41</v>
      </c>
      <c r="AN2021" s="36" t="str">
        <f t="shared" ca="1" si="1774"/>
        <v>30</v>
      </c>
      <c r="AO2021" s="36" t="str">
        <f t="shared" ca="1" si="1775"/>
        <v>08</v>
      </c>
      <c r="AP2021" s="36" t="str">
        <f t="shared" ca="1" si="1775"/>
        <v>00</v>
      </c>
      <c r="AQ2021" s="36" t="str">
        <f t="shared" ca="1" si="1775"/>
        <v>00</v>
      </c>
      <c r="AR2021" s="36" t="str">
        <f t="shared" ca="1" si="1775"/>
        <v>00</v>
      </c>
      <c r="AS2021" s="36"/>
    </row>
    <row r="2022" spans="19:45" ht="30" customHeight="1" x14ac:dyDescent="0.25">
      <c r="S2022" s="26"/>
      <c r="T2022" s="17"/>
      <c r="U2022" s="71" t="str">
        <f t="shared" ca="1" si="1766"/>
        <v>0x08=-42.00,-41.00;</v>
      </c>
      <c r="V2022" s="37"/>
      <c r="W2022" s="37"/>
      <c r="X2022" s="68"/>
      <c r="Y2022" s="68"/>
      <c r="Z2022" s="55">
        <f t="shared" ca="1" si="1767"/>
        <v>3.5</v>
      </c>
      <c r="AA2022" s="39" t="s">
        <v>587</v>
      </c>
      <c r="AB2022" s="40">
        <v>3.5</v>
      </c>
      <c r="AC2022" s="40" t="s">
        <v>995</v>
      </c>
      <c r="AD2022" s="40">
        <v>1</v>
      </c>
      <c r="AE2022" s="41">
        <v>0</v>
      </c>
      <c r="AF2022" s="42">
        <v>-42</v>
      </c>
      <c r="AG2022" s="47">
        <f>AF2021</f>
        <v>-41</v>
      </c>
      <c r="AH2022" s="43">
        <f t="shared" ca="1" si="1768"/>
        <v>-38.5</v>
      </c>
      <c r="AI2022" s="43">
        <f t="shared" ca="1" si="1769"/>
        <v>-37.5</v>
      </c>
      <c r="AJ2022" s="44">
        <f t="shared" ca="1" si="1770"/>
        <v>-42</v>
      </c>
      <c r="AK2022" s="44">
        <f t="shared" ca="1" si="1771"/>
        <v>-41</v>
      </c>
      <c r="AL2022" s="44">
        <f t="shared" ca="1" si="1772"/>
        <v>-42</v>
      </c>
      <c r="AM2022" s="44">
        <f t="shared" ca="1" si="1773"/>
        <v>-41</v>
      </c>
      <c r="AN2022" s="36" t="str">
        <f t="shared" ca="1" si="1774"/>
        <v>00</v>
      </c>
      <c r="AO2022" s="36" t="str">
        <f t="shared" ca="1" si="1775"/>
        <v>08</v>
      </c>
      <c r="AP2022" s="36" t="str">
        <f t="shared" ca="1" si="1775"/>
        <v>00</v>
      </c>
      <c r="AQ2022" s="36" t="str">
        <f t="shared" ca="1" si="1775"/>
        <v>00</v>
      </c>
      <c r="AR2022" s="36" t="str">
        <f t="shared" ca="1" si="1775"/>
        <v>00</v>
      </c>
      <c r="AS2022" s="36"/>
    </row>
    <row r="2023" spans="19:45" ht="30" customHeight="1" x14ac:dyDescent="0.25">
      <c r="S2023" s="7" t="s">
        <v>19</v>
      </c>
      <c r="T2023" s="15" t="s">
        <v>1150</v>
      </c>
      <c r="U2023" s="71" t="str">
        <f t="shared" ca="1" si="1766"/>
        <v>0x09=-43.10,-42.00;</v>
      </c>
      <c r="V2023" s="37"/>
      <c r="W2023" s="37"/>
      <c r="X2023" s="68"/>
      <c r="Y2023" s="68"/>
      <c r="Z2023" s="55">
        <f t="shared" ca="1" si="1767"/>
        <v>4.5</v>
      </c>
      <c r="AA2023" s="39" t="s">
        <v>587</v>
      </c>
      <c r="AB2023" s="40">
        <v>4.5</v>
      </c>
      <c r="AC2023" s="40" t="s">
        <v>995</v>
      </c>
      <c r="AD2023" s="40">
        <v>1</v>
      </c>
      <c r="AE2023" s="41">
        <v>0</v>
      </c>
      <c r="AF2023" s="42">
        <v>-43.1</v>
      </c>
      <c r="AG2023" s="47">
        <f>AF2022</f>
        <v>-42</v>
      </c>
      <c r="AH2023" s="43">
        <f t="shared" ca="1" si="1768"/>
        <v>-38.6</v>
      </c>
      <c r="AI2023" s="43">
        <f t="shared" ca="1" si="1769"/>
        <v>-37.5</v>
      </c>
      <c r="AJ2023" s="44">
        <f t="shared" ca="1" si="1770"/>
        <v>-43.1</v>
      </c>
      <c r="AK2023" s="44">
        <f t="shared" ca="1" si="1771"/>
        <v>-42</v>
      </c>
      <c r="AL2023" s="44">
        <f t="shared" ca="1" si="1772"/>
        <v>-43.1</v>
      </c>
      <c r="AM2023" s="44">
        <f t="shared" ca="1" si="1773"/>
        <v>-42</v>
      </c>
      <c r="AN2023" s="36" t="str">
        <f t="shared" ca="1" si="1774"/>
        <v>00</v>
      </c>
      <c r="AO2023" s="36" t="str">
        <f t="shared" ca="1" si="1775"/>
        <v>09</v>
      </c>
      <c r="AP2023" s="36" t="str">
        <f t="shared" ca="1" si="1775"/>
        <v>00</v>
      </c>
      <c r="AQ2023" s="36" t="str">
        <f t="shared" ca="1" si="1775"/>
        <v>00</v>
      </c>
      <c r="AR2023" s="36" t="str">
        <f t="shared" ca="1" si="1775"/>
        <v>00</v>
      </c>
      <c r="AS2023" s="36"/>
    </row>
    <row r="2024" spans="19:45" ht="30" customHeight="1" x14ac:dyDescent="0.25">
      <c r="S2024" s="7" t="s">
        <v>15</v>
      </c>
      <c r="T2024" s="15" t="s">
        <v>1151</v>
      </c>
      <c r="U2024" s="71" t="str">
        <f t="shared" ca="1" si="1766"/>
        <v>0x59=-44.10,-43.10;</v>
      </c>
      <c r="V2024" s="37"/>
      <c r="W2024" s="37"/>
      <c r="X2024" s="68"/>
      <c r="Y2024" s="68"/>
      <c r="Z2024" s="55">
        <f t="shared" ca="1" si="1767"/>
        <v>5.6</v>
      </c>
      <c r="AA2024" s="39" t="s">
        <v>580</v>
      </c>
      <c r="AB2024" s="40">
        <v>4.5</v>
      </c>
      <c r="AC2024" s="40" t="s">
        <v>995</v>
      </c>
      <c r="AD2024" s="40">
        <v>1</v>
      </c>
      <c r="AE2024" s="41">
        <v>0</v>
      </c>
      <c r="AF2024" s="42">
        <v>-44.1</v>
      </c>
      <c r="AG2024" s="47">
        <f>AF2023</f>
        <v>-43.1</v>
      </c>
      <c r="AH2024" s="43">
        <f t="shared" ca="1" si="1768"/>
        <v>-38.5</v>
      </c>
      <c r="AI2024" s="43">
        <f t="shared" ca="1" si="1769"/>
        <v>-37.5</v>
      </c>
      <c r="AJ2024" s="44">
        <f t="shared" ca="1" si="1770"/>
        <v>-44.1</v>
      </c>
      <c r="AK2024" s="44">
        <f t="shared" ca="1" si="1771"/>
        <v>-43.1</v>
      </c>
      <c r="AL2024" s="44">
        <f t="shared" ca="1" si="1772"/>
        <v>-43</v>
      </c>
      <c r="AM2024" s="44">
        <f t="shared" ca="1" si="1773"/>
        <v>-42</v>
      </c>
      <c r="AN2024" s="36" t="str">
        <f t="shared" ca="1" si="1774"/>
        <v>50</v>
      </c>
      <c r="AO2024" s="36" t="str">
        <f t="shared" ca="1" si="1775"/>
        <v>09</v>
      </c>
      <c r="AP2024" s="36" t="str">
        <f t="shared" ca="1" si="1775"/>
        <v>00</v>
      </c>
      <c r="AQ2024" s="36" t="str">
        <f t="shared" ca="1" si="1775"/>
        <v>00</v>
      </c>
      <c r="AR2024" s="36" t="str">
        <f t="shared" ca="1" si="1775"/>
        <v>00</v>
      </c>
      <c r="AS2024" s="36"/>
    </row>
    <row r="2025" spans="19:45" ht="30" customHeight="1" x14ac:dyDescent="0.25">
      <c r="S2025" s="7" t="s">
        <v>705</v>
      </c>
      <c r="T2025" s="15" t="s">
        <v>1152</v>
      </c>
      <c r="U2025" s="71" t="str">
        <f t="shared" ca="1" si="1766"/>
        <v>0x5A=-45.10,-44.10;</v>
      </c>
      <c r="V2025" s="37"/>
      <c r="W2025" s="37"/>
      <c r="X2025" s="68"/>
      <c r="Y2025" s="68"/>
      <c r="Z2025" s="55">
        <f t="shared" ca="1" si="1767"/>
        <v>6.6</v>
      </c>
      <c r="AA2025" s="39" t="s">
        <v>580</v>
      </c>
      <c r="AB2025" s="40">
        <v>5.5</v>
      </c>
      <c r="AC2025" s="40" t="s">
        <v>995</v>
      </c>
      <c r="AD2025" s="40">
        <v>1</v>
      </c>
      <c r="AE2025" s="41">
        <v>0</v>
      </c>
      <c r="AF2025" s="42">
        <v>-45.1</v>
      </c>
      <c r="AG2025" s="47">
        <f>AF2024</f>
        <v>-44.1</v>
      </c>
      <c r="AH2025" s="43">
        <f t="shared" ca="1" si="1768"/>
        <v>-38.5</v>
      </c>
      <c r="AI2025" s="43">
        <f t="shared" ca="1" si="1769"/>
        <v>-37.5</v>
      </c>
      <c r="AJ2025" s="44">
        <f t="shared" ca="1" si="1770"/>
        <v>-45.1</v>
      </c>
      <c r="AK2025" s="44">
        <f t="shared" ca="1" si="1771"/>
        <v>-44.1</v>
      </c>
      <c r="AL2025" s="44">
        <f t="shared" ca="1" si="1772"/>
        <v>-44</v>
      </c>
      <c r="AM2025" s="44">
        <f t="shared" ca="1" si="1773"/>
        <v>-43</v>
      </c>
      <c r="AN2025" s="36" t="str">
        <f t="shared" ca="1" si="1774"/>
        <v>50</v>
      </c>
      <c r="AO2025" s="36" t="str">
        <f t="shared" ca="1" si="1775"/>
        <v>0A</v>
      </c>
      <c r="AP2025" s="36" t="str">
        <f t="shared" ca="1" si="1775"/>
        <v>00</v>
      </c>
      <c r="AQ2025" s="36" t="str">
        <f t="shared" ca="1" si="1775"/>
        <v>00</v>
      </c>
      <c r="AR2025" s="36" t="str">
        <f t="shared" ca="1" si="1775"/>
        <v>00</v>
      </c>
      <c r="AS2025" s="36"/>
    </row>
    <row r="2026" spans="19:45" ht="30" customHeight="1" x14ac:dyDescent="0.25">
      <c r="S2026" s="7" t="s">
        <v>605</v>
      </c>
      <c r="T2026" s="15" t="s">
        <v>991</v>
      </c>
      <c r="U2026" s="71" t="str">
        <f t="shared" ca="1" si="1766"/>
        <v>0x6A=-45.70,-45.10;</v>
      </c>
      <c r="V2026" s="37"/>
      <c r="W2026" s="37"/>
      <c r="X2026" s="68"/>
      <c r="Y2026" s="68"/>
      <c r="Z2026" s="55">
        <f t="shared" ca="1" si="1767"/>
        <v>7.5</v>
      </c>
      <c r="AA2026" s="39" t="s">
        <v>581</v>
      </c>
      <c r="AB2026" s="40">
        <v>5.5</v>
      </c>
      <c r="AC2026" s="40" t="s">
        <v>995</v>
      </c>
      <c r="AD2026" s="40">
        <v>1</v>
      </c>
      <c r="AE2026" s="41">
        <v>0</v>
      </c>
      <c r="AF2026" s="42">
        <v>-45.7</v>
      </c>
      <c r="AG2026" s="47">
        <f>AF2025</f>
        <v>-45.1</v>
      </c>
      <c r="AH2026" s="43">
        <f t="shared" ca="1" si="1768"/>
        <v>-38.200000000000003</v>
      </c>
      <c r="AI2026" s="43">
        <f t="shared" ca="1" si="1769"/>
        <v>-37.6</v>
      </c>
      <c r="AJ2026" s="44">
        <f t="shared" ca="1" si="1770"/>
        <v>-45.7</v>
      </c>
      <c r="AK2026" s="44">
        <f t="shared" ca="1" si="1771"/>
        <v>-45.1</v>
      </c>
      <c r="AL2026" s="44">
        <f t="shared" ca="1" si="1772"/>
        <v>-43.7</v>
      </c>
      <c r="AM2026" s="44">
        <f t="shared" ca="1" si="1773"/>
        <v>-43.1</v>
      </c>
      <c r="AN2026" s="36" t="str">
        <f t="shared" ca="1" si="1774"/>
        <v>60</v>
      </c>
      <c r="AO2026" s="36" t="str">
        <f t="shared" ca="1" si="1775"/>
        <v>0A</v>
      </c>
      <c r="AP2026" s="36" t="str">
        <f t="shared" ca="1" si="1775"/>
        <v>00</v>
      </c>
      <c r="AQ2026" s="36" t="str">
        <f t="shared" ca="1" si="1775"/>
        <v>00</v>
      </c>
      <c r="AR2026" s="36" t="str">
        <f t="shared" ca="1" si="1775"/>
        <v>00</v>
      </c>
      <c r="AS2026" s="36"/>
    </row>
    <row r="2027" spans="19:45" ht="30" customHeight="1" x14ac:dyDescent="0.25">
      <c r="S2027" s="7" t="s">
        <v>721</v>
      </c>
      <c r="T2027" s="15" t="s">
        <v>26</v>
      </c>
      <c r="U2027" s="71"/>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71"/>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1098</v>
      </c>
      <c r="U2029" s="71"/>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993</v>
      </c>
      <c r="U2030" s="71"/>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71"/>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71"/>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45" ht="30" customHeight="1" x14ac:dyDescent="0.25">
      <c r="S2033" s="7" t="s">
        <v>573</v>
      </c>
      <c r="T2033" s="15">
        <v>1.1000000000000001</v>
      </c>
      <c r="U2033" s="71"/>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45" ht="30" customHeight="1" x14ac:dyDescent="0.25">
      <c r="S2034" s="7" t="s">
        <v>590</v>
      </c>
      <c r="T2034" s="15">
        <f>VLOOKUP(T2019,MPN!$A$1:$E$997,4,FALSE)</f>
        <v>-38</v>
      </c>
      <c r="U2034" s="71"/>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45" ht="30" customHeight="1" x14ac:dyDescent="0.25">
      <c r="S2035" s="7" t="s">
        <v>693</v>
      </c>
      <c r="T2035" s="15">
        <v>0.8</v>
      </c>
      <c r="U2035" s="71"/>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45" ht="30" customHeight="1" x14ac:dyDescent="0.25">
      <c r="S2036" s="7" t="s">
        <v>604</v>
      </c>
      <c r="T2036" s="7" t="str">
        <f t="shared" ref="T2036" si="1777">VLOOKUP($T2023,$AU$1:$AZ$31,MATCH($T2017,$AU$1:$AZ$1,0),FALSE)&amp;"_"&amp;T2025</f>
        <v>12V_NormalMode</v>
      </c>
      <c r="U2036" s="71"/>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45" ht="30" customHeight="1" x14ac:dyDescent="0.25">
      <c r="S2037" s="7" t="s">
        <v>424</v>
      </c>
      <c r="T2037" s="7" t="str">
        <f>VLOOKUP($T2019,MPN!$A$1:$E$497,2,FALSE)</f>
        <v>AMIC</v>
      </c>
      <c r="U2037" s="71"/>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45" ht="30" customHeight="1" x14ac:dyDescent="0.25">
      <c r="S2038" s="7" t="s">
        <v>16</v>
      </c>
      <c r="T2038" s="7" t="str">
        <f>VLOOKUP($T2020,ASIC!$A$1:$B$200,2,FALSE)</f>
        <v>M804WF</v>
      </c>
      <c r="U2038" s="71"/>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45" ht="30" customHeight="1" x14ac:dyDescent="0.25">
      <c r="S2039" s="7" t="s">
        <v>17</v>
      </c>
      <c r="T2039" s="7" t="str">
        <f>VLOOKUP($T2021,Sensor!$A$1:$B$100,2,FALSE)</f>
        <v>2227F</v>
      </c>
      <c r="U2039" s="71"/>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45" ht="30" customHeight="1" x14ac:dyDescent="0.25">
      <c r="S2040" s="7" t="s">
        <v>21</v>
      </c>
      <c r="T2040" s="7" t="str">
        <f>VLOOKUP($T2019,MPN!$A$1:$E$497,5,FALSE)</f>
        <v>Default</v>
      </c>
      <c r="U2040" s="71"/>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45" ht="30" customHeight="1" x14ac:dyDescent="0.25">
      <c r="S2041" s="7" t="s">
        <v>545</v>
      </c>
      <c r="T2041" s="7">
        <f t="shared" ref="T2041" si="1778">VLOOKUP(T2030,$DT$1:$DV$31,3,FALSE)</f>
        <v>0</v>
      </c>
      <c r="U2041" s="71"/>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45" ht="30" customHeight="1" x14ac:dyDescent="0.25">
      <c r="S2042" s="7" t="s">
        <v>22</v>
      </c>
      <c r="T2042" s="15">
        <v>1</v>
      </c>
      <c r="U2042" s="71"/>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45" ht="30" customHeight="1" x14ac:dyDescent="0.25">
      <c r="B2043" s="70"/>
      <c r="S2043" s="7" t="s">
        <v>696</v>
      </c>
      <c r="T2043" s="28">
        <v>44868</v>
      </c>
      <c r="U2043" s="71"/>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45" ht="30" customHeight="1" x14ac:dyDescent="0.25">
      <c r="S2044" s="7" t="s">
        <v>694</v>
      </c>
      <c r="T2044" s="15" t="s">
        <v>994</v>
      </c>
      <c r="U2044" s="71"/>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45" ht="30" customHeight="1" x14ac:dyDescent="0.25">
      <c r="S2045" s="7" t="s">
        <v>697</v>
      </c>
      <c r="T2045" s="7">
        <f t="shared" ref="T2045" ca="1" si="1779">COUNTA(U2020:U2079)</f>
        <v>7</v>
      </c>
      <c r="U2045" s="71"/>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45" ht="30" customHeight="1" x14ac:dyDescent="0.25">
      <c r="S2046" s="7" t="s">
        <v>715</v>
      </c>
      <c r="T2046" s="7" t="str">
        <f t="shared" ref="T2046" si="1780">T2034&amp;"+/-"&amp;T2035&amp;" "&amp;T2044</f>
        <v>-38+/-0.8 dBV</v>
      </c>
      <c r="U2046" s="71"/>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45" ht="30" customHeight="1" x14ac:dyDescent="0.25">
      <c r="S2047" s="7" t="s">
        <v>719</v>
      </c>
      <c r="T2047" s="54" t="str">
        <f t="shared" ref="T2047" si="1781">T2026&amp;" : "&amp;T2029&amp;" "&amp;"(uA)"&amp;CHAR(10)&amp;"Vdc&amp;Remark: "&amp;T2032</f>
        <v>3.3V : 100~200 (uA)
Vdc&amp;Remark: -</v>
      </c>
      <c r="U2047" s="71"/>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45" ht="30" customHeight="1" x14ac:dyDescent="0.25">
      <c r="U2048" s="71"/>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 t="shared" ref="T2049" si="1782">ADDRESS(ROW(S2049),COLUMN($S$1))&amp;":"&amp;ADDRESS(ROW(S2079),COLUMN($T$1))</f>
        <v>$S$2049:$T$2079</v>
      </c>
      <c r="U2049" s="71"/>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 t="shared" ref="S2050" si="1783">$BB$2</f>
        <v>15V</v>
      </c>
      <c r="T2050" s="3">
        <v>3.25</v>
      </c>
      <c r="U2050" s="71"/>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 t="shared" ref="S2051" si="1784">$BB$3</f>
        <v>14V</v>
      </c>
      <c r="T2051" s="3">
        <v>2</v>
      </c>
      <c r="U2051" s="71"/>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 t="shared" ref="S2052" si="1785">$BB$4</f>
        <v>13V</v>
      </c>
      <c r="T2052" s="3">
        <v>1.1000000000000001</v>
      </c>
      <c r="U2052" s="71"/>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 t="shared" ref="S2053" si="1786">$BB$5</f>
        <v>12V</v>
      </c>
      <c r="T2053" s="3">
        <v>0</v>
      </c>
      <c r="U2053" s="71"/>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 t="shared" ref="S2054" si="1787">$BB$6</f>
        <v>11V</v>
      </c>
      <c r="T2054" s="3">
        <v>-1.1000000000000001</v>
      </c>
      <c r="U2054" s="71"/>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 t="shared" ref="S2055" si="1788">$BB$7</f>
        <v>10V</v>
      </c>
      <c r="T2055" s="3">
        <v>-2.2000000000000002</v>
      </c>
      <c r="U2055" s="71"/>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 t="shared" ref="S2056" si="1789">$BB$8</f>
        <v>9V</v>
      </c>
      <c r="T2056" s="3" t="s">
        <v>562</v>
      </c>
      <c r="U2056" s="71"/>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 t="shared" ref="S2057" si="1790">$BB$9</f>
        <v>FIX</v>
      </c>
      <c r="T2057" s="3" t="s">
        <v>562</v>
      </c>
      <c r="U2057" s="71"/>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 t="shared" ref="S2058" si="1791">$BB$10</f>
        <v>Space</v>
      </c>
      <c r="T2058" s="3"/>
      <c r="U2058" s="71"/>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 t="shared" ref="S2059" si="1792">$BB$11</f>
        <v>Config2</v>
      </c>
      <c r="T2059" s="3"/>
      <c r="U2059" s="71"/>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 t="shared" ref="S2060" si="1793">$BB$12</f>
        <v>-</v>
      </c>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 t="shared" ref="S2061" si="1794">$BB$13</f>
        <v>-</v>
      </c>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 t="shared" ref="S2062" si="1795">$BB$14</f>
        <v>-</v>
      </c>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 t="shared" ref="S2063" si="1796">$BB$15</f>
        <v>-</v>
      </c>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 t="shared" ref="S2064" si="1797">$BB$16</f>
        <v>-</v>
      </c>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 t="shared" ref="S2065" si="1798">$BB$17</f>
        <v>-</v>
      </c>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 t="shared" ref="S2066" si="1799">$BB$18</f>
        <v>-</v>
      </c>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 t="shared" ref="S2067" si="1800">$BB$19</f>
        <v>-</v>
      </c>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 t="shared" ref="S2068" si="1801">$BB$20</f>
        <v>-</v>
      </c>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 t="shared" ref="S2069" si="1802">$BB$21</f>
        <v>-</v>
      </c>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 t="shared" ref="S2070" si="1803">$BB$22</f>
        <v>-</v>
      </c>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 t="shared" ref="S2071" si="1804">$BB$23</f>
        <v>-</v>
      </c>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 t="shared" ref="S2072" si="1805">$BB$24</f>
        <v>-</v>
      </c>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 t="shared" ref="S2073" si="1806">$BB$25</f>
        <v>-</v>
      </c>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 t="shared" ref="S2074" si="1807">$BB$26</f>
        <v>-</v>
      </c>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 t="shared" ref="S2075" si="1808">$BB$27</f>
        <v>-</v>
      </c>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 t="shared" ref="S2076" si="1809">$BB$28</f>
        <v>-</v>
      </c>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 t="shared" ref="S2077" si="1810">$BB$29</f>
        <v>-</v>
      </c>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 t="shared" ref="S2078" si="1811">$BB$30</f>
        <v>-</v>
      </c>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 t="shared" ref="S2079" si="1812">$BB$31</f>
        <v>-</v>
      </c>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row r="2081" spans="19:45" ht="30" customHeight="1" x14ac:dyDescent="0.25">
      <c r="S2081" s="31" cm="1">
        <f t="array" ref="S2081">BoxNum(ROW($S2081))</f>
        <v>33</v>
      </c>
      <c r="T2081" s="7" t="s">
        <v>698</v>
      </c>
      <c r="U2081" s="15" t="s">
        <v>585</v>
      </c>
      <c r="V2081" s="12"/>
      <c r="W2081" s="65"/>
      <c r="X2081" s="12"/>
      <c r="Y2081" s="7" t="str">
        <f t="shared" ref="Y2081" si="1813">VLOOKUP(U2081,$DX$1:$DZ$21,3,FALSE)</f>
        <v>-</v>
      </c>
      <c r="AD2081" s="8"/>
    </row>
    <row r="2082" spans="19:45" ht="30" customHeight="1" x14ac:dyDescent="0.25">
      <c r="S2082" s="7" t="s">
        <v>24</v>
      </c>
      <c r="T2082" s="15" t="s">
        <v>606</v>
      </c>
      <c r="U2082" s="5" t="s">
        <v>23</v>
      </c>
      <c r="V2082" s="7" t="str">
        <f t="shared" ref="V2082" si="1814">VLOOKUP(U2081,$DX$1:$DZ$21,2,FALSE)</f>
        <v>-</v>
      </c>
      <c r="W2082" s="19"/>
      <c r="X2082" s="19"/>
      <c r="Y2082" s="19"/>
      <c r="Z2082" s="19"/>
      <c r="AA2082" s="5" t="s">
        <v>592</v>
      </c>
      <c r="AB2082" s="26" t="str">
        <f t="shared" ref="AB2082" si="1815">T2101&amp;"_"&amp;ABS(T2099)&amp;"dB_"&amp;T2103&amp;"_"&amp;T2104&amp;"_"&amp;GetAbsMaxMinText(AF2085:AG2144)&amp;"_"&amp;T2084&amp;"_"&amp;T2083&amp;S2081&amp;"."&amp;T2107</f>
        <v>default_NormalMode_38dB_M804WF_2227F_348_442_ZTS6053_MP33.10</v>
      </c>
      <c r="AC2082" s="18"/>
      <c r="AD2082" s="18"/>
      <c r="AE2082" s="18"/>
      <c r="AF2082" s="18"/>
      <c r="AG2082" s="18"/>
      <c r="AH2082" s="19"/>
      <c r="AI2082" s="19" t="s">
        <v>2</v>
      </c>
      <c r="AJ2082" s="16"/>
      <c r="AK2082" s="16"/>
      <c r="AL2082" s="16"/>
      <c r="AM2082" s="16"/>
      <c r="AN2082" s="16"/>
      <c r="AO2082" s="16"/>
      <c r="AP2082" s="16"/>
      <c r="AQ2082" s="16"/>
      <c r="AR2082" s="16"/>
      <c r="AS2082" s="16"/>
    </row>
    <row r="2083" spans="19:45" ht="30" customHeight="1" x14ac:dyDescent="0.25">
      <c r="S2083" s="7" t="s">
        <v>5</v>
      </c>
      <c r="T2083" s="15" t="s">
        <v>1148</v>
      </c>
      <c r="U2083" s="32" t="str">
        <f t="shared" ref="U2083" si="1816">HYPERLINK("#A"&amp;(S2081+1),"&lt;==Block" &amp; $S2081 &amp;"==&gt;")</f>
        <v>&lt;==Block33==&gt;</v>
      </c>
      <c r="V2083" s="51"/>
      <c r="W2083" s="19"/>
      <c r="X2083" s="19"/>
      <c r="Y2083" s="23"/>
      <c r="Z2083" s="8"/>
      <c r="AA2083" s="19"/>
      <c r="AB2083" s="19"/>
      <c r="AC2083" s="19"/>
      <c r="AD2083" s="19"/>
      <c r="AE2083" s="19"/>
      <c r="AF2083" s="19"/>
      <c r="AG2083" s="19"/>
      <c r="AH2083" s="19"/>
      <c r="AI2083" s="19"/>
      <c r="AJ2083" s="19"/>
      <c r="AK2083" s="19"/>
      <c r="AL2083" s="19"/>
      <c r="AM2083" s="19"/>
      <c r="AN2083" s="57" t="s">
        <v>723</v>
      </c>
      <c r="AO2083" s="57" t="s">
        <v>709</v>
      </c>
      <c r="AP2083" s="57" t="s">
        <v>710</v>
      </c>
      <c r="AQ2083" s="57" t="s">
        <v>611</v>
      </c>
      <c r="AR2083" s="57" t="s">
        <v>711</v>
      </c>
      <c r="AS2083" s="50"/>
    </row>
    <row r="2084" spans="19:45" ht="30" customHeight="1" x14ac:dyDescent="0.25">
      <c r="S2084" s="7" t="s">
        <v>10</v>
      </c>
      <c r="T2084" s="15" t="s">
        <v>1170</v>
      </c>
      <c r="U2084" s="52" t="s">
        <v>775</v>
      </c>
      <c r="V2084" s="33" t="s">
        <v>601</v>
      </c>
      <c r="W2084" s="33" t="s">
        <v>602</v>
      </c>
      <c r="X2084" s="33" t="s">
        <v>603</v>
      </c>
      <c r="Y2084" s="33" t="s">
        <v>603</v>
      </c>
      <c r="Z2084" s="33" t="s">
        <v>591</v>
      </c>
      <c r="AA2084" s="33" t="s">
        <v>7</v>
      </c>
      <c r="AB2084" s="33" t="s">
        <v>563</v>
      </c>
      <c r="AC2084" s="33" t="s">
        <v>577</v>
      </c>
      <c r="AD2084" s="33" t="s">
        <v>611</v>
      </c>
      <c r="AE2084" s="33" t="s">
        <v>569</v>
      </c>
      <c r="AF2084" s="35" t="s">
        <v>593</v>
      </c>
      <c r="AG2084" s="35" t="s">
        <v>594</v>
      </c>
      <c r="AH2084" s="35" t="s">
        <v>595</v>
      </c>
      <c r="AI2084" s="35" t="s">
        <v>596</v>
      </c>
      <c r="AJ2084" s="56" t="s">
        <v>597</v>
      </c>
      <c r="AK2084" s="56" t="s">
        <v>598</v>
      </c>
      <c r="AL2084" s="56" t="s">
        <v>599</v>
      </c>
      <c r="AM2084" s="56" t="s">
        <v>600</v>
      </c>
      <c r="AN2084" s="56" t="str">
        <f t="shared" ref="AN2084" si="1817">VLOOKUP($T2092,$DE$1:$DJ$31,2,FALSE)</f>
        <v>Full</v>
      </c>
      <c r="AO2084" s="56" t="str">
        <f t="shared" ref="AO2084" si="1818">VLOOKUP($T2092,$DE$1:$DJ$31,3,FALSE)</f>
        <v>Full</v>
      </c>
      <c r="AP2084" s="56" t="str">
        <f t="shared" ref="AP2084" si="1819">VLOOKUP($T2092,$DE$1:$DJ$31,4,FALSE)</f>
        <v>non</v>
      </c>
      <c r="AQ2084" s="56" t="str">
        <f t="shared" ref="AQ2084" si="1820">VLOOKUP($T2092,$DE$1:$DJ$31,5,FALSE)</f>
        <v>non</v>
      </c>
      <c r="AR2084" s="56" t="str">
        <f t="shared" ref="AR2084" si="1821">VLOOKUP($T2092,$DE$1:$DJ$31,6,FALSE)</f>
        <v>Full</v>
      </c>
      <c r="AS2084" s="35" t="s">
        <v>726</v>
      </c>
    </row>
    <row r="2085" spans="19:45" ht="30" customHeight="1" x14ac:dyDescent="0.25">
      <c r="S2085" s="7" t="s">
        <v>18</v>
      </c>
      <c r="T2085" s="15" t="s">
        <v>1149</v>
      </c>
      <c r="U2085" s="36" t="str">
        <f t="shared" ref="U2085:U2102" ca="1" si="1822">ConfigCode($AA2085,$AN2085,$AO2085,$AP2085,$AQ2085,$AR2085,$AF2085,$AG2085,2)</f>
        <v>0xA3=-35.20,-34.90;</v>
      </c>
      <c r="V2085" s="37">
        <v>-0.2</v>
      </c>
      <c r="W2085" s="37"/>
      <c r="X2085" s="68"/>
      <c r="Y2085" s="68"/>
      <c r="Z2085" s="55">
        <f t="shared" ref="Z2085:Z2102" ca="1" si="1823" xml:space="preserve">
N("vbias,vlookup vbias range")+
VLOOKUP($AA2085,INDIRECT(BoxVal(ROW($AA2085),34,COLUMN(T2081))),2,FALSE)+
N("gain")+
$AB2085+
N("vcm")+
VLOOKUP($AC2085,$CT$1:$DC$31,7,FALSE)+
N("(vbias*vcp*vbg-vbias)*sensor ratio")+
VbiasCal($AA2085,$AD2085,$AE2085,BoxVal(ROW($AC2085),18,COLUMN($T$22)))+
N("vbias ref+gain ref")+
$V2085+$W2085</f>
        <v>-3.1260000000000003</v>
      </c>
      <c r="AA2085" s="39" t="s">
        <v>799</v>
      </c>
      <c r="AB2085" s="40">
        <v>0.5</v>
      </c>
      <c r="AC2085" s="40" t="s">
        <v>996</v>
      </c>
      <c r="AD2085" s="40">
        <v>1</v>
      </c>
      <c r="AE2085" s="41">
        <v>-6.6000000000000003E-2</v>
      </c>
      <c r="AF2085" s="42">
        <v>-35.200000000000003</v>
      </c>
      <c r="AG2085" s="42">
        <v>-34.9</v>
      </c>
      <c r="AH2085" s="43">
        <f t="shared" ref="AH2085:AH2102" ca="1" si="1824">$AF2085+$Z2085</f>
        <v>-38.326000000000001</v>
      </c>
      <c r="AI2085" s="43">
        <f t="shared" ref="AI2085:AI2102" ca="1" si="1825">$AG2085+$Z2085</f>
        <v>-38.025999999999996</v>
      </c>
      <c r="AJ2085" s="44">
        <f t="shared" ref="AJ2085:AJ2102" ca="1" si="1826" xml:space="preserve">
N("initial sens-loopgain")+
$AF2085-BoxVal(ROW($AA2085),26,COLUMN(INDIRECT("T"&amp;(INT(ROW($AA2102)/65))*65+2)))</f>
        <v>-35.200000000000003</v>
      </c>
      <c r="AK2085" s="44">
        <f t="shared" ref="AK2085:AK2102" ca="1" si="1827">AJ2085+(AG2085-AF2085)</f>
        <v>-34.9</v>
      </c>
      <c r="AL2085" s="44">
        <f t="shared" ref="AL2085:AL2102" ca="1" si="1828" xml:space="preserve">
N("initial sens-loopgain-gain-gain ref-vcm")+
$AH2085-
BoxVal(ROW($AA2085),26,COLUMN(INDIRECT("T"&amp;(INT(ROW($AA2102)/65))*65+2)))-
$AB2085-
$W2085-
IFERROR(VLOOKUP($AC2085,$CT$1:$DC$31,7,FALSE),0)</f>
        <v>-38.826000000000001</v>
      </c>
      <c r="AM2085" s="44">
        <f t="shared" ref="AM2085:AM2102" ca="1" si="1829">AL2085+(AG2085-AF2085)</f>
        <v>-38.525999999999996</v>
      </c>
      <c r="AN2085" s="36" t="str">
        <f t="shared" ref="AN2085:AN2102" ca="1" si="1830">IF(BoxVal(ROW(AA2085),9,COLUMN(T2083))="FIX","00",ManualLookup(AA2085,BoxVal(ROW(AA2085),4,COLUMN(AN2083)),INDIRECT(DN$3)))</f>
        <v>20</v>
      </c>
      <c r="AO2085" s="36" t="str">
        <f t="shared" ref="AO2085:AO2102" ca="1" si="1831">ManualLookup(AB2085,BoxVal(ROW(AB2085),4,COLUMN(AO2083)),INDIRECT(DO$3))</f>
        <v>03</v>
      </c>
      <c r="AP2085" s="36" t="str">
        <f t="shared" ref="AP2085:AP2102" ca="1" si="1832">ManualLookup(AC2085,BoxVal(ROW(AC2085),4,COLUMN(AP2083)),INDIRECT(DP$3))</f>
        <v>00</v>
      </c>
      <c r="AQ2085" s="36" t="str">
        <f t="shared" ref="AQ2085:AQ2102" ca="1" si="1833">ManualLookup(AD2085,BoxVal(ROW(AD2085),4,COLUMN(AQ2083)),INDIRECT(DQ$3))</f>
        <v>00</v>
      </c>
      <c r="AR2085" s="36" t="str">
        <f t="shared" ref="AR2085:AR2102" ca="1" si="1834">ManualLookup(AE2085,BoxVal(ROW(AE2085),4,COLUMN(AR2083)),INDIRECT(DR$3))</f>
        <v>80</v>
      </c>
      <c r="AS2085" s="33"/>
    </row>
    <row r="2086" spans="19:45" ht="30" customHeight="1" x14ac:dyDescent="0.25">
      <c r="S2086" s="7" t="s">
        <v>13</v>
      </c>
      <c r="T2086" s="15" t="s">
        <v>1155</v>
      </c>
      <c r="U2086" s="71" t="str">
        <f t="shared" ca="1" si="1822"/>
        <v>0xA4=-35.70,-35.20;</v>
      </c>
      <c r="V2086" s="37">
        <v>-0.15</v>
      </c>
      <c r="W2086" s="37"/>
      <c r="X2086" s="68"/>
      <c r="Y2086" s="68"/>
      <c r="Z2086" s="55">
        <f t="shared" ca="1" si="1823"/>
        <v>-2.5760000000000001</v>
      </c>
      <c r="AA2086" s="39" t="s">
        <v>799</v>
      </c>
      <c r="AB2086" s="40">
        <v>1</v>
      </c>
      <c r="AC2086" s="40" t="s">
        <v>996</v>
      </c>
      <c r="AD2086" s="40">
        <v>1</v>
      </c>
      <c r="AE2086" s="41">
        <v>-6.6000000000000003E-2</v>
      </c>
      <c r="AF2086" s="42">
        <v>-35.700000000000003</v>
      </c>
      <c r="AG2086" s="47">
        <f t="shared" ref="AG2086" si="1835">AF2085</f>
        <v>-35.200000000000003</v>
      </c>
      <c r="AH2086" s="43">
        <f t="shared" ca="1" si="1824"/>
        <v>-38.276000000000003</v>
      </c>
      <c r="AI2086" s="43">
        <f t="shared" ca="1" si="1825"/>
        <v>-37.776000000000003</v>
      </c>
      <c r="AJ2086" s="44">
        <f t="shared" ca="1" si="1826"/>
        <v>-35.700000000000003</v>
      </c>
      <c r="AK2086" s="44">
        <f t="shared" ca="1" si="1827"/>
        <v>-35.200000000000003</v>
      </c>
      <c r="AL2086" s="44">
        <f t="shared" ca="1" si="1828"/>
        <v>-39.276000000000003</v>
      </c>
      <c r="AM2086" s="44">
        <f t="shared" ca="1" si="1829"/>
        <v>-38.776000000000003</v>
      </c>
      <c r="AN2086" s="36" t="str">
        <f t="shared" ca="1" si="1830"/>
        <v>20</v>
      </c>
      <c r="AO2086" s="36" t="str">
        <f t="shared" ca="1" si="1831"/>
        <v>04</v>
      </c>
      <c r="AP2086" s="36" t="str">
        <f t="shared" ca="1" si="1832"/>
        <v>00</v>
      </c>
      <c r="AQ2086" s="36" t="str">
        <f t="shared" ca="1" si="1833"/>
        <v>00</v>
      </c>
      <c r="AR2086" s="36" t="str">
        <f t="shared" ca="1" si="1834"/>
        <v>80</v>
      </c>
      <c r="AS2086" s="36"/>
    </row>
    <row r="2087" spans="19:45" ht="30" customHeight="1" x14ac:dyDescent="0.25">
      <c r="S2087" s="26"/>
      <c r="T2087" s="17"/>
      <c r="U2087" s="71" t="str">
        <f t="shared" ca="1" si="1822"/>
        <v>0xA5=-36.20,-35.70;</v>
      </c>
      <c r="V2087" s="37">
        <v>-0.05</v>
      </c>
      <c r="W2087" s="37"/>
      <c r="X2087" s="68"/>
      <c r="Y2087" s="68"/>
      <c r="Z2087" s="55">
        <f t="shared" ca="1" si="1823"/>
        <v>-1.9760000000000002</v>
      </c>
      <c r="AA2087" s="39" t="s">
        <v>584</v>
      </c>
      <c r="AB2087" s="40">
        <v>1.5</v>
      </c>
      <c r="AC2087" s="40" t="s">
        <v>995</v>
      </c>
      <c r="AD2087" s="40">
        <v>1</v>
      </c>
      <c r="AE2087" s="41">
        <v>-6.6000000000000003E-2</v>
      </c>
      <c r="AF2087" s="42">
        <v>-36.200000000000003</v>
      </c>
      <c r="AG2087" s="47">
        <f t="shared" ref="AG2087:AG2102" si="1836">AF2086</f>
        <v>-35.700000000000003</v>
      </c>
      <c r="AH2087" s="43">
        <f t="shared" ca="1" si="1824"/>
        <v>-38.176000000000002</v>
      </c>
      <c r="AI2087" s="43">
        <f t="shared" ca="1" si="1825"/>
        <v>-37.676000000000002</v>
      </c>
      <c r="AJ2087" s="44">
        <f t="shared" ca="1" si="1826"/>
        <v>-36.200000000000003</v>
      </c>
      <c r="AK2087" s="44">
        <f t="shared" ca="1" si="1827"/>
        <v>-35.700000000000003</v>
      </c>
      <c r="AL2087" s="44">
        <f t="shared" ca="1" si="1828"/>
        <v>-39.676000000000002</v>
      </c>
      <c r="AM2087" s="44">
        <f t="shared" ca="1" si="1829"/>
        <v>-39.176000000000002</v>
      </c>
      <c r="AN2087" s="36" t="str">
        <f t="shared" ca="1" si="1830"/>
        <v>20</v>
      </c>
      <c r="AO2087" s="36" t="str">
        <f t="shared" ca="1" si="1831"/>
        <v>05</v>
      </c>
      <c r="AP2087" s="36" t="str">
        <f t="shared" ca="1" si="1832"/>
        <v>00</v>
      </c>
      <c r="AQ2087" s="36" t="str">
        <f t="shared" ca="1" si="1833"/>
        <v>00</v>
      </c>
      <c r="AR2087" s="36" t="str">
        <f t="shared" ca="1" si="1834"/>
        <v>80</v>
      </c>
      <c r="AS2087" s="36"/>
    </row>
    <row r="2088" spans="19:45" ht="30" customHeight="1" x14ac:dyDescent="0.25">
      <c r="S2088" s="7" t="s">
        <v>19</v>
      </c>
      <c r="T2088" s="15" t="s">
        <v>1150</v>
      </c>
      <c r="U2088" s="71" t="str">
        <f t="shared" ca="1" si="1822"/>
        <v>0x24=-36.50,-36.20;</v>
      </c>
      <c r="V2088" s="37"/>
      <c r="W2088" s="37"/>
      <c r="X2088" s="68"/>
      <c r="Y2088" s="68"/>
      <c r="Z2088" s="55">
        <f t="shared" ca="1" si="1823"/>
        <v>-1.7000000000000002</v>
      </c>
      <c r="AA2088" s="39" t="s">
        <v>584</v>
      </c>
      <c r="AB2088" s="40">
        <v>1</v>
      </c>
      <c r="AC2088" s="40" t="s">
        <v>995</v>
      </c>
      <c r="AD2088" s="40">
        <v>1</v>
      </c>
      <c r="AE2088" s="41">
        <v>0</v>
      </c>
      <c r="AF2088" s="42">
        <v>-36.5</v>
      </c>
      <c r="AG2088" s="47">
        <f t="shared" si="1836"/>
        <v>-36.200000000000003</v>
      </c>
      <c r="AH2088" s="43">
        <f t="shared" ca="1" si="1824"/>
        <v>-38.200000000000003</v>
      </c>
      <c r="AI2088" s="43">
        <f t="shared" ca="1" si="1825"/>
        <v>-37.900000000000006</v>
      </c>
      <c r="AJ2088" s="44">
        <f t="shared" ca="1" si="1826"/>
        <v>-36.5</v>
      </c>
      <c r="AK2088" s="44">
        <f t="shared" ca="1" si="1827"/>
        <v>-36.200000000000003</v>
      </c>
      <c r="AL2088" s="44">
        <f t="shared" ca="1" si="1828"/>
        <v>-39.200000000000003</v>
      </c>
      <c r="AM2088" s="44">
        <f t="shared" ca="1" si="1829"/>
        <v>-38.900000000000006</v>
      </c>
      <c r="AN2088" s="36" t="str">
        <f t="shared" ca="1" si="1830"/>
        <v>20</v>
      </c>
      <c r="AO2088" s="36" t="str">
        <f t="shared" ca="1" si="1831"/>
        <v>04</v>
      </c>
      <c r="AP2088" s="36" t="str">
        <f t="shared" ca="1" si="1832"/>
        <v>00</v>
      </c>
      <c r="AQ2088" s="36" t="str">
        <f t="shared" ca="1" si="1833"/>
        <v>00</v>
      </c>
      <c r="AR2088" s="36" t="str">
        <f t="shared" ca="1" si="1834"/>
        <v>00</v>
      </c>
      <c r="AS2088" s="36"/>
    </row>
    <row r="2089" spans="19:45" ht="30" customHeight="1" x14ac:dyDescent="0.25">
      <c r="S2089" s="7" t="s">
        <v>15</v>
      </c>
      <c r="T2089" s="15" t="s">
        <v>1151</v>
      </c>
      <c r="U2089" s="71" t="str">
        <f t="shared" ca="1" si="1822"/>
        <v>0x25=-37.00,-36.50;</v>
      </c>
      <c r="V2089" s="37"/>
      <c r="W2089" s="37"/>
      <c r="X2089" s="68"/>
      <c r="Y2089" s="68"/>
      <c r="Z2089" s="55">
        <f t="shared" ca="1" si="1823"/>
        <v>-1.2000000000000002</v>
      </c>
      <c r="AA2089" s="39" t="s">
        <v>584</v>
      </c>
      <c r="AB2089" s="40">
        <v>1.5</v>
      </c>
      <c r="AC2089" s="40" t="s">
        <v>995</v>
      </c>
      <c r="AD2089" s="40">
        <v>1</v>
      </c>
      <c r="AE2089" s="41">
        <v>0</v>
      </c>
      <c r="AF2089" s="42">
        <v>-37</v>
      </c>
      <c r="AG2089" s="47">
        <f t="shared" si="1836"/>
        <v>-36.5</v>
      </c>
      <c r="AH2089" s="43">
        <f t="shared" ca="1" si="1824"/>
        <v>-38.200000000000003</v>
      </c>
      <c r="AI2089" s="43">
        <f t="shared" ca="1" si="1825"/>
        <v>-37.700000000000003</v>
      </c>
      <c r="AJ2089" s="44">
        <f t="shared" ca="1" si="1826"/>
        <v>-37</v>
      </c>
      <c r="AK2089" s="44">
        <f t="shared" ca="1" si="1827"/>
        <v>-36.5</v>
      </c>
      <c r="AL2089" s="44">
        <f t="shared" ca="1" si="1828"/>
        <v>-39.700000000000003</v>
      </c>
      <c r="AM2089" s="44">
        <f t="shared" ca="1" si="1829"/>
        <v>-39.200000000000003</v>
      </c>
      <c r="AN2089" s="36" t="str">
        <f t="shared" ca="1" si="1830"/>
        <v>20</v>
      </c>
      <c r="AO2089" s="36" t="str">
        <f t="shared" ca="1" si="1831"/>
        <v>05</v>
      </c>
      <c r="AP2089" s="36" t="str">
        <f t="shared" ca="1" si="1832"/>
        <v>00</v>
      </c>
      <c r="AQ2089" s="36" t="str">
        <f t="shared" ca="1" si="1833"/>
        <v>00</v>
      </c>
      <c r="AR2089" s="36" t="str">
        <f t="shared" ca="1" si="1834"/>
        <v>00</v>
      </c>
      <c r="AS2089" s="36"/>
    </row>
    <row r="2090" spans="19:45" ht="30" customHeight="1" x14ac:dyDescent="0.25">
      <c r="S2090" s="7" t="s">
        <v>705</v>
      </c>
      <c r="T2090" s="15" t="s">
        <v>1152</v>
      </c>
      <c r="U2090" s="71" t="str">
        <f t="shared" ca="1" si="1822"/>
        <v>0x33=-37.60,-37.00;</v>
      </c>
      <c r="V2090" s="37"/>
      <c r="W2090" s="37"/>
      <c r="X2090" s="68"/>
      <c r="Y2090" s="68"/>
      <c r="Z2090" s="55">
        <f t="shared" ca="1" si="1823"/>
        <v>-0.7</v>
      </c>
      <c r="AA2090" s="39" t="s">
        <v>586</v>
      </c>
      <c r="AB2090" s="40">
        <v>0.5</v>
      </c>
      <c r="AC2090" s="40" t="s">
        <v>995</v>
      </c>
      <c r="AD2090" s="40">
        <v>1</v>
      </c>
      <c r="AE2090" s="41">
        <v>0</v>
      </c>
      <c r="AF2090" s="42">
        <v>-37.6</v>
      </c>
      <c r="AG2090" s="47">
        <f t="shared" si="1836"/>
        <v>-37</v>
      </c>
      <c r="AH2090" s="43">
        <f t="shared" ca="1" si="1824"/>
        <v>-38.300000000000004</v>
      </c>
      <c r="AI2090" s="43">
        <f t="shared" ca="1" si="1825"/>
        <v>-37.700000000000003</v>
      </c>
      <c r="AJ2090" s="44">
        <f t="shared" ca="1" si="1826"/>
        <v>-37.6</v>
      </c>
      <c r="AK2090" s="44">
        <f t="shared" ca="1" si="1827"/>
        <v>-37</v>
      </c>
      <c r="AL2090" s="44">
        <f t="shared" ca="1" si="1828"/>
        <v>-38.800000000000004</v>
      </c>
      <c r="AM2090" s="44">
        <f t="shared" ca="1" si="1829"/>
        <v>-38.200000000000003</v>
      </c>
      <c r="AN2090" s="36" t="str">
        <f t="shared" ca="1" si="1830"/>
        <v>30</v>
      </c>
      <c r="AO2090" s="36" t="str">
        <f t="shared" ca="1" si="1831"/>
        <v>03</v>
      </c>
      <c r="AP2090" s="36" t="str">
        <f t="shared" ca="1" si="1832"/>
        <v>00</v>
      </c>
      <c r="AQ2090" s="36" t="str">
        <f t="shared" ca="1" si="1833"/>
        <v>00</v>
      </c>
      <c r="AR2090" s="36" t="str">
        <f t="shared" ca="1" si="1834"/>
        <v>00</v>
      </c>
      <c r="AS2090" s="36"/>
    </row>
    <row r="2091" spans="19:45" ht="30" customHeight="1" x14ac:dyDescent="0.25">
      <c r="S2091" s="7" t="s">
        <v>605</v>
      </c>
      <c r="T2091" s="15" t="s">
        <v>991</v>
      </c>
      <c r="U2091" s="71" t="str">
        <f t="shared" ca="1" si="1822"/>
        <v>0x34=-38.10,-37.60;</v>
      </c>
      <c r="V2091" s="37"/>
      <c r="W2091" s="37"/>
      <c r="X2091" s="68"/>
      <c r="Y2091" s="68"/>
      <c r="Z2091" s="55">
        <f t="shared" ca="1" si="1823"/>
        <v>-0.19999999999999996</v>
      </c>
      <c r="AA2091" s="39" t="s">
        <v>586</v>
      </c>
      <c r="AB2091" s="40">
        <v>1</v>
      </c>
      <c r="AC2091" s="40" t="s">
        <v>995</v>
      </c>
      <c r="AD2091" s="40">
        <v>1</v>
      </c>
      <c r="AE2091" s="41">
        <v>0</v>
      </c>
      <c r="AF2091" s="42">
        <v>-38.1</v>
      </c>
      <c r="AG2091" s="47">
        <f t="shared" si="1836"/>
        <v>-37.6</v>
      </c>
      <c r="AH2091" s="43">
        <f t="shared" ca="1" si="1824"/>
        <v>-38.300000000000004</v>
      </c>
      <c r="AI2091" s="43">
        <f t="shared" ca="1" si="1825"/>
        <v>-37.800000000000004</v>
      </c>
      <c r="AJ2091" s="44">
        <f t="shared" ca="1" si="1826"/>
        <v>-38.1</v>
      </c>
      <c r="AK2091" s="44">
        <f t="shared" ca="1" si="1827"/>
        <v>-37.6</v>
      </c>
      <c r="AL2091" s="44">
        <f t="shared" ca="1" si="1828"/>
        <v>-39.300000000000004</v>
      </c>
      <c r="AM2091" s="44">
        <f t="shared" ca="1" si="1829"/>
        <v>-38.800000000000004</v>
      </c>
      <c r="AN2091" s="36" t="str">
        <f t="shared" ca="1" si="1830"/>
        <v>30</v>
      </c>
      <c r="AO2091" s="36" t="str">
        <f t="shared" ca="1" si="1831"/>
        <v>04</v>
      </c>
      <c r="AP2091" s="36" t="str">
        <f t="shared" ca="1" si="1832"/>
        <v>00</v>
      </c>
      <c r="AQ2091" s="36" t="str">
        <f t="shared" ca="1" si="1833"/>
        <v>00</v>
      </c>
      <c r="AR2091" s="36" t="str">
        <f t="shared" ca="1" si="1834"/>
        <v>00</v>
      </c>
      <c r="AS2091" s="36"/>
    </row>
    <row r="2092" spans="19:45" ht="30" customHeight="1" x14ac:dyDescent="0.25">
      <c r="S2092" s="7" t="s">
        <v>721</v>
      </c>
      <c r="T2092" s="15" t="s">
        <v>26</v>
      </c>
      <c r="U2092" s="71" t="str">
        <f t="shared" ca="1" si="1822"/>
        <v>0x35=-38.40,-38.10;</v>
      </c>
      <c r="V2092" s="37"/>
      <c r="W2092" s="37"/>
      <c r="X2092" s="68"/>
      <c r="Y2092" s="68"/>
      <c r="Z2092" s="55">
        <f t="shared" ca="1" si="1823"/>
        <v>0.30000000000000004</v>
      </c>
      <c r="AA2092" s="39" t="s">
        <v>586</v>
      </c>
      <c r="AB2092" s="40">
        <v>1.5</v>
      </c>
      <c r="AC2092" s="40" t="s">
        <v>995</v>
      </c>
      <c r="AD2092" s="40">
        <v>1</v>
      </c>
      <c r="AE2092" s="41">
        <v>0</v>
      </c>
      <c r="AF2092" s="42">
        <v>-38.4</v>
      </c>
      <c r="AG2092" s="47">
        <f t="shared" si="1836"/>
        <v>-38.1</v>
      </c>
      <c r="AH2092" s="43">
        <f t="shared" ca="1" si="1824"/>
        <v>-38.1</v>
      </c>
      <c r="AI2092" s="43">
        <f t="shared" ca="1" si="1825"/>
        <v>-37.800000000000004</v>
      </c>
      <c r="AJ2092" s="44">
        <f t="shared" ca="1" si="1826"/>
        <v>-38.4</v>
      </c>
      <c r="AK2092" s="44">
        <f t="shared" ca="1" si="1827"/>
        <v>-38.1</v>
      </c>
      <c r="AL2092" s="44">
        <f t="shared" ca="1" si="1828"/>
        <v>-39.6</v>
      </c>
      <c r="AM2092" s="44">
        <f t="shared" ca="1" si="1829"/>
        <v>-39.300000000000004</v>
      </c>
      <c r="AN2092" s="36" t="str">
        <f t="shared" ca="1" si="1830"/>
        <v>30</v>
      </c>
      <c r="AO2092" s="36" t="str">
        <f t="shared" ca="1" si="1831"/>
        <v>05</v>
      </c>
      <c r="AP2092" s="36" t="str">
        <f t="shared" ca="1" si="1832"/>
        <v>00</v>
      </c>
      <c r="AQ2092" s="36" t="str">
        <f t="shared" ca="1" si="1833"/>
        <v>00</v>
      </c>
      <c r="AR2092" s="36" t="str">
        <f t="shared" ca="1" si="1834"/>
        <v>00</v>
      </c>
      <c r="AS2092" s="36"/>
    </row>
    <row r="2093" spans="19:45" ht="30" customHeight="1" x14ac:dyDescent="0.25">
      <c r="S2093" s="7" t="s">
        <v>20</v>
      </c>
      <c r="T2093" s="15">
        <v>-38</v>
      </c>
      <c r="U2093" s="71" t="str">
        <f t="shared" ca="1" si="1822"/>
        <v>0x03=-38.80,-38.40;</v>
      </c>
      <c r="V2093" s="37"/>
      <c r="W2093" s="37"/>
      <c r="X2093" s="38"/>
      <c r="Y2093" s="38"/>
      <c r="Z2093" s="55">
        <f t="shared" ca="1" si="1823"/>
        <v>0.5</v>
      </c>
      <c r="AA2093" s="39" t="s">
        <v>587</v>
      </c>
      <c r="AB2093" s="40">
        <v>0.5</v>
      </c>
      <c r="AC2093" s="40" t="s">
        <v>995</v>
      </c>
      <c r="AD2093" s="40">
        <v>1</v>
      </c>
      <c r="AE2093" s="41">
        <v>0</v>
      </c>
      <c r="AF2093" s="42">
        <v>-38.799999999999997</v>
      </c>
      <c r="AG2093" s="47">
        <f t="shared" si="1836"/>
        <v>-38.4</v>
      </c>
      <c r="AH2093" s="43">
        <f t="shared" ca="1" si="1824"/>
        <v>-38.299999999999997</v>
      </c>
      <c r="AI2093" s="43">
        <f t="shared" ca="1" si="1825"/>
        <v>-37.9</v>
      </c>
      <c r="AJ2093" s="44">
        <f t="shared" ca="1" si="1826"/>
        <v>-38.799999999999997</v>
      </c>
      <c r="AK2093" s="44">
        <f t="shared" ca="1" si="1827"/>
        <v>-38.4</v>
      </c>
      <c r="AL2093" s="44">
        <f t="shared" ca="1" si="1828"/>
        <v>-38.799999999999997</v>
      </c>
      <c r="AM2093" s="44">
        <f t="shared" ca="1" si="1829"/>
        <v>-38.4</v>
      </c>
      <c r="AN2093" s="36" t="str">
        <f t="shared" ca="1" si="1830"/>
        <v>00</v>
      </c>
      <c r="AO2093" s="36" t="str">
        <f t="shared" ca="1" si="1831"/>
        <v>03</v>
      </c>
      <c r="AP2093" s="36" t="str">
        <f t="shared" ca="1" si="1832"/>
        <v>00</v>
      </c>
      <c r="AQ2093" s="36" t="str">
        <f t="shared" ca="1" si="1833"/>
        <v>00</v>
      </c>
      <c r="AR2093" s="36" t="str">
        <f t="shared" ca="1" si="1834"/>
        <v>00</v>
      </c>
      <c r="AS2093" s="36"/>
    </row>
    <row r="2094" spans="19:45" ht="30" customHeight="1" x14ac:dyDescent="0.25">
      <c r="S2094" s="7" t="s">
        <v>691</v>
      </c>
      <c r="T2094" s="15" t="s">
        <v>1098</v>
      </c>
      <c r="U2094" s="71" t="str">
        <f t="shared" ca="1" si="1822"/>
        <v>0x04=-39.30,-38.80;</v>
      </c>
      <c r="V2094" s="37"/>
      <c r="W2094" s="37"/>
      <c r="X2094" s="38"/>
      <c r="Y2094" s="38"/>
      <c r="Z2094" s="55">
        <f t="shared" ca="1" si="1823"/>
        <v>1</v>
      </c>
      <c r="AA2094" s="39" t="s">
        <v>587</v>
      </c>
      <c r="AB2094" s="40">
        <v>1</v>
      </c>
      <c r="AC2094" s="40" t="s">
        <v>995</v>
      </c>
      <c r="AD2094" s="40">
        <v>1</v>
      </c>
      <c r="AE2094" s="41">
        <v>0</v>
      </c>
      <c r="AF2094" s="42">
        <v>-39.299999999999997</v>
      </c>
      <c r="AG2094" s="47">
        <f t="shared" si="1836"/>
        <v>-38.799999999999997</v>
      </c>
      <c r="AH2094" s="43">
        <f t="shared" ca="1" si="1824"/>
        <v>-38.299999999999997</v>
      </c>
      <c r="AI2094" s="43">
        <f t="shared" ca="1" si="1825"/>
        <v>-37.799999999999997</v>
      </c>
      <c r="AJ2094" s="44">
        <f t="shared" ca="1" si="1826"/>
        <v>-39.299999999999997</v>
      </c>
      <c r="AK2094" s="44">
        <f t="shared" ca="1" si="1827"/>
        <v>-38.799999999999997</v>
      </c>
      <c r="AL2094" s="44">
        <f t="shared" ca="1" si="1828"/>
        <v>-39.299999999999997</v>
      </c>
      <c r="AM2094" s="44">
        <f t="shared" ca="1" si="1829"/>
        <v>-38.799999999999997</v>
      </c>
      <c r="AN2094" s="36" t="str">
        <f t="shared" ca="1" si="1830"/>
        <v>00</v>
      </c>
      <c r="AO2094" s="36" t="str">
        <f t="shared" ca="1" si="1831"/>
        <v>04</v>
      </c>
      <c r="AP2094" s="36" t="str">
        <f t="shared" ca="1" si="1832"/>
        <v>00</v>
      </c>
      <c r="AQ2094" s="36" t="str">
        <f t="shared" ca="1" si="1833"/>
        <v>00</v>
      </c>
      <c r="AR2094" s="36" t="str">
        <f t="shared" ca="1" si="1834"/>
        <v>00</v>
      </c>
      <c r="AS2094" s="36"/>
    </row>
    <row r="2095" spans="19:45" ht="30" customHeight="1" x14ac:dyDescent="0.25">
      <c r="S2095" s="7" t="s">
        <v>544</v>
      </c>
      <c r="T2095" s="15" t="s">
        <v>993</v>
      </c>
      <c r="U2095" s="71" t="str">
        <f t="shared" ca="1" si="1822"/>
        <v>0x53=-39.90,-39.30;</v>
      </c>
      <c r="V2095" s="37"/>
      <c r="W2095" s="37"/>
      <c r="X2095" s="38"/>
      <c r="Y2095" s="38"/>
      <c r="Z2095" s="71">
        <f t="shared" ca="1" si="1823"/>
        <v>1.6</v>
      </c>
      <c r="AA2095" s="39" t="s">
        <v>580</v>
      </c>
      <c r="AB2095" s="40">
        <v>0.5</v>
      </c>
      <c r="AC2095" s="40" t="s">
        <v>995</v>
      </c>
      <c r="AD2095" s="40">
        <v>1</v>
      </c>
      <c r="AE2095" s="41">
        <v>0</v>
      </c>
      <c r="AF2095" s="42">
        <v>-39.9</v>
      </c>
      <c r="AG2095" s="49">
        <f t="shared" si="1836"/>
        <v>-39.299999999999997</v>
      </c>
      <c r="AH2095" s="43">
        <f t="shared" ca="1" si="1824"/>
        <v>-38.299999999999997</v>
      </c>
      <c r="AI2095" s="43">
        <f t="shared" ca="1" si="1825"/>
        <v>-37.699999999999996</v>
      </c>
      <c r="AJ2095" s="44">
        <f t="shared" ca="1" si="1826"/>
        <v>-39.9</v>
      </c>
      <c r="AK2095" s="44">
        <f t="shared" ca="1" si="1827"/>
        <v>-39.299999999999997</v>
      </c>
      <c r="AL2095" s="44">
        <f t="shared" ca="1" si="1828"/>
        <v>-38.799999999999997</v>
      </c>
      <c r="AM2095" s="44">
        <f t="shared" ca="1" si="1829"/>
        <v>-38.199999999999996</v>
      </c>
      <c r="AN2095" s="36" t="str">
        <f t="shared" ca="1" si="1830"/>
        <v>50</v>
      </c>
      <c r="AO2095" s="36" t="str">
        <f t="shared" ca="1" si="1831"/>
        <v>03</v>
      </c>
      <c r="AP2095" s="36" t="str">
        <f t="shared" ca="1" si="1832"/>
        <v>00</v>
      </c>
      <c r="AQ2095" s="36" t="str">
        <f t="shared" ca="1" si="1833"/>
        <v>00</v>
      </c>
      <c r="AR2095" s="36" t="str">
        <f t="shared" ca="1" si="1834"/>
        <v>00</v>
      </c>
      <c r="AS2095" s="36"/>
    </row>
    <row r="2096" spans="19:45" ht="30" customHeight="1" x14ac:dyDescent="0.25">
      <c r="S2096" s="7" t="s">
        <v>12</v>
      </c>
      <c r="T2096" s="15" t="s">
        <v>548</v>
      </c>
      <c r="U2096" s="71" t="str">
        <f t="shared" ca="1" si="1822"/>
        <v>0x54=-40.40,-39.90;</v>
      </c>
      <c r="V2096" s="37"/>
      <c r="W2096" s="37"/>
      <c r="X2096" s="38"/>
      <c r="Y2096" s="38"/>
      <c r="Z2096" s="71">
        <f t="shared" ca="1" si="1823"/>
        <v>2.1</v>
      </c>
      <c r="AA2096" s="39" t="s">
        <v>580</v>
      </c>
      <c r="AB2096" s="40">
        <v>1</v>
      </c>
      <c r="AC2096" s="40" t="s">
        <v>995</v>
      </c>
      <c r="AD2096" s="40">
        <v>1</v>
      </c>
      <c r="AE2096" s="41">
        <v>0</v>
      </c>
      <c r="AF2096" s="42">
        <v>-40.4</v>
      </c>
      <c r="AG2096" s="49">
        <f t="shared" si="1836"/>
        <v>-39.9</v>
      </c>
      <c r="AH2096" s="43">
        <f t="shared" ca="1" si="1824"/>
        <v>-38.299999999999997</v>
      </c>
      <c r="AI2096" s="43">
        <f t="shared" ca="1" si="1825"/>
        <v>-37.799999999999997</v>
      </c>
      <c r="AJ2096" s="44">
        <f t="shared" ca="1" si="1826"/>
        <v>-40.4</v>
      </c>
      <c r="AK2096" s="44">
        <f t="shared" ca="1" si="1827"/>
        <v>-39.9</v>
      </c>
      <c r="AL2096" s="44">
        <f t="shared" ca="1" si="1828"/>
        <v>-39.299999999999997</v>
      </c>
      <c r="AM2096" s="44">
        <f t="shared" ca="1" si="1829"/>
        <v>-38.799999999999997</v>
      </c>
      <c r="AN2096" s="36" t="str">
        <f t="shared" ca="1" si="1830"/>
        <v>50</v>
      </c>
      <c r="AO2096" s="36" t="str">
        <f t="shared" ca="1" si="1831"/>
        <v>04</v>
      </c>
      <c r="AP2096" s="36" t="str">
        <f t="shared" ca="1" si="1832"/>
        <v>00</v>
      </c>
      <c r="AQ2096" s="36" t="str">
        <f t="shared" ca="1" si="1833"/>
        <v>00</v>
      </c>
      <c r="AR2096" s="36" t="str">
        <f t="shared" ca="1" si="1834"/>
        <v>00</v>
      </c>
      <c r="AS2096" s="36"/>
    </row>
    <row r="2097" spans="2:45" ht="30" customHeight="1" x14ac:dyDescent="0.25">
      <c r="S2097" s="26" t="s">
        <v>773</v>
      </c>
      <c r="T2097" s="15" t="s">
        <v>562</v>
      </c>
      <c r="U2097" s="71" t="str">
        <f t="shared" ca="1" si="1822"/>
        <v>0x55=-40.90,-40.40;</v>
      </c>
      <c r="V2097" s="37"/>
      <c r="W2097" s="37"/>
      <c r="X2097" s="38"/>
      <c r="Y2097" s="38"/>
      <c r="Z2097" s="71">
        <f t="shared" ca="1" si="1823"/>
        <v>2.6</v>
      </c>
      <c r="AA2097" s="39" t="s">
        <v>580</v>
      </c>
      <c r="AB2097" s="40">
        <v>1.5</v>
      </c>
      <c r="AC2097" s="40" t="s">
        <v>995</v>
      </c>
      <c r="AD2097" s="40">
        <v>1</v>
      </c>
      <c r="AE2097" s="41">
        <v>0</v>
      </c>
      <c r="AF2097" s="42">
        <v>-40.9</v>
      </c>
      <c r="AG2097" s="49">
        <f t="shared" si="1836"/>
        <v>-40.4</v>
      </c>
      <c r="AH2097" s="43">
        <f t="shared" ca="1" si="1824"/>
        <v>-38.299999999999997</v>
      </c>
      <c r="AI2097" s="43">
        <f t="shared" ca="1" si="1825"/>
        <v>-37.799999999999997</v>
      </c>
      <c r="AJ2097" s="44">
        <f t="shared" ca="1" si="1826"/>
        <v>-40.9</v>
      </c>
      <c r="AK2097" s="44">
        <f t="shared" ca="1" si="1827"/>
        <v>-40.4</v>
      </c>
      <c r="AL2097" s="44">
        <f t="shared" ca="1" si="1828"/>
        <v>-39.799999999999997</v>
      </c>
      <c r="AM2097" s="44">
        <f t="shared" ca="1" si="1829"/>
        <v>-39.299999999999997</v>
      </c>
      <c r="AN2097" s="36" t="str">
        <f t="shared" ca="1" si="1830"/>
        <v>50</v>
      </c>
      <c r="AO2097" s="36" t="str">
        <f t="shared" ca="1" si="1831"/>
        <v>05</v>
      </c>
      <c r="AP2097" s="36" t="str">
        <f t="shared" ca="1" si="1832"/>
        <v>00</v>
      </c>
      <c r="AQ2097" s="36" t="str">
        <f t="shared" ca="1" si="1833"/>
        <v>00</v>
      </c>
      <c r="AR2097" s="36" t="str">
        <f t="shared" ca="1" si="1834"/>
        <v>00</v>
      </c>
      <c r="AS2097" s="36"/>
    </row>
    <row r="2098" spans="2:45" ht="30" customHeight="1" x14ac:dyDescent="0.25">
      <c r="S2098" s="7" t="s">
        <v>573</v>
      </c>
      <c r="T2098" s="15">
        <v>1.1000000000000001</v>
      </c>
      <c r="U2098" s="71" t="str">
        <f t="shared" ca="1" si="1822"/>
        <v>0x64=-41.50,-40.90;</v>
      </c>
      <c r="V2098" s="37"/>
      <c r="W2098" s="37"/>
      <c r="X2098" s="38"/>
      <c r="Y2098" s="38"/>
      <c r="Z2098" s="71">
        <f t="shared" ca="1" si="1823"/>
        <v>3.2</v>
      </c>
      <c r="AA2098" s="39" t="s">
        <v>581</v>
      </c>
      <c r="AB2098" s="40">
        <v>1</v>
      </c>
      <c r="AC2098" s="40" t="s">
        <v>995</v>
      </c>
      <c r="AD2098" s="40">
        <v>1</v>
      </c>
      <c r="AE2098" s="41">
        <v>0</v>
      </c>
      <c r="AF2098" s="42">
        <v>-41.5</v>
      </c>
      <c r="AG2098" s="49">
        <f t="shared" si="1836"/>
        <v>-40.9</v>
      </c>
      <c r="AH2098" s="43">
        <f t="shared" ca="1" si="1824"/>
        <v>-38.299999999999997</v>
      </c>
      <c r="AI2098" s="43">
        <f t="shared" ca="1" si="1825"/>
        <v>-37.699999999999996</v>
      </c>
      <c r="AJ2098" s="44">
        <f t="shared" ca="1" si="1826"/>
        <v>-41.5</v>
      </c>
      <c r="AK2098" s="44">
        <f t="shared" ca="1" si="1827"/>
        <v>-40.9</v>
      </c>
      <c r="AL2098" s="44">
        <f t="shared" ca="1" si="1828"/>
        <v>-39.299999999999997</v>
      </c>
      <c r="AM2098" s="44">
        <f t="shared" ca="1" si="1829"/>
        <v>-38.699999999999996</v>
      </c>
      <c r="AN2098" s="36" t="str">
        <f t="shared" ca="1" si="1830"/>
        <v>60</v>
      </c>
      <c r="AO2098" s="36" t="str">
        <f t="shared" ca="1" si="1831"/>
        <v>04</v>
      </c>
      <c r="AP2098" s="36" t="str">
        <f t="shared" ca="1" si="1832"/>
        <v>00</v>
      </c>
      <c r="AQ2098" s="36" t="str">
        <f t="shared" ca="1" si="1833"/>
        <v>00</v>
      </c>
      <c r="AR2098" s="36" t="str">
        <f t="shared" ca="1" si="1834"/>
        <v>00</v>
      </c>
      <c r="AS2098" s="36"/>
    </row>
    <row r="2099" spans="2:45" ht="30" customHeight="1" x14ac:dyDescent="0.25">
      <c r="S2099" s="7" t="s">
        <v>590</v>
      </c>
      <c r="T2099" s="15">
        <f>VLOOKUP(T2084,MPN!$A$1:$E$997,4,FALSE)</f>
        <v>-38</v>
      </c>
      <c r="U2099" s="71" t="str">
        <f t="shared" ca="1" si="1822"/>
        <v>0x65=-42.00,-41.50;</v>
      </c>
      <c r="V2099" s="37"/>
      <c r="W2099" s="37"/>
      <c r="X2099" s="38"/>
      <c r="Y2099" s="38"/>
      <c r="Z2099" s="71">
        <f t="shared" ca="1" si="1823"/>
        <v>3.7</v>
      </c>
      <c r="AA2099" s="39" t="s">
        <v>581</v>
      </c>
      <c r="AB2099" s="40">
        <v>1.5</v>
      </c>
      <c r="AC2099" s="40" t="s">
        <v>995</v>
      </c>
      <c r="AD2099" s="40">
        <v>1</v>
      </c>
      <c r="AE2099" s="41">
        <v>0</v>
      </c>
      <c r="AF2099" s="42">
        <v>-42</v>
      </c>
      <c r="AG2099" s="49">
        <f t="shared" si="1836"/>
        <v>-41.5</v>
      </c>
      <c r="AH2099" s="43">
        <f t="shared" ca="1" si="1824"/>
        <v>-38.299999999999997</v>
      </c>
      <c r="AI2099" s="43">
        <f t="shared" ca="1" si="1825"/>
        <v>-37.799999999999997</v>
      </c>
      <c r="AJ2099" s="44">
        <f t="shared" ca="1" si="1826"/>
        <v>-42</v>
      </c>
      <c r="AK2099" s="44">
        <f t="shared" ca="1" si="1827"/>
        <v>-41.5</v>
      </c>
      <c r="AL2099" s="44">
        <f t="shared" ca="1" si="1828"/>
        <v>-39.799999999999997</v>
      </c>
      <c r="AM2099" s="44">
        <f t="shared" ca="1" si="1829"/>
        <v>-39.299999999999997</v>
      </c>
      <c r="AN2099" s="36" t="str">
        <f t="shared" ca="1" si="1830"/>
        <v>60</v>
      </c>
      <c r="AO2099" s="36" t="str">
        <f t="shared" ca="1" si="1831"/>
        <v>05</v>
      </c>
      <c r="AP2099" s="36" t="str">
        <f t="shared" ca="1" si="1832"/>
        <v>00</v>
      </c>
      <c r="AQ2099" s="36" t="str">
        <f t="shared" ca="1" si="1833"/>
        <v>00</v>
      </c>
      <c r="AR2099" s="36" t="str">
        <f t="shared" ca="1" si="1834"/>
        <v>00</v>
      </c>
      <c r="AS2099" s="36"/>
    </row>
    <row r="2100" spans="2:45" ht="30" customHeight="1" x14ac:dyDescent="0.25">
      <c r="S2100" s="7" t="s">
        <v>693</v>
      </c>
      <c r="T2100" s="15">
        <v>0.8</v>
      </c>
      <c r="U2100" s="71" t="str">
        <f t="shared" ca="1" si="1822"/>
        <v>0x66=-42.50,-42.00;</v>
      </c>
      <c r="V2100" s="37"/>
      <c r="W2100" s="37"/>
      <c r="X2100" s="38"/>
      <c r="Y2100" s="38"/>
      <c r="Z2100" s="71">
        <f t="shared" ca="1" si="1823"/>
        <v>4.2</v>
      </c>
      <c r="AA2100" s="39" t="s">
        <v>581</v>
      </c>
      <c r="AB2100" s="40">
        <v>2</v>
      </c>
      <c r="AC2100" s="40" t="s">
        <v>995</v>
      </c>
      <c r="AD2100" s="40">
        <v>1</v>
      </c>
      <c r="AE2100" s="41">
        <v>0</v>
      </c>
      <c r="AF2100" s="42">
        <v>-42.5</v>
      </c>
      <c r="AG2100" s="49">
        <f t="shared" si="1836"/>
        <v>-42</v>
      </c>
      <c r="AH2100" s="43">
        <f t="shared" ca="1" si="1824"/>
        <v>-38.299999999999997</v>
      </c>
      <c r="AI2100" s="43">
        <f t="shared" ca="1" si="1825"/>
        <v>-37.799999999999997</v>
      </c>
      <c r="AJ2100" s="44">
        <f t="shared" ca="1" si="1826"/>
        <v>-42.5</v>
      </c>
      <c r="AK2100" s="44">
        <f t="shared" ca="1" si="1827"/>
        <v>-42</v>
      </c>
      <c r="AL2100" s="44">
        <f t="shared" ca="1" si="1828"/>
        <v>-40.299999999999997</v>
      </c>
      <c r="AM2100" s="44">
        <f t="shared" ca="1" si="1829"/>
        <v>-39.799999999999997</v>
      </c>
      <c r="AN2100" s="36" t="str">
        <f t="shared" ca="1" si="1830"/>
        <v>60</v>
      </c>
      <c r="AO2100" s="36" t="str">
        <f t="shared" ca="1" si="1831"/>
        <v>06</v>
      </c>
      <c r="AP2100" s="36" t="str">
        <f t="shared" ca="1" si="1832"/>
        <v>00</v>
      </c>
      <c r="AQ2100" s="36" t="str">
        <f t="shared" ca="1" si="1833"/>
        <v>00</v>
      </c>
      <c r="AR2100" s="36" t="str">
        <f t="shared" ca="1" si="1834"/>
        <v>00</v>
      </c>
      <c r="AS2100" s="36"/>
    </row>
    <row r="2101" spans="2:45" ht="30" customHeight="1" x14ac:dyDescent="0.25">
      <c r="S2101" s="7" t="s">
        <v>604</v>
      </c>
      <c r="T2101" s="7" t="str">
        <f t="shared" ref="T2101" si="1837">VLOOKUP($T2088,$AU$1:$AZ$31,MATCH($T2082,$AU$1:$AZ$1,0),FALSE)&amp;"_"&amp;T2090</f>
        <v>default_NormalMode</v>
      </c>
      <c r="U2101" s="71" t="str">
        <f t="shared" ca="1" si="1822"/>
        <v>0x67=-43.20,-42.50;</v>
      </c>
      <c r="V2101" s="37"/>
      <c r="W2101" s="37"/>
      <c r="X2101" s="38"/>
      <c r="Y2101" s="38"/>
      <c r="Z2101" s="71">
        <f t="shared" ca="1" si="1823"/>
        <v>4.7</v>
      </c>
      <c r="AA2101" s="39" t="s">
        <v>581</v>
      </c>
      <c r="AB2101" s="40">
        <v>2.5</v>
      </c>
      <c r="AC2101" s="40" t="s">
        <v>995</v>
      </c>
      <c r="AD2101" s="40">
        <v>1</v>
      </c>
      <c r="AE2101" s="41">
        <v>0</v>
      </c>
      <c r="AF2101" s="42">
        <v>-43.2</v>
      </c>
      <c r="AG2101" s="49">
        <f t="shared" si="1836"/>
        <v>-42.5</v>
      </c>
      <c r="AH2101" s="43">
        <f t="shared" ca="1" si="1824"/>
        <v>-38.5</v>
      </c>
      <c r="AI2101" s="43">
        <f t="shared" ca="1" si="1825"/>
        <v>-37.799999999999997</v>
      </c>
      <c r="AJ2101" s="44">
        <f t="shared" ca="1" si="1826"/>
        <v>-43.2</v>
      </c>
      <c r="AK2101" s="44">
        <f t="shared" ca="1" si="1827"/>
        <v>-42.5</v>
      </c>
      <c r="AL2101" s="44">
        <f t="shared" ca="1" si="1828"/>
        <v>-41</v>
      </c>
      <c r="AM2101" s="44">
        <f t="shared" ca="1" si="1829"/>
        <v>-40.299999999999997</v>
      </c>
      <c r="AN2101" s="36" t="str">
        <f t="shared" ca="1" si="1830"/>
        <v>60</v>
      </c>
      <c r="AO2101" s="36" t="str">
        <f t="shared" ca="1" si="1831"/>
        <v>07</v>
      </c>
      <c r="AP2101" s="36" t="str">
        <f t="shared" ca="1" si="1832"/>
        <v>00</v>
      </c>
      <c r="AQ2101" s="36" t="str">
        <f t="shared" ca="1" si="1833"/>
        <v>00</v>
      </c>
      <c r="AR2101" s="36" t="str">
        <f t="shared" ca="1" si="1834"/>
        <v>00</v>
      </c>
      <c r="AS2101" s="36"/>
    </row>
    <row r="2102" spans="2:45" ht="30" customHeight="1" x14ac:dyDescent="0.25">
      <c r="S2102" s="7" t="s">
        <v>424</v>
      </c>
      <c r="T2102" s="7" t="str">
        <f>VLOOKUP($T2084,MPN!$A$1:$E$497,2,FALSE)</f>
        <v>AMIC</v>
      </c>
      <c r="U2102" s="71" t="str">
        <f t="shared" ca="1" si="1822"/>
        <v>0x68=-44.20,-43.20;</v>
      </c>
      <c r="V2102" s="37"/>
      <c r="W2102" s="37"/>
      <c r="X2102" s="38"/>
      <c r="Y2102" s="38"/>
      <c r="Z2102" s="71">
        <f t="shared" ca="1" si="1823"/>
        <v>5.7</v>
      </c>
      <c r="AA2102" s="39" t="s">
        <v>581</v>
      </c>
      <c r="AB2102" s="40">
        <v>3.5</v>
      </c>
      <c r="AC2102" s="40" t="s">
        <v>995</v>
      </c>
      <c r="AD2102" s="40">
        <v>1</v>
      </c>
      <c r="AE2102" s="41">
        <v>0</v>
      </c>
      <c r="AF2102" s="42">
        <v>-44.2</v>
      </c>
      <c r="AG2102" s="49">
        <f t="shared" si="1836"/>
        <v>-43.2</v>
      </c>
      <c r="AH2102" s="43">
        <f t="shared" ca="1" si="1824"/>
        <v>-38.5</v>
      </c>
      <c r="AI2102" s="43">
        <f t="shared" ca="1" si="1825"/>
        <v>-37.5</v>
      </c>
      <c r="AJ2102" s="44">
        <f t="shared" ca="1" si="1826"/>
        <v>-44.2</v>
      </c>
      <c r="AK2102" s="44">
        <f t="shared" ca="1" si="1827"/>
        <v>-43.2</v>
      </c>
      <c r="AL2102" s="44">
        <f t="shared" ca="1" si="1828"/>
        <v>-42</v>
      </c>
      <c r="AM2102" s="44">
        <f t="shared" ca="1" si="1829"/>
        <v>-41</v>
      </c>
      <c r="AN2102" s="36" t="str">
        <f t="shared" ca="1" si="1830"/>
        <v>60</v>
      </c>
      <c r="AO2102" s="36" t="str">
        <f t="shared" ca="1" si="1831"/>
        <v>08</v>
      </c>
      <c r="AP2102" s="36" t="str">
        <f t="shared" ca="1" si="1832"/>
        <v>00</v>
      </c>
      <c r="AQ2102" s="36" t="str">
        <f t="shared" ca="1" si="1833"/>
        <v>00</v>
      </c>
      <c r="AR2102" s="36" t="str">
        <f t="shared" ca="1" si="1834"/>
        <v>00</v>
      </c>
      <c r="AS2102" s="36"/>
    </row>
    <row r="2103" spans="2:45" ht="30" customHeight="1" x14ac:dyDescent="0.25">
      <c r="S2103" s="7" t="s">
        <v>16</v>
      </c>
      <c r="T2103" s="7" t="str">
        <f>VLOOKUP($T2085,ASIC!$A$1:$B$200,2,FALSE)</f>
        <v>M804WF</v>
      </c>
      <c r="U2103" s="71"/>
      <c r="V2103" s="37"/>
      <c r="W2103" s="37"/>
      <c r="X2103" s="38"/>
      <c r="Y2103" s="38"/>
      <c r="Z2103" s="71"/>
      <c r="AA2103" s="39"/>
      <c r="AB2103" s="40"/>
      <c r="AC2103" s="40"/>
      <c r="AD2103" s="40"/>
      <c r="AE2103" s="41"/>
      <c r="AF2103" s="42"/>
      <c r="AG2103" s="49"/>
      <c r="AH2103" s="43"/>
      <c r="AI2103" s="43"/>
      <c r="AJ2103" s="44"/>
      <c r="AK2103" s="44"/>
      <c r="AL2103" s="44"/>
      <c r="AM2103" s="44"/>
      <c r="AN2103" s="36"/>
      <c r="AO2103" s="36"/>
      <c r="AP2103" s="36"/>
      <c r="AQ2103" s="36"/>
      <c r="AR2103" s="36"/>
      <c r="AS2103" s="36"/>
    </row>
    <row r="2104" spans="2:45" ht="30" customHeight="1" x14ac:dyDescent="0.25">
      <c r="S2104" s="7" t="s">
        <v>17</v>
      </c>
      <c r="T2104" s="7" t="str">
        <f>VLOOKUP($T2086,Sensor!$A$1:$B$100,2,FALSE)</f>
        <v>2227F</v>
      </c>
      <c r="U2104" s="71"/>
      <c r="V2104" s="37"/>
      <c r="W2104" s="37"/>
      <c r="X2104" s="38"/>
      <c r="Y2104" s="38"/>
      <c r="Z2104" s="71"/>
      <c r="AA2104" s="39"/>
      <c r="AB2104" s="40"/>
      <c r="AC2104" s="40"/>
      <c r="AD2104" s="40"/>
      <c r="AE2104" s="41"/>
      <c r="AF2104" s="42"/>
      <c r="AG2104" s="49"/>
      <c r="AH2104" s="43"/>
      <c r="AI2104" s="43"/>
      <c r="AJ2104" s="44"/>
      <c r="AK2104" s="44"/>
      <c r="AL2104" s="44"/>
      <c r="AM2104" s="44"/>
      <c r="AN2104" s="36"/>
      <c r="AO2104" s="36"/>
      <c r="AP2104" s="36"/>
      <c r="AQ2104" s="36"/>
      <c r="AR2104" s="36"/>
      <c r="AS2104" s="36"/>
    </row>
    <row r="2105" spans="2:45" ht="30" customHeight="1" x14ac:dyDescent="0.25">
      <c r="S2105" s="7" t="s">
        <v>21</v>
      </c>
      <c r="T2105" s="7" t="str">
        <f>VLOOKUP($T2084,MPN!$A$1:$E$497,5,FALSE)</f>
        <v>Default</v>
      </c>
      <c r="U2105" s="71"/>
      <c r="V2105" s="37"/>
      <c r="W2105" s="37"/>
      <c r="X2105" s="38"/>
      <c r="Y2105" s="38"/>
      <c r="Z2105" s="71"/>
      <c r="AA2105" s="39"/>
      <c r="AB2105" s="40"/>
      <c r="AC2105" s="40"/>
      <c r="AD2105" s="40"/>
      <c r="AE2105" s="41"/>
      <c r="AF2105" s="42"/>
      <c r="AG2105" s="49"/>
      <c r="AH2105" s="43"/>
      <c r="AI2105" s="43"/>
      <c r="AJ2105" s="44"/>
      <c r="AK2105" s="44"/>
      <c r="AL2105" s="44"/>
      <c r="AM2105" s="44"/>
      <c r="AN2105" s="36"/>
      <c r="AO2105" s="36"/>
      <c r="AP2105" s="36"/>
      <c r="AQ2105" s="36"/>
      <c r="AR2105" s="36"/>
      <c r="AS2105" s="36"/>
    </row>
    <row r="2106" spans="2:45" ht="30" customHeight="1" x14ac:dyDescent="0.25">
      <c r="S2106" s="7" t="s">
        <v>545</v>
      </c>
      <c r="T2106" s="7">
        <f t="shared" ref="T2106" si="1838">VLOOKUP(T2095,$DT$1:$DV$31,3,FALSE)</f>
        <v>0</v>
      </c>
      <c r="U2106" s="71"/>
      <c r="V2106" s="37"/>
      <c r="W2106" s="37"/>
      <c r="X2106" s="38"/>
      <c r="Y2106" s="38"/>
      <c r="Z2106" s="71"/>
      <c r="AA2106" s="39"/>
      <c r="AB2106" s="40"/>
      <c r="AC2106" s="40"/>
      <c r="AD2106" s="40"/>
      <c r="AE2106" s="41"/>
      <c r="AF2106" s="42"/>
      <c r="AG2106" s="49"/>
      <c r="AH2106" s="43"/>
      <c r="AI2106" s="43"/>
      <c r="AJ2106" s="44"/>
      <c r="AK2106" s="44"/>
      <c r="AL2106" s="44"/>
      <c r="AM2106" s="44"/>
      <c r="AN2106" s="36"/>
      <c r="AO2106" s="36"/>
      <c r="AP2106" s="36"/>
      <c r="AQ2106" s="36"/>
      <c r="AR2106" s="36"/>
      <c r="AS2106" s="36"/>
    </row>
    <row r="2107" spans="2:45" ht="30" customHeight="1" x14ac:dyDescent="0.25">
      <c r="S2107" s="7" t="s">
        <v>22</v>
      </c>
      <c r="T2107" s="15">
        <v>10</v>
      </c>
      <c r="U2107" s="71"/>
      <c r="V2107" s="37"/>
      <c r="W2107" s="37"/>
      <c r="X2107" s="38"/>
      <c r="Y2107" s="38"/>
      <c r="Z2107" s="71"/>
      <c r="AA2107" s="39"/>
      <c r="AB2107" s="40"/>
      <c r="AC2107" s="40"/>
      <c r="AD2107" s="40"/>
      <c r="AE2107" s="41"/>
      <c r="AF2107" s="42"/>
      <c r="AG2107" s="49"/>
      <c r="AH2107" s="43"/>
      <c r="AI2107" s="43"/>
      <c r="AJ2107" s="44"/>
      <c r="AK2107" s="44"/>
      <c r="AL2107" s="44"/>
      <c r="AM2107" s="44"/>
      <c r="AN2107" s="36"/>
      <c r="AO2107" s="36"/>
      <c r="AP2107" s="36"/>
      <c r="AQ2107" s="36"/>
      <c r="AR2107" s="36"/>
      <c r="AS2107" s="36"/>
    </row>
    <row r="2108" spans="2:45" ht="30" customHeight="1" x14ac:dyDescent="0.25">
      <c r="B2108" s="70"/>
      <c r="S2108" s="7" t="s">
        <v>696</v>
      </c>
      <c r="T2108" s="28">
        <v>45379</v>
      </c>
      <c r="U2108" s="71"/>
      <c r="V2108" s="37"/>
      <c r="W2108" s="37"/>
      <c r="X2108" s="38"/>
      <c r="Y2108" s="38"/>
      <c r="Z2108" s="71"/>
      <c r="AA2108" s="39"/>
      <c r="AB2108" s="40"/>
      <c r="AC2108" s="40"/>
      <c r="AD2108" s="40"/>
      <c r="AE2108" s="41"/>
      <c r="AF2108" s="42"/>
      <c r="AG2108" s="49"/>
      <c r="AH2108" s="43"/>
      <c r="AI2108" s="43"/>
      <c r="AJ2108" s="44"/>
      <c r="AK2108" s="44"/>
      <c r="AL2108" s="44"/>
      <c r="AM2108" s="44"/>
      <c r="AN2108" s="36"/>
      <c r="AO2108" s="36"/>
      <c r="AP2108" s="36"/>
      <c r="AQ2108" s="36"/>
      <c r="AR2108" s="36"/>
      <c r="AS2108" s="36"/>
    </row>
    <row r="2109" spans="2:45" ht="30" customHeight="1" x14ac:dyDescent="0.25">
      <c r="S2109" s="7" t="s">
        <v>694</v>
      </c>
      <c r="T2109" s="15" t="s">
        <v>994</v>
      </c>
      <c r="U2109" s="71"/>
      <c r="V2109" s="37"/>
      <c r="W2109" s="37"/>
      <c r="X2109" s="38"/>
      <c r="Y2109" s="38"/>
      <c r="Z2109" s="71"/>
      <c r="AA2109" s="39"/>
      <c r="AB2109" s="40"/>
      <c r="AC2109" s="40"/>
      <c r="AD2109" s="40"/>
      <c r="AE2109" s="41"/>
      <c r="AF2109" s="42"/>
      <c r="AG2109" s="49"/>
      <c r="AH2109" s="43"/>
      <c r="AI2109" s="43"/>
      <c r="AJ2109" s="44"/>
      <c r="AK2109" s="44"/>
      <c r="AL2109" s="44"/>
      <c r="AM2109" s="44"/>
      <c r="AN2109" s="36"/>
      <c r="AO2109" s="36"/>
      <c r="AP2109" s="36"/>
      <c r="AQ2109" s="36"/>
      <c r="AR2109" s="36"/>
      <c r="AS2109" s="36"/>
    </row>
    <row r="2110" spans="2:45" ht="30" customHeight="1" x14ac:dyDescent="0.25">
      <c r="S2110" s="7" t="s">
        <v>697</v>
      </c>
      <c r="T2110" s="7">
        <f t="shared" ref="T2110" ca="1" si="1839">COUNTA(U2085:U2144)</f>
        <v>18</v>
      </c>
      <c r="U2110" s="71"/>
      <c r="V2110" s="37"/>
      <c r="W2110" s="37"/>
      <c r="X2110" s="38"/>
      <c r="Y2110" s="38"/>
      <c r="Z2110" s="71"/>
      <c r="AA2110" s="39"/>
      <c r="AB2110" s="40"/>
      <c r="AC2110" s="40"/>
      <c r="AD2110" s="40"/>
      <c r="AE2110" s="41"/>
      <c r="AF2110" s="42"/>
      <c r="AG2110" s="49"/>
      <c r="AH2110" s="43"/>
      <c r="AI2110" s="43"/>
      <c r="AJ2110" s="44"/>
      <c r="AK2110" s="44"/>
      <c r="AL2110" s="44"/>
      <c r="AM2110" s="44"/>
      <c r="AN2110" s="36"/>
      <c r="AO2110" s="36"/>
      <c r="AP2110" s="36"/>
      <c r="AQ2110" s="36"/>
      <c r="AR2110" s="36"/>
      <c r="AS2110" s="36"/>
    </row>
    <row r="2111" spans="2:45" ht="30" customHeight="1" x14ac:dyDescent="0.25">
      <c r="S2111" s="7" t="s">
        <v>715</v>
      </c>
      <c r="T2111" s="7" t="str">
        <f t="shared" ref="T2111" si="1840">T2099&amp;"+/-"&amp;T2100&amp;" "&amp;T2109</f>
        <v>-38+/-0.8 dBV</v>
      </c>
      <c r="U2111" s="71"/>
      <c r="V2111" s="37"/>
      <c r="W2111" s="37"/>
      <c r="X2111" s="38"/>
      <c r="Y2111" s="38"/>
      <c r="Z2111" s="71"/>
      <c r="AA2111" s="39"/>
      <c r="AB2111" s="40"/>
      <c r="AC2111" s="40"/>
      <c r="AD2111" s="40"/>
      <c r="AE2111" s="41"/>
      <c r="AF2111" s="42"/>
      <c r="AG2111" s="49"/>
      <c r="AH2111" s="43"/>
      <c r="AI2111" s="43"/>
      <c r="AJ2111" s="44"/>
      <c r="AK2111" s="44"/>
      <c r="AL2111" s="44"/>
      <c r="AM2111" s="44"/>
      <c r="AN2111" s="36"/>
      <c r="AO2111" s="36"/>
      <c r="AP2111" s="36"/>
      <c r="AQ2111" s="36"/>
      <c r="AR2111" s="36"/>
      <c r="AS2111" s="36"/>
    </row>
    <row r="2112" spans="2:45" ht="30" customHeight="1" x14ac:dyDescent="0.25">
      <c r="S2112" s="7" t="s">
        <v>719</v>
      </c>
      <c r="T2112" s="54" t="str">
        <f t="shared" ref="T2112" si="1841">T2091&amp;" : "&amp;T2094&amp;" "&amp;"(uA)"&amp;CHAR(10)&amp;"Vdc&amp;Remark: "&amp;T2097</f>
        <v>3.3V : 100~200 (uA)
Vdc&amp;Remark: -</v>
      </c>
      <c r="U2112" s="71"/>
      <c r="V2112" s="37"/>
      <c r="W2112" s="37"/>
      <c r="X2112" s="38"/>
      <c r="Y2112" s="38"/>
      <c r="Z2112" s="71"/>
      <c r="AA2112" s="39"/>
      <c r="AB2112" s="40"/>
      <c r="AC2112" s="40"/>
      <c r="AD2112" s="40"/>
      <c r="AE2112" s="41"/>
      <c r="AF2112" s="42"/>
      <c r="AG2112" s="49"/>
      <c r="AH2112" s="43"/>
      <c r="AI2112" s="43"/>
      <c r="AJ2112" s="44"/>
      <c r="AK2112" s="44"/>
      <c r="AL2112" s="44"/>
      <c r="AM2112" s="44"/>
      <c r="AN2112" s="36"/>
      <c r="AO2112" s="36"/>
      <c r="AP2112" s="36"/>
      <c r="AQ2112" s="36"/>
      <c r="AR2112" s="36"/>
      <c r="AS2112" s="36"/>
    </row>
    <row r="2113" spans="19:45" ht="30" customHeight="1" x14ac:dyDescent="0.25">
      <c r="U2113" s="71"/>
      <c r="V2113" s="37"/>
      <c r="W2113" s="37"/>
      <c r="X2113" s="38"/>
      <c r="Y2113" s="38"/>
      <c r="Z2113" s="71"/>
      <c r="AA2113" s="39"/>
      <c r="AB2113" s="40"/>
      <c r="AC2113" s="40"/>
      <c r="AD2113" s="40"/>
      <c r="AE2113" s="41"/>
      <c r="AF2113" s="42"/>
      <c r="AG2113" s="49"/>
      <c r="AH2113" s="43"/>
      <c r="AI2113" s="43"/>
      <c r="AJ2113" s="44"/>
      <c r="AK2113" s="44"/>
      <c r="AL2113" s="44"/>
      <c r="AM2113" s="44"/>
      <c r="AN2113" s="36"/>
      <c r="AO2113" s="36"/>
      <c r="AP2113" s="36"/>
      <c r="AQ2113" s="36"/>
      <c r="AR2113" s="36"/>
      <c r="AS2113" s="36"/>
    </row>
    <row r="2114" spans="19:45" ht="30" customHeight="1" x14ac:dyDescent="0.25">
      <c r="S2114" s="2" t="s">
        <v>14</v>
      </c>
      <c r="T2114" s="2" t="str">
        <f t="shared" ref="T2114" si="1842">ADDRESS(ROW(S2114),COLUMN($S$1))&amp;":"&amp;ADDRESS(ROW(S2144),COLUMN($T$1))</f>
        <v>$S$2114:$T$2144</v>
      </c>
      <c r="U2114" s="71"/>
      <c r="V2114" s="37"/>
      <c r="W2114" s="37"/>
      <c r="X2114" s="38"/>
      <c r="Y2114" s="38"/>
      <c r="Z2114" s="71"/>
      <c r="AA2114" s="39"/>
      <c r="AB2114" s="40"/>
      <c r="AC2114" s="40"/>
      <c r="AD2114" s="40"/>
      <c r="AE2114" s="41"/>
      <c r="AF2114" s="42"/>
      <c r="AG2114" s="49"/>
      <c r="AH2114" s="43"/>
      <c r="AI2114" s="43"/>
      <c r="AJ2114" s="44"/>
      <c r="AK2114" s="44"/>
      <c r="AL2114" s="44"/>
      <c r="AM2114" s="44"/>
      <c r="AN2114" s="36"/>
      <c r="AO2114" s="36"/>
      <c r="AP2114" s="36"/>
      <c r="AQ2114" s="36"/>
      <c r="AR2114" s="36"/>
      <c r="AS2114" s="36"/>
    </row>
    <row r="2115" spans="19:45" ht="30" customHeight="1" x14ac:dyDescent="0.25">
      <c r="S2115" s="4" t="str">
        <f t="shared" ref="S2115" si="1843">$BB$2</f>
        <v>15V</v>
      </c>
      <c r="T2115" s="3">
        <v>3.2</v>
      </c>
      <c r="U2115" s="71"/>
      <c r="V2115" s="37"/>
      <c r="W2115" s="37"/>
      <c r="X2115" s="38"/>
      <c r="Y2115" s="38"/>
      <c r="Z2115" s="71"/>
      <c r="AA2115" s="39"/>
      <c r="AB2115" s="40"/>
      <c r="AC2115" s="40"/>
      <c r="AD2115" s="40"/>
      <c r="AE2115" s="41"/>
      <c r="AF2115" s="42"/>
      <c r="AG2115" s="49"/>
      <c r="AH2115" s="43"/>
      <c r="AI2115" s="43"/>
      <c r="AJ2115" s="44"/>
      <c r="AK2115" s="44"/>
      <c r="AL2115" s="44"/>
      <c r="AM2115" s="44"/>
      <c r="AN2115" s="36"/>
      <c r="AO2115" s="36"/>
      <c r="AP2115" s="36"/>
      <c r="AQ2115" s="36"/>
      <c r="AR2115" s="36"/>
      <c r="AS2115" s="36"/>
    </row>
    <row r="2116" spans="19:45" ht="30" customHeight="1" x14ac:dyDescent="0.25">
      <c r="S2116" s="4" t="str">
        <f t="shared" ref="S2116" si="1844">$BB$3</f>
        <v>14V</v>
      </c>
      <c r="T2116" s="3">
        <v>2.2000000000000002</v>
      </c>
      <c r="U2116" s="71"/>
      <c r="V2116" s="37"/>
      <c r="W2116" s="37"/>
      <c r="X2116" s="38"/>
      <c r="Y2116" s="38"/>
      <c r="Z2116" s="71"/>
      <c r="AA2116" s="39"/>
      <c r="AB2116" s="40"/>
      <c r="AC2116" s="40"/>
      <c r="AD2116" s="40"/>
      <c r="AE2116" s="41"/>
      <c r="AF2116" s="42"/>
      <c r="AG2116" s="49"/>
      <c r="AH2116" s="43"/>
      <c r="AI2116" s="43"/>
      <c r="AJ2116" s="44"/>
      <c r="AK2116" s="44"/>
      <c r="AL2116" s="44"/>
      <c r="AM2116" s="44"/>
      <c r="AN2116" s="36"/>
      <c r="AO2116" s="36"/>
      <c r="AP2116" s="36"/>
      <c r="AQ2116" s="36"/>
      <c r="AR2116" s="36"/>
      <c r="AS2116" s="36"/>
    </row>
    <row r="2117" spans="19:45" ht="30" customHeight="1" x14ac:dyDescent="0.25">
      <c r="S2117" s="4" t="str">
        <f t="shared" ref="S2117" si="1845">$BB$4</f>
        <v>13V</v>
      </c>
      <c r="T2117" s="3">
        <v>1.1000000000000001</v>
      </c>
      <c r="U2117" s="71"/>
      <c r="V2117" s="37"/>
      <c r="W2117" s="37"/>
      <c r="X2117" s="38"/>
      <c r="Y2117" s="38"/>
      <c r="Z2117" s="71"/>
      <c r="AA2117" s="39"/>
      <c r="AB2117" s="40"/>
      <c r="AC2117" s="40"/>
      <c r="AD2117" s="40"/>
      <c r="AE2117" s="41"/>
      <c r="AF2117" s="42"/>
      <c r="AG2117" s="49"/>
      <c r="AH2117" s="43"/>
      <c r="AI2117" s="43"/>
      <c r="AJ2117" s="44"/>
      <c r="AK2117" s="44"/>
      <c r="AL2117" s="44"/>
      <c r="AM2117" s="44"/>
      <c r="AN2117" s="36"/>
      <c r="AO2117" s="36"/>
      <c r="AP2117" s="36"/>
      <c r="AQ2117" s="36"/>
      <c r="AR2117" s="36"/>
      <c r="AS2117" s="36"/>
    </row>
    <row r="2118" spans="19:45" ht="30" customHeight="1" x14ac:dyDescent="0.25">
      <c r="S2118" s="4" t="str">
        <f t="shared" ref="S2118" si="1846">$BB$5</f>
        <v>12V</v>
      </c>
      <c r="T2118" s="3">
        <v>0</v>
      </c>
      <c r="U2118" s="71"/>
      <c r="V2118" s="37"/>
      <c r="W2118" s="37"/>
      <c r="X2118" s="38"/>
      <c r="Y2118" s="38"/>
      <c r="Z2118" s="71"/>
      <c r="AA2118" s="39"/>
      <c r="AB2118" s="40"/>
      <c r="AC2118" s="40"/>
      <c r="AD2118" s="40"/>
      <c r="AE2118" s="41"/>
      <c r="AF2118" s="42"/>
      <c r="AG2118" s="49"/>
      <c r="AH2118" s="43"/>
      <c r="AI2118" s="43"/>
      <c r="AJ2118" s="44"/>
      <c r="AK2118" s="44"/>
      <c r="AL2118" s="44"/>
      <c r="AM2118" s="44"/>
      <c r="AN2118" s="36"/>
      <c r="AO2118" s="36"/>
      <c r="AP2118" s="36"/>
      <c r="AQ2118" s="36"/>
      <c r="AR2118" s="36"/>
      <c r="AS2118" s="36"/>
    </row>
    <row r="2119" spans="19:45" ht="30" customHeight="1" x14ac:dyDescent="0.25">
      <c r="S2119" s="4" t="str">
        <f t="shared" ref="S2119" si="1847">$BB$6</f>
        <v>11V</v>
      </c>
      <c r="T2119" s="3">
        <v>-1.2</v>
      </c>
      <c r="U2119" s="71"/>
      <c r="V2119" s="37"/>
      <c r="W2119" s="37"/>
      <c r="X2119" s="38"/>
      <c r="Y2119" s="38"/>
      <c r="Z2119" s="71"/>
      <c r="AA2119" s="39"/>
      <c r="AB2119" s="40"/>
      <c r="AC2119" s="40"/>
      <c r="AD2119" s="40"/>
      <c r="AE2119" s="41"/>
      <c r="AF2119" s="42"/>
      <c r="AG2119" s="49"/>
      <c r="AH2119" s="43"/>
      <c r="AI2119" s="43"/>
      <c r="AJ2119" s="44"/>
      <c r="AK2119" s="44"/>
      <c r="AL2119" s="44"/>
      <c r="AM2119" s="44"/>
      <c r="AN2119" s="36"/>
      <c r="AO2119" s="36"/>
      <c r="AP2119" s="36"/>
      <c r="AQ2119" s="36"/>
      <c r="AR2119" s="36"/>
      <c r="AS2119" s="36"/>
    </row>
    <row r="2120" spans="19:45" ht="30" customHeight="1" x14ac:dyDescent="0.25">
      <c r="S2120" s="4" t="str">
        <f t="shared" ref="S2120" si="1848">$BB$7</f>
        <v>10V</v>
      </c>
      <c r="T2120" s="3">
        <v>-2.7</v>
      </c>
      <c r="U2120" s="71"/>
      <c r="V2120" s="37"/>
      <c r="W2120" s="37"/>
      <c r="X2120" s="38"/>
      <c r="Y2120" s="38"/>
      <c r="Z2120" s="71"/>
      <c r="AA2120" s="39"/>
      <c r="AB2120" s="40"/>
      <c r="AC2120" s="40"/>
      <c r="AD2120" s="40"/>
      <c r="AE2120" s="41"/>
      <c r="AF2120" s="42"/>
      <c r="AG2120" s="49"/>
      <c r="AH2120" s="43"/>
      <c r="AI2120" s="43"/>
      <c r="AJ2120" s="44"/>
      <c r="AK2120" s="44"/>
      <c r="AL2120" s="44"/>
      <c r="AM2120" s="44"/>
      <c r="AN2120" s="36"/>
      <c r="AO2120" s="36"/>
      <c r="AP2120" s="36"/>
      <c r="AQ2120" s="36"/>
      <c r="AR2120" s="36"/>
      <c r="AS2120" s="36"/>
    </row>
    <row r="2121" spans="19:45" ht="30" customHeight="1" x14ac:dyDescent="0.25">
      <c r="S2121" s="4" t="str">
        <f t="shared" ref="S2121" si="1849">$BB$8</f>
        <v>9V</v>
      </c>
      <c r="T2121" s="3">
        <v>-4.2</v>
      </c>
      <c r="U2121" s="71"/>
      <c r="V2121" s="37"/>
      <c r="W2121" s="37"/>
      <c r="X2121" s="38"/>
      <c r="Y2121" s="38"/>
      <c r="Z2121" s="71"/>
      <c r="AA2121" s="39"/>
      <c r="AB2121" s="40"/>
      <c r="AC2121" s="40"/>
      <c r="AD2121" s="40"/>
      <c r="AE2121" s="41"/>
      <c r="AF2121" s="42"/>
      <c r="AG2121" s="49"/>
      <c r="AH2121" s="43"/>
      <c r="AI2121" s="43"/>
      <c r="AJ2121" s="44"/>
      <c r="AK2121" s="44"/>
      <c r="AL2121" s="44"/>
      <c r="AM2121" s="44"/>
      <c r="AN2121" s="36"/>
      <c r="AO2121" s="36"/>
      <c r="AP2121" s="36"/>
      <c r="AQ2121" s="36"/>
      <c r="AR2121" s="36"/>
      <c r="AS2121" s="36"/>
    </row>
    <row r="2122" spans="19:45" ht="30" customHeight="1" x14ac:dyDescent="0.25">
      <c r="S2122" s="4" t="str">
        <f t="shared" ref="S2122" si="1850">$BB$9</f>
        <v>FIX</v>
      </c>
      <c r="T2122" s="3" t="s">
        <v>562</v>
      </c>
      <c r="U2122" s="71"/>
      <c r="V2122" s="37"/>
      <c r="W2122" s="37"/>
      <c r="X2122" s="38"/>
      <c r="Y2122" s="38"/>
      <c r="Z2122" s="71"/>
      <c r="AA2122" s="39"/>
      <c r="AB2122" s="40"/>
      <c r="AC2122" s="40"/>
      <c r="AD2122" s="40"/>
      <c r="AE2122" s="41"/>
      <c r="AF2122" s="42"/>
      <c r="AG2122" s="49"/>
      <c r="AH2122" s="43"/>
      <c r="AI2122" s="43"/>
      <c r="AJ2122" s="44"/>
      <c r="AK2122" s="44"/>
      <c r="AL2122" s="44"/>
      <c r="AM2122" s="44"/>
      <c r="AN2122" s="36"/>
      <c r="AO2122" s="36"/>
      <c r="AP2122" s="36"/>
      <c r="AQ2122" s="36"/>
      <c r="AR2122" s="36"/>
      <c r="AS2122" s="36"/>
    </row>
    <row r="2123" spans="19:45" ht="30" customHeight="1" x14ac:dyDescent="0.25">
      <c r="S2123" s="4" t="str">
        <f t="shared" ref="S2123" si="1851">$BB$10</f>
        <v>Space</v>
      </c>
      <c r="T2123" s="3"/>
      <c r="U2123" s="71"/>
      <c r="V2123" s="37"/>
      <c r="W2123" s="37"/>
      <c r="X2123" s="38"/>
      <c r="Y2123" s="38"/>
      <c r="Z2123" s="71"/>
      <c r="AA2123" s="39"/>
      <c r="AB2123" s="40"/>
      <c r="AC2123" s="40"/>
      <c r="AD2123" s="40"/>
      <c r="AE2123" s="41"/>
      <c r="AF2123" s="42"/>
      <c r="AG2123" s="49"/>
      <c r="AH2123" s="43"/>
      <c r="AI2123" s="43"/>
      <c r="AJ2123" s="44"/>
      <c r="AK2123" s="44"/>
      <c r="AL2123" s="44"/>
      <c r="AM2123" s="44"/>
      <c r="AN2123" s="36"/>
      <c r="AO2123" s="36"/>
      <c r="AP2123" s="36"/>
      <c r="AQ2123" s="36"/>
      <c r="AR2123" s="36"/>
      <c r="AS2123" s="36"/>
    </row>
    <row r="2124" spans="19:45" ht="30" customHeight="1" x14ac:dyDescent="0.25">
      <c r="S2124" s="4" t="str">
        <f t="shared" ref="S2124" si="1852">$BB$11</f>
        <v>Config2</v>
      </c>
      <c r="T2124" s="3"/>
      <c r="U2124" s="71"/>
      <c r="V2124" s="37"/>
      <c r="W2124" s="37"/>
      <c r="X2124" s="38"/>
      <c r="Y2124" s="38"/>
      <c r="Z2124" s="71"/>
      <c r="AA2124" s="39"/>
      <c r="AB2124" s="40"/>
      <c r="AC2124" s="40"/>
      <c r="AD2124" s="40"/>
      <c r="AE2124" s="41"/>
      <c r="AF2124" s="42"/>
      <c r="AG2124" s="49"/>
      <c r="AH2124" s="43"/>
      <c r="AI2124" s="43"/>
      <c r="AJ2124" s="44"/>
      <c r="AK2124" s="44"/>
      <c r="AL2124" s="44"/>
      <c r="AM2124" s="44"/>
      <c r="AN2124" s="36"/>
      <c r="AO2124" s="36"/>
      <c r="AP2124" s="36"/>
      <c r="AQ2124" s="36"/>
      <c r="AR2124" s="36"/>
      <c r="AS2124" s="36"/>
    </row>
    <row r="2125" spans="19:45" ht="30" customHeight="1" x14ac:dyDescent="0.25">
      <c r="S2125" s="4" t="str">
        <f t="shared" ref="S2125" si="1853">$BB$12</f>
        <v>-</v>
      </c>
      <c r="T2125" s="3"/>
      <c r="U2125" s="36"/>
      <c r="V2125" s="37"/>
      <c r="W2125" s="37"/>
      <c r="X2125" s="38"/>
      <c r="Y2125" s="38"/>
      <c r="Z2125" s="71"/>
      <c r="AA2125" s="39"/>
      <c r="AB2125" s="40"/>
      <c r="AC2125" s="40"/>
      <c r="AD2125" s="40"/>
      <c r="AE2125" s="41"/>
      <c r="AF2125" s="42"/>
      <c r="AG2125" s="49"/>
      <c r="AH2125" s="43"/>
      <c r="AI2125" s="43"/>
      <c r="AJ2125" s="44"/>
      <c r="AK2125" s="44"/>
      <c r="AL2125" s="44"/>
      <c r="AM2125" s="44"/>
      <c r="AN2125" s="36"/>
      <c r="AO2125" s="36"/>
      <c r="AP2125" s="36"/>
      <c r="AQ2125" s="36"/>
      <c r="AR2125" s="36"/>
      <c r="AS2125" s="36"/>
    </row>
    <row r="2126" spans="19:45" ht="30" customHeight="1" x14ac:dyDescent="0.25">
      <c r="S2126" s="4" t="str">
        <f t="shared" ref="S2126" si="1854">$BB$13</f>
        <v>-</v>
      </c>
      <c r="T2126" s="3"/>
      <c r="U2126" s="36"/>
      <c r="V2126" s="37"/>
      <c r="W2126" s="37"/>
      <c r="X2126" s="38"/>
      <c r="Y2126" s="38"/>
      <c r="Z2126" s="71"/>
      <c r="AA2126" s="39"/>
      <c r="AB2126" s="40"/>
      <c r="AC2126" s="40"/>
      <c r="AD2126" s="40"/>
      <c r="AE2126" s="41"/>
      <c r="AF2126" s="42"/>
      <c r="AG2126" s="49"/>
      <c r="AH2126" s="43"/>
      <c r="AI2126" s="43"/>
      <c r="AJ2126" s="44"/>
      <c r="AK2126" s="44"/>
      <c r="AL2126" s="44"/>
      <c r="AM2126" s="44"/>
      <c r="AN2126" s="36"/>
      <c r="AO2126" s="36"/>
      <c r="AP2126" s="36"/>
      <c r="AQ2126" s="36"/>
      <c r="AR2126" s="36"/>
      <c r="AS2126" s="36"/>
    </row>
    <row r="2127" spans="19:45" ht="30" customHeight="1" x14ac:dyDescent="0.25">
      <c r="S2127" s="4" t="str">
        <f t="shared" ref="S2127" si="1855">$BB$14</f>
        <v>-</v>
      </c>
      <c r="T2127" s="3"/>
      <c r="U2127" s="36"/>
      <c r="V2127" s="37"/>
      <c r="W2127" s="37"/>
      <c r="X2127" s="38"/>
      <c r="Y2127" s="38"/>
      <c r="Z2127" s="71"/>
      <c r="AA2127" s="39"/>
      <c r="AB2127" s="40"/>
      <c r="AC2127" s="40"/>
      <c r="AD2127" s="40"/>
      <c r="AE2127" s="41"/>
      <c r="AF2127" s="42"/>
      <c r="AG2127" s="49"/>
      <c r="AH2127" s="43"/>
      <c r="AI2127" s="43"/>
      <c r="AJ2127" s="44"/>
      <c r="AK2127" s="44"/>
      <c r="AL2127" s="44"/>
      <c r="AM2127" s="44"/>
      <c r="AN2127" s="36"/>
      <c r="AO2127" s="36"/>
      <c r="AP2127" s="36"/>
      <c r="AQ2127" s="36"/>
      <c r="AR2127" s="36"/>
      <c r="AS2127" s="36"/>
    </row>
    <row r="2128" spans="19:45" ht="30" customHeight="1" x14ac:dyDescent="0.25">
      <c r="S2128" s="4" t="str">
        <f t="shared" ref="S2128" si="1856">$BB$15</f>
        <v>-</v>
      </c>
      <c r="T2128" s="3"/>
      <c r="U2128" s="36"/>
      <c r="V2128" s="37"/>
      <c r="W2128" s="37"/>
      <c r="X2128" s="38"/>
      <c r="Y2128" s="38"/>
      <c r="Z2128" s="71"/>
      <c r="AA2128" s="39"/>
      <c r="AB2128" s="40"/>
      <c r="AC2128" s="40"/>
      <c r="AD2128" s="40"/>
      <c r="AE2128" s="41"/>
      <c r="AF2128" s="42"/>
      <c r="AG2128" s="49"/>
      <c r="AH2128" s="43"/>
      <c r="AI2128" s="43"/>
      <c r="AJ2128" s="44"/>
      <c r="AK2128" s="44"/>
      <c r="AL2128" s="44"/>
      <c r="AM2128" s="44"/>
      <c r="AN2128" s="36"/>
      <c r="AO2128" s="36"/>
      <c r="AP2128" s="36"/>
      <c r="AQ2128" s="36"/>
      <c r="AR2128" s="36"/>
      <c r="AS2128" s="36"/>
    </row>
    <row r="2129" spans="19:45" ht="30" customHeight="1" x14ac:dyDescent="0.25">
      <c r="S2129" s="4" t="str">
        <f t="shared" ref="S2129" si="1857">$BB$16</f>
        <v>-</v>
      </c>
      <c r="T2129" s="3"/>
      <c r="U2129" s="36"/>
      <c r="V2129" s="37"/>
      <c r="W2129" s="37"/>
      <c r="X2129" s="38"/>
      <c r="Y2129" s="38"/>
      <c r="Z2129" s="71"/>
      <c r="AA2129" s="39"/>
      <c r="AB2129" s="40"/>
      <c r="AC2129" s="40"/>
      <c r="AD2129" s="40"/>
      <c r="AE2129" s="41"/>
      <c r="AF2129" s="42"/>
      <c r="AG2129" s="49"/>
      <c r="AH2129" s="43"/>
      <c r="AI2129" s="43"/>
      <c r="AJ2129" s="44"/>
      <c r="AK2129" s="44"/>
      <c r="AL2129" s="44"/>
      <c r="AM2129" s="44"/>
      <c r="AN2129" s="36"/>
      <c r="AO2129" s="36"/>
      <c r="AP2129" s="36"/>
      <c r="AQ2129" s="36"/>
      <c r="AR2129" s="36"/>
      <c r="AS2129" s="36"/>
    </row>
    <row r="2130" spans="19:45" ht="30" customHeight="1" x14ac:dyDescent="0.25">
      <c r="S2130" s="4" t="str">
        <f t="shared" ref="S2130" si="1858">$BB$17</f>
        <v>-</v>
      </c>
      <c r="T2130" s="3"/>
      <c r="U2130" s="36"/>
      <c r="V2130" s="37"/>
      <c r="W2130" s="37"/>
      <c r="X2130" s="38"/>
      <c r="Y2130" s="38"/>
      <c r="Z2130" s="71"/>
      <c r="AA2130" s="39"/>
      <c r="AB2130" s="40"/>
      <c r="AC2130" s="40"/>
      <c r="AD2130" s="40"/>
      <c r="AE2130" s="41"/>
      <c r="AF2130" s="42"/>
      <c r="AG2130" s="49"/>
      <c r="AH2130" s="43"/>
      <c r="AI2130" s="43"/>
      <c r="AJ2130" s="44"/>
      <c r="AK2130" s="44"/>
      <c r="AL2130" s="44"/>
      <c r="AM2130" s="44"/>
      <c r="AN2130" s="36"/>
      <c r="AO2130" s="36"/>
      <c r="AP2130" s="36"/>
      <c r="AQ2130" s="36"/>
      <c r="AR2130" s="36"/>
      <c r="AS2130" s="36"/>
    </row>
    <row r="2131" spans="19:45" ht="30" customHeight="1" x14ac:dyDescent="0.25">
      <c r="S2131" s="4" t="str">
        <f t="shared" ref="S2131" si="1859">$BB$18</f>
        <v>-</v>
      </c>
      <c r="T2131" s="3"/>
      <c r="U2131" s="36"/>
      <c r="V2131" s="37"/>
      <c r="W2131" s="37"/>
      <c r="X2131" s="38"/>
      <c r="Y2131" s="38"/>
      <c r="Z2131" s="71"/>
      <c r="AA2131" s="39"/>
      <c r="AB2131" s="40"/>
      <c r="AC2131" s="40"/>
      <c r="AD2131" s="40"/>
      <c r="AE2131" s="41"/>
      <c r="AF2131" s="42"/>
      <c r="AG2131" s="49"/>
      <c r="AH2131" s="43"/>
      <c r="AI2131" s="43"/>
      <c r="AJ2131" s="44"/>
      <c r="AK2131" s="44"/>
      <c r="AL2131" s="44"/>
      <c r="AM2131" s="44"/>
      <c r="AN2131" s="36"/>
      <c r="AO2131" s="36"/>
      <c r="AP2131" s="36"/>
      <c r="AQ2131" s="36"/>
      <c r="AR2131" s="36"/>
      <c r="AS2131" s="36"/>
    </row>
    <row r="2132" spans="19:45" ht="30" customHeight="1" x14ac:dyDescent="0.25">
      <c r="S2132" s="4" t="str">
        <f t="shared" ref="S2132" si="1860">$BB$19</f>
        <v>-</v>
      </c>
      <c r="T2132" s="3"/>
      <c r="U2132" s="36"/>
      <c r="V2132" s="37"/>
      <c r="W2132" s="37"/>
      <c r="X2132" s="38"/>
      <c r="Y2132" s="38"/>
      <c r="Z2132" s="71"/>
      <c r="AA2132" s="39"/>
      <c r="AB2132" s="40"/>
      <c r="AC2132" s="40"/>
      <c r="AD2132" s="40"/>
      <c r="AE2132" s="41"/>
      <c r="AF2132" s="42"/>
      <c r="AG2132" s="49"/>
      <c r="AH2132" s="43"/>
      <c r="AI2132" s="43"/>
      <c r="AJ2132" s="44"/>
      <c r="AK2132" s="44"/>
      <c r="AL2132" s="44"/>
      <c r="AM2132" s="44"/>
      <c r="AN2132" s="36"/>
      <c r="AO2132" s="36"/>
      <c r="AP2132" s="36"/>
      <c r="AQ2132" s="36"/>
      <c r="AR2132" s="36"/>
      <c r="AS2132" s="36"/>
    </row>
    <row r="2133" spans="19:45" ht="30" customHeight="1" x14ac:dyDescent="0.25">
      <c r="S2133" s="4" t="str">
        <f t="shared" ref="S2133" si="1861">$BB$20</f>
        <v>-</v>
      </c>
      <c r="T2133" s="3"/>
      <c r="U2133" s="36"/>
      <c r="V2133" s="37"/>
      <c r="W2133" s="37"/>
      <c r="X2133" s="38"/>
      <c r="Y2133" s="38"/>
      <c r="Z2133" s="71"/>
      <c r="AA2133" s="39"/>
      <c r="AB2133" s="40"/>
      <c r="AC2133" s="40"/>
      <c r="AD2133" s="40"/>
      <c r="AE2133" s="41"/>
      <c r="AF2133" s="42"/>
      <c r="AG2133" s="49"/>
      <c r="AH2133" s="43"/>
      <c r="AI2133" s="43"/>
      <c r="AJ2133" s="44"/>
      <c r="AK2133" s="44"/>
      <c r="AL2133" s="44"/>
      <c r="AM2133" s="44"/>
      <c r="AN2133" s="36"/>
      <c r="AO2133" s="36"/>
      <c r="AP2133" s="36"/>
      <c r="AQ2133" s="36"/>
      <c r="AR2133" s="36"/>
      <c r="AS2133" s="36"/>
    </row>
    <row r="2134" spans="19:45" ht="30" customHeight="1" x14ac:dyDescent="0.25">
      <c r="S2134" s="4" t="str">
        <f t="shared" ref="S2134" si="1862">$BB$21</f>
        <v>-</v>
      </c>
      <c r="T2134" s="3"/>
      <c r="U2134" s="36"/>
      <c r="V2134" s="37"/>
      <c r="W2134" s="37"/>
      <c r="X2134" s="38"/>
      <c r="Y2134" s="38"/>
      <c r="Z2134" s="71"/>
      <c r="AA2134" s="39"/>
      <c r="AB2134" s="40"/>
      <c r="AC2134" s="40"/>
      <c r="AD2134" s="40"/>
      <c r="AE2134" s="41"/>
      <c r="AF2134" s="42"/>
      <c r="AG2134" s="49"/>
      <c r="AH2134" s="43"/>
      <c r="AI2134" s="43"/>
      <c r="AJ2134" s="44"/>
      <c r="AK2134" s="44"/>
      <c r="AL2134" s="44"/>
      <c r="AM2134" s="44"/>
      <c r="AN2134" s="36"/>
      <c r="AO2134" s="36"/>
      <c r="AP2134" s="36"/>
      <c r="AQ2134" s="36"/>
      <c r="AR2134" s="36"/>
      <c r="AS2134" s="36"/>
    </row>
    <row r="2135" spans="19:45" ht="30" customHeight="1" x14ac:dyDescent="0.25">
      <c r="S2135" s="4" t="str">
        <f t="shared" ref="S2135" si="1863">$BB$22</f>
        <v>-</v>
      </c>
      <c r="T2135" s="3"/>
      <c r="U2135" s="36"/>
      <c r="V2135" s="37"/>
      <c r="W2135" s="37"/>
      <c r="X2135" s="38"/>
      <c r="Y2135" s="38"/>
      <c r="Z2135" s="71"/>
      <c r="AA2135" s="39"/>
      <c r="AB2135" s="40"/>
      <c r="AC2135" s="40"/>
      <c r="AD2135" s="40"/>
      <c r="AE2135" s="41"/>
      <c r="AF2135" s="42"/>
      <c r="AG2135" s="49"/>
      <c r="AH2135" s="43"/>
      <c r="AI2135" s="43"/>
      <c r="AJ2135" s="44"/>
      <c r="AK2135" s="44"/>
      <c r="AL2135" s="44"/>
      <c r="AM2135" s="44"/>
      <c r="AN2135" s="36"/>
      <c r="AO2135" s="36"/>
      <c r="AP2135" s="36"/>
      <c r="AQ2135" s="36"/>
      <c r="AR2135" s="36"/>
      <c r="AS2135" s="36"/>
    </row>
    <row r="2136" spans="19:45" ht="30" customHeight="1" x14ac:dyDescent="0.25">
      <c r="S2136" s="4" t="str">
        <f t="shared" ref="S2136" si="1864">$BB$23</f>
        <v>-</v>
      </c>
      <c r="T2136" s="3"/>
      <c r="U2136" s="36"/>
      <c r="V2136" s="37"/>
      <c r="W2136" s="37"/>
      <c r="X2136" s="38"/>
      <c r="Y2136" s="38"/>
      <c r="Z2136" s="71"/>
      <c r="AA2136" s="39"/>
      <c r="AB2136" s="40"/>
      <c r="AC2136" s="40"/>
      <c r="AD2136" s="40"/>
      <c r="AE2136" s="41"/>
      <c r="AF2136" s="42"/>
      <c r="AG2136" s="49"/>
      <c r="AH2136" s="43"/>
      <c r="AI2136" s="43"/>
      <c r="AJ2136" s="44"/>
      <c r="AK2136" s="44"/>
      <c r="AL2136" s="44"/>
      <c r="AM2136" s="44"/>
      <c r="AN2136" s="36"/>
      <c r="AO2136" s="36"/>
      <c r="AP2136" s="36"/>
      <c r="AQ2136" s="36"/>
      <c r="AR2136" s="36"/>
      <c r="AS2136" s="36"/>
    </row>
    <row r="2137" spans="19:45" ht="30" customHeight="1" x14ac:dyDescent="0.25">
      <c r="S2137" s="4" t="str">
        <f t="shared" ref="S2137" si="1865">$BB$24</f>
        <v>-</v>
      </c>
      <c r="T2137" s="3"/>
      <c r="U2137" s="36"/>
      <c r="V2137" s="37"/>
      <c r="W2137" s="37"/>
      <c r="X2137" s="38"/>
      <c r="Y2137" s="38"/>
      <c r="Z2137" s="71"/>
      <c r="AA2137" s="39"/>
      <c r="AB2137" s="40"/>
      <c r="AC2137" s="40"/>
      <c r="AD2137" s="40"/>
      <c r="AE2137" s="41"/>
      <c r="AF2137" s="42"/>
      <c r="AG2137" s="49"/>
      <c r="AH2137" s="43"/>
      <c r="AI2137" s="43"/>
      <c r="AJ2137" s="44"/>
      <c r="AK2137" s="44"/>
      <c r="AL2137" s="44"/>
      <c r="AM2137" s="44"/>
      <c r="AN2137" s="36"/>
      <c r="AO2137" s="36"/>
      <c r="AP2137" s="36"/>
      <c r="AQ2137" s="36"/>
      <c r="AR2137" s="36"/>
      <c r="AS2137" s="36"/>
    </row>
    <row r="2138" spans="19:45" ht="30" customHeight="1" x14ac:dyDescent="0.25">
      <c r="S2138" s="4" t="str">
        <f t="shared" ref="S2138" si="1866">$BB$25</f>
        <v>-</v>
      </c>
      <c r="T2138" s="3"/>
      <c r="U2138" s="36"/>
      <c r="V2138" s="37"/>
      <c r="W2138" s="37"/>
      <c r="X2138" s="38"/>
      <c r="Y2138" s="38"/>
      <c r="Z2138" s="71"/>
      <c r="AA2138" s="39"/>
      <c r="AB2138" s="40"/>
      <c r="AC2138" s="40"/>
      <c r="AD2138" s="40"/>
      <c r="AE2138" s="41"/>
      <c r="AF2138" s="42"/>
      <c r="AG2138" s="49"/>
      <c r="AH2138" s="43"/>
      <c r="AI2138" s="43"/>
      <c r="AJ2138" s="44"/>
      <c r="AK2138" s="44"/>
      <c r="AL2138" s="44"/>
      <c r="AM2138" s="44"/>
      <c r="AN2138" s="36"/>
      <c r="AO2138" s="36"/>
      <c r="AP2138" s="36"/>
      <c r="AQ2138" s="36"/>
      <c r="AR2138" s="36"/>
      <c r="AS2138" s="36"/>
    </row>
    <row r="2139" spans="19:45" ht="30" customHeight="1" x14ac:dyDescent="0.25">
      <c r="S2139" s="4" t="str">
        <f t="shared" ref="S2139" si="1867">$BB$26</f>
        <v>-</v>
      </c>
      <c r="T2139" s="3"/>
      <c r="U2139" s="36"/>
      <c r="V2139" s="37"/>
      <c r="W2139" s="37"/>
      <c r="X2139" s="38"/>
      <c r="Y2139" s="38"/>
      <c r="Z2139" s="71"/>
      <c r="AA2139" s="39"/>
      <c r="AB2139" s="40"/>
      <c r="AC2139" s="40"/>
      <c r="AD2139" s="40"/>
      <c r="AE2139" s="41"/>
      <c r="AF2139" s="42"/>
      <c r="AG2139" s="49"/>
      <c r="AH2139" s="43"/>
      <c r="AI2139" s="43"/>
      <c r="AJ2139" s="44"/>
      <c r="AK2139" s="44"/>
      <c r="AL2139" s="44"/>
      <c r="AM2139" s="44"/>
      <c r="AN2139" s="36"/>
      <c r="AO2139" s="36"/>
      <c r="AP2139" s="36"/>
      <c r="AQ2139" s="36"/>
      <c r="AR2139" s="36"/>
      <c r="AS2139" s="36"/>
    </row>
    <row r="2140" spans="19:45" ht="30" customHeight="1" x14ac:dyDescent="0.25">
      <c r="S2140" s="4" t="str">
        <f t="shared" ref="S2140" si="1868">$BB$27</f>
        <v>-</v>
      </c>
      <c r="T2140" s="3"/>
      <c r="U2140" s="36"/>
      <c r="V2140" s="37"/>
      <c r="W2140" s="37"/>
      <c r="X2140" s="38"/>
      <c r="Y2140" s="38"/>
      <c r="Z2140" s="71"/>
      <c r="AA2140" s="39"/>
      <c r="AB2140" s="40"/>
      <c r="AC2140" s="40"/>
      <c r="AD2140" s="40"/>
      <c r="AE2140" s="41"/>
      <c r="AF2140" s="42"/>
      <c r="AG2140" s="49"/>
      <c r="AH2140" s="43"/>
      <c r="AI2140" s="43"/>
      <c r="AJ2140" s="44"/>
      <c r="AK2140" s="44"/>
      <c r="AL2140" s="44"/>
      <c r="AM2140" s="44"/>
      <c r="AN2140" s="36"/>
      <c r="AO2140" s="36"/>
      <c r="AP2140" s="36"/>
      <c r="AQ2140" s="36"/>
      <c r="AR2140" s="36"/>
      <c r="AS2140" s="36"/>
    </row>
    <row r="2141" spans="19:45" ht="30" customHeight="1" x14ac:dyDescent="0.25">
      <c r="S2141" s="4" t="str">
        <f t="shared" ref="S2141" si="1869">$BB$28</f>
        <v>-</v>
      </c>
      <c r="T2141" s="3"/>
      <c r="U2141" s="36"/>
      <c r="V2141" s="37"/>
      <c r="W2141" s="37"/>
      <c r="X2141" s="38"/>
      <c r="Y2141" s="38"/>
      <c r="Z2141" s="71"/>
      <c r="AA2141" s="39"/>
      <c r="AB2141" s="40"/>
      <c r="AC2141" s="40"/>
      <c r="AD2141" s="40"/>
      <c r="AE2141" s="41"/>
      <c r="AF2141" s="42"/>
      <c r="AG2141" s="49"/>
      <c r="AH2141" s="43"/>
      <c r="AI2141" s="43"/>
      <c r="AJ2141" s="44"/>
      <c r="AK2141" s="44"/>
      <c r="AL2141" s="44"/>
      <c r="AM2141" s="44"/>
      <c r="AN2141" s="36"/>
      <c r="AO2141" s="36"/>
      <c r="AP2141" s="36"/>
      <c r="AQ2141" s="36"/>
      <c r="AR2141" s="36"/>
      <c r="AS2141" s="36"/>
    </row>
    <row r="2142" spans="19:45" ht="30" customHeight="1" x14ac:dyDescent="0.25">
      <c r="S2142" s="4" t="str">
        <f t="shared" ref="S2142" si="1870">$BB$29</f>
        <v>-</v>
      </c>
      <c r="T2142" s="3"/>
      <c r="U2142" s="36"/>
      <c r="V2142" s="37"/>
      <c r="W2142" s="37"/>
      <c r="X2142" s="38"/>
      <c r="Y2142" s="38"/>
      <c r="Z2142" s="71"/>
      <c r="AA2142" s="39"/>
      <c r="AB2142" s="40"/>
      <c r="AC2142" s="40"/>
      <c r="AD2142" s="40"/>
      <c r="AE2142" s="41"/>
      <c r="AF2142" s="42"/>
      <c r="AG2142" s="49"/>
      <c r="AH2142" s="43"/>
      <c r="AI2142" s="43"/>
      <c r="AJ2142" s="44"/>
      <c r="AK2142" s="44"/>
      <c r="AL2142" s="44"/>
      <c r="AM2142" s="44"/>
      <c r="AN2142" s="36"/>
      <c r="AO2142" s="36"/>
      <c r="AP2142" s="36"/>
      <c r="AQ2142" s="36"/>
      <c r="AR2142" s="36"/>
      <c r="AS2142" s="36"/>
    </row>
    <row r="2143" spans="19:45" ht="30" customHeight="1" x14ac:dyDescent="0.25">
      <c r="S2143" s="4" t="str">
        <f t="shared" ref="S2143" si="1871">$BB$30</f>
        <v>-</v>
      </c>
      <c r="T2143" s="3"/>
      <c r="U2143" s="36"/>
      <c r="V2143" s="37"/>
      <c r="W2143" s="37"/>
      <c r="X2143" s="38"/>
      <c r="Y2143" s="38"/>
      <c r="Z2143" s="71"/>
      <c r="AA2143" s="39"/>
      <c r="AB2143" s="40"/>
      <c r="AC2143" s="40"/>
      <c r="AD2143" s="40"/>
      <c r="AE2143" s="41"/>
      <c r="AF2143" s="42"/>
      <c r="AG2143" s="49"/>
      <c r="AH2143" s="43"/>
      <c r="AI2143" s="43"/>
      <c r="AJ2143" s="44"/>
      <c r="AK2143" s="44"/>
      <c r="AL2143" s="44"/>
      <c r="AM2143" s="44"/>
      <c r="AN2143" s="36"/>
      <c r="AO2143" s="36"/>
      <c r="AP2143" s="36"/>
      <c r="AQ2143" s="36"/>
      <c r="AR2143" s="36"/>
      <c r="AS2143" s="36"/>
    </row>
    <row r="2144" spans="19:45" ht="30" customHeight="1" x14ac:dyDescent="0.25">
      <c r="S2144" s="4" t="str">
        <f t="shared" ref="S2144" si="1872">$BB$31</f>
        <v>-</v>
      </c>
      <c r="T2144" s="3"/>
      <c r="U2144" s="36"/>
      <c r="V2144" s="37"/>
      <c r="W2144" s="37"/>
      <c r="X2144" s="38"/>
      <c r="Y2144" s="38"/>
      <c r="Z2144" s="71"/>
      <c r="AA2144" s="39"/>
      <c r="AB2144" s="40"/>
      <c r="AC2144" s="40"/>
      <c r="AD2144" s="40"/>
      <c r="AE2144" s="41"/>
      <c r="AF2144" s="42"/>
      <c r="AG2144" s="49"/>
      <c r="AH2144" s="43"/>
      <c r="AI2144" s="43"/>
      <c r="AJ2144" s="44"/>
      <c r="AK2144" s="44"/>
      <c r="AL2144" s="44"/>
      <c r="AM2144" s="44"/>
      <c r="AN2144" s="36"/>
      <c r="AO2144" s="36"/>
      <c r="AP2144" s="36"/>
      <c r="AQ2144" s="36"/>
      <c r="AR2144" s="36"/>
      <c r="AS2144" s="36"/>
    </row>
    <row r="2145" spans="19:45" ht="30" customHeight="1" x14ac:dyDescent="0.25">
      <c r="S2145" s="34"/>
      <c r="T2145" s="34"/>
      <c r="U2145" s="34"/>
      <c r="V2145" s="34"/>
      <c r="W2145" s="34"/>
      <c r="X2145" s="34"/>
      <c r="Y2145" s="34"/>
      <c r="Z2145" s="34"/>
      <c r="AA2145" s="34"/>
      <c r="AB2145" s="34"/>
      <c r="AC2145" s="34"/>
      <c r="AD2145" s="34"/>
      <c r="AE2145" s="34"/>
      <c r="AF2145" s="34"/>
      <c r="AG2145" s="34"/>
      <c r="AH2145" s="34"/>
      <c r="AI2145" s="34"/>
      <c r="AJ2145" s="34"/>
      <c r="AK2145" s="34"/>
      <c r="AL2145" s="34"/>
      <c r="AM2145" s="34"/>
      <c r="AN2145" s="34"/>
      <c r="AO2145" s="34"/>
      <c r="AP2145" s="34"/>
      <c r="AQ2145" s="34"/>
      <c r="AR2145" s="6"/>
      <c r="AS2145" s="6"/>
    </row>
    <row r="2146" spans="19:45" ht="30" customHeight="1" x14ac:dyDescent="0.25">
      <c r="S2146" s="31" cm="1">
        <f t="array" ref="S2146">BoxNum(ROW($S2146))</f>
        <v>34</v>
      </c>
      <c r="T2146" s="7" t="s">
        <v>698</v>
      </c>
      <c r="U2146" s="15" t="s">
        <v>585</v>
      </c>
      <c r="V2146" s="12"/>
      <c r="W2146" s="65"/>
      <c r="X2146" s="12"/>
      <c r="Y2146" s="7" t="str">
        <f t="shared" ref="Y2146" si="1873">VLOOKUP(U2146,$DX$1:$DZ$21,3,FALSE)</f>
        <v>-</v>
      </c>
      <c r="AD2146" s="8"/>
    </row>
    <row r="2147" spans="19:45" ht="30" customHeight="1" x14ac:dyDescent="0.25">
      <c r="S2147" s="7" t="s">
        <v>24</v>
      </c>
      <c r="T2147" s="15" t="s">
        <v>606</v>
      </c>
      <c r="U2147" s="5" t="s">
        <v>23</v>
      </c>
      <c r="V2147" s="7" t="str">
        <f t="shared" ref="V2147" si="1874">VLOOKUP(U2146,$DX$1:$DZ$21,2,FALSE)</f>
        <v>-</v>
      </c>
      <c r="W2147" s="19"/>
      <c r="X2147" s="19"/>
      <c r="Y2147" s="19"/>
      <c r="Z2147" s="19"/>
      <c r="AA2147" s="5" t="s">
        <v>592</v>
      </c>
      <c r="AB2147" s="26" t="str">
        <f t="shared" ref="AB2147" si="1875">T2166&amp;"_"&amp;ABS(T2164)&amp;"dB_"&amp;T2168&amp;"_"&amp;T2169&amp;"_"&amp;GetAbsMaxMinText(AF2150:AG2209)&amp;"_"&amp;T2149&amp;"_"&amp;T2148&amp;S2146&amp;"."&amp;T2172</f>
        <v>default_NormalMode_38dB_M804WF_2391A_360_420_ZTS6056_MP34.1</v>
      </c>
      <c r="AC2147" s="18"/>
      <c r="AD2147" s="18"/>
      <c r="AE2147" s="18"/>
      <c r="AF2147" s="18"/>
      <c r="AG2147" s="18"/>
      <c r="AH2147" s="19"/>
      <c r="AI2147" s="19" t="s">
        <v>2</v>
      </c>
      <c r="AJ2147" s="16"/>
      <c r="AK2147" s="16"/>
      <c r="AL2147" s="16"/>
      <c r="AM2147" s="16"/>
      <c r="AN2147" s="16"/>
      <c r="AO2147" s="16"/>
      <c r="AP2147" s="16"/>
      <c r="AQ2147" s="16"/>
      <c r="AR2147" s="16"/>
      <c r="AS2147" s="16"/>
    </row>
    <row r="2148" spans="19:45" ht="30" customHeight="1" x14ac:dyDescent="0.25">
      <c r="S2148" s="7" t="s">
        <v>5</v>
      </c>
      <c r="T2148" s="15" t="s">
        <v>1148</v>
      </c>
      <c r="U2148" s="32" t="str">
        <f t="shared" ref="U2148" si="1876">HYPERLINK("#A"&amp;(S2146+1),"&lt;==Block" &amp; $S2146 &amp;"==&gt;")</f>
        <v>&lt;==Block34==&gt;</v>
      </c>
      <c r="V2148" s="51"/>
      <c r="W2148" s="19"/>
      <c r="X2148" s="19"/>
      <c r="Y2148" s="23"/>
      <c r="Z2148" s="8"/>
      <c r="AA2148" s="19"/>
      <c r="AB2148" s="19"/>
      <c r="AC2148" s="19"/>
      <c r="AD2148" s="19"/>
      <c r="AE2148" s="19"/>
      <c r="AF2148" s="19"/>
      <c r="AG2148" s="19"/>
      <c r="AH2148" s="19"/>
      <c r="AI2148" s="19"/>
      <c r="AJ2148" s="19"/>
      <c r="AK2148" s="19"/>
      <c r="AL2148" s="19"/>
      <c r="AM2148" s="19"/>
      <c r="AN2148" s="57" t="s">
        <v>723</v>
      </c>
      <c r="AO2148" s="57" t="s">
        <v>709</v>
      </c>
      <c r="AP2148" s="57" t="s">
        <v>710</v>
      </c>
      <c r="AQ2148" s="57" t="s">
        <v>611</v>
      </c>
      <c r="AR2148" s="57" t="s">
        <v>711</v>
      </c>
      <c r="AS2148" s="50"/>
    </row>
    <row r="2149" spans="19:45" ht="30" customHeight="1" x14ac:dyDescent="0.25">
      <c r="S2149" s="7" t="s">
        <v>10</v>
      </c>
      <c r="T2149" s="15" t="s">
        <v>1191</v>
      </c>
      <c r="U2149" s="52" t="s">
        <v>775</v>
      </c>
      <c r="V2149" s="33" t="s">
        <v>601</v>
      </c>
      <c r="W2149" s="33" t="s">
        <v>602</v>
      </c>
      <c r="X2149" s="33" t="s">
        <v>603</v>
      </c>
      <c r="Y2149" s="33" t="s">
        <v>603</v>
      </c>
      <c r="Z2149" s="33" t="s">
        <v>591</v>
      </c>
      <c r="AA2149" s="33" t="s">
        <v>7</v>
      </c>
      <c r="AB2149" s="33" t="s">
        <v>563</v>
      </c>
      <c r="AC2149" s="33" t="s">
        <v>577</v>
      </c>
      <c r="AD2149" s="33" t="s">
        <v>611</v>
      </c>
      <c r="AE2149" s="33" t="s">
        <v>569</v>
      </c>
      <c r="AF2149" s="35" t="s">
        <v>593</v>
      </c>
      <c r="AG2149" s="35" t="s">
        <v>594</v>
      </c>
      <c r="AH2149" s="35" t="s">
        <v>595</v>
      </c>
      <c r="AI2149" s="35" t="s">
        <v>596</v>
      </c>
      <c r="AJ2149" s="56" t="s">
        <v>597</v>
      </c>
      <c r="AK2149" s="56" t="s">
        <v>598</v>
      </c>
      <c r="AL2149" s="56" t="s">
        <v>599</v>
      </c>
      <c r="AM2149" s="56" t="s">
        <v>600</v>
      </c>
      <c r="AN2149" s="56" t="str">
        <f t="shared" ref="AN2149" si="1877">VLOOKUP($T2157,$DE$1:$DJ$31,2,FALSE)</f>
        <v>Full</v>
      </c>
      <c r="AO2149" s="56" t="str">
        <f t="shared" ref="AO2149" si="1878">VLOOKUP($T2157,$DE$1:$DJ$31,3,FALSE)</f>
        <v>Full</v>
      </c>
      <c r="AP2149" s="56" t="str">
        <f t="shared" ref="AP2149" si="1879">VLOOKUP($T2157,$DE$1:$DJ$31,4,FALSE)</f>
        <v>non</v>
      </c>
      <c r="AQ2149" s="56" t="str">
        <f t="shared" ref="AQ2149" si="1880">VLOOKUP($T2157,$DE$1:$DJ$31,5,FALSE)</f>
        <v>non</v>
      </c>
      <c r="AR2149" s="56" t="str">
        <f t="shared" ref="AR2149" si="1881">VLOOKUP($T2157,$DE$1:$DJ$31,6,FALSE)</f>
        <v>Full</v>
      </c>
      <c r="AS2149" s="35" t="s">
        <v>726</v>
      </c>
    </row>
    <row r="2150" spans="19:45" ht="30" customHeight="1" x14ac:dyDescent="0.25">
      <c r="S2150" s="7" t="s">
        <v>18</v>
      </c>
      <c r="T2150" s="15" t="s">
        <v>1149</v>
      </c>
      <c r="U2150" s="36" t="str">
        <f t="shared" ref="U2150:U2160" ca="1" si="1882">ConfigCode($AA2150,$AN2150,$AO2150,$AP2150,$AQ2150,$AR2150,$AF2150,$AG2150,2)</f>
        <v>0x23=-36.60,-36.00;</v>
      </c>
      <c r="V2150" s="37"/>
      <c r="W2150" s="37"/>
      <c r="X2150" s="68"/>
      <c r="Y2150" s="68"/>
      <c r="Z2150" s="55">
        <f t="shared" ref="Z2150:Z2160" ca="1" si="1883" xml:space="preserve">
N("vbias,vlookup vbias range")+
VLOOKUP($AA2150,INDIRECT(BoxVal(ROW($AA2150),34,COLUMN(T2146))),2,FALSE)+
N("gain")+
$AB2150+
N("vcm")+
VLOOKUP($AC2150,$CT$1:$DC$31,7,FALSE)+
N("(vbias*vcp*vbg-vbias)*sensor ratio")+
VbiasCal($AA2150,$AD2150,$AE2150,BoxVal(ROW($AC2150),18,COLUMN($T$22)))+
N("vbias ref+gain ref")+
$V2150+$W2150</f>
        <v>-1.7000000000000002</v>
      </c>
      <c r="AA2150" s="39" t="s">
        <v>799</v>
      </c>
      <c r="AB2150" s="40">
        <v>0.5</v>
      </c>
      <c r="AC2150" s="40" t="s">
        <v>996</v>
      </c>
      <c r="AD2150" s="40">
        <v>1</v>
      </c>
      <c r="AE2150" s="41">
        <v>0</v>
      </c>
      <c r="AF2150" s="42">
        <v>-36.6</v>
      </c>
      <c r="AG2150" s="42">
        <v>-36</v>
      </c>
      <c r="AH2150" s="43">
        <f t="shared" ref="AH2150:AH2160" ca="1" si="1884">$AF2150+$Z2150</f>
        <v>-38.300000000000004</v>
      </c>
      <c r="AI2150" s="43">
        <f t="shared" ref="AI2150:AI2160" ca="1" si="1885">$AG2150+$Z2150</f>
        <v>-37.700000000000003</v>
      </c>
      <c r="AJ2150" s="44">
        <f t="shared" ref="AJ2150:AJ2160" ca="1" si="1886" xml:space="preserve">
N("initial sens-loopgain")+
$AF2150-BoxVal(ROW($AA2150),26,COLUMN(INDIRECT("T"&amp;(INT(ROW($AA2167)/65))*65+2)))</f>
        <v>-36.6</v>
      </c>
      <c r="AK2150" s="44">
        <f t="shared" ref="AK2150:AK2160" ca="1" si="1887">AJ2150+(AG2150-AF2150)</f>
        <v>-36</v>
      </c>
      <c r="AL2150" s="44">
        <f t="shared" ref="AL2150:AL2160" ca="1" si="1888" xml:space="preserve">
N("initial sens-loopgain-gain-gain ref-vcm")+
$AH2150-
BoxVal(ROW($AA2150),26,COLUMN(INDIRECT("T"&amp;(INT(ROW($AA2167)/65))*65+2)))-
$AB2150-
$W2150-
IFERROR(VLOOKUP($AC2150,$CT$1:$DC$31,7,FALSE),0)</f>
        <v>-38.800000000000004</v>
      </c>
      <c r="AM2150" s="44">
        <f t="shared" ref="AM2150:AM2160" ca="1" si="1889">AL2150+(AG2150-AF2150)</f>
        <v>-38.200000000000003</v>
      </c>
      <c r="AN2150" s="36" t="str">
        <f t="shared" ref="AN2150:AN2160" ca="1" si="1890">IF(BoxVal(ROW(AA2150),9,COLUMN(T2148))="FIX","00",ManualLookup(AA2150,BoxVal(ROW(AA2150),4,COLUMN(AN2148)),INDIRECT(DN$3)))</f>
        <v>20</v>
      </c>
      <c r="AO2150" s="36" t="str">
        <f t="shared" ref="AO2150:AO2160" ca="1" si="1891">ManualLookup(AB2150,BoxVal(ROW(AB2150),4,COLUMN(AO2148)),INDIRECT(DO$3))</f>
        <v>03</v>
      </c>
      <c r="AP2150" s="36" t="str">
        <f t="shared" ref="AP2150:AP2160" ca="1" si="1892">ManualLookup(AC2150,BoxVal(ROW(AC2150),4,COLUMN(AP2148)),INDIRECT(DP$3))</f>
        <v>00</v>
      </c>
      <c r="AQ2150" s="36" t="str">
        <f t="shared" ref="AQ2150:AQ2160" ca="1" si="1893">ManualLookup(AD2150,BoxVal(ROW(AD2150),4,COLUMN(AQ2148)),INDIRECT(DQ$3))</f>
        <v>00</v>
      </c>
      <c r="AR2150" s="36" t="str">
        <f t="shared" ref="AR2150:AR2160" ca="1" si="1894">ManualLookup(AE2150,BoxVal(ROW(AE2150),4,COLUMN(AR2148)),INDIRECT(DR$3))</f>
        <v>00</v>
      </c>
      <c r="AS2150" s="33"/>
    </row>
    <row r="2151" spans="19:45" ht="30" customHeight="1" x14ac:dyDescent="0.25">
      <c r="S2151" s="7" t="s">
        <v>13</v>
      </c>
      <c r="T2151" s="15" t="s">
        <v>1158</v>
      </c>
      <c r="U2151" s="71" t="str">
        <f t="shared" ca="1" si="1882"/>
        <v>0x24=-37.10,-36.60;</v>
      </c>
      <c r="V2151" s="37"/>
      <c r="W2151" s="37"/>
      <c r="X2151" s="68"/>
      <c r="Y2151" s="68"/>
      <c r="Z2151" s="55">
        <f t="shared" ca="1" si="1883"/>
        <v>-1.2000000000000002</v>
      </c>
      <c r="AA2151" s="39" t="s">
        <v>799</v>
      </c>
      <c r="AB2151" s="40">
        <v>1</v>
      </c>
      <c r="AC2151" s="40" t="s">
        <v>996</v>
      </c>
      <c r="AD2151" s="40">
        <v>1</v>
      </c>
      <c r="AE2151" s="41">
        <v>0</v>
      </c>
      <c r="AF2151" s="42">
        <v>-37.1</v>
      </c>
      <c r="AG2151" s="47">
        <f t="shared" ref="AG2151" si="1895">AF2150</f>
        <v>-36.6</v>
      </c>
      <c r="AH2151" s="43">
        <f t="shared" ca="1" si="1884"/>
        <v>-38.300000000000004</v>
      </c>
      <c r="AI2151" s="43">
        <f t="shared" ca="1" si="1885"/>
        <v>-37.800000000000004</v>
      </c>
      <c r="AJ2151" s="44">
        <f t="shared" ca="1" si="1886"/>
        <v>-37.1</v>
      </c>
      <c r="AK2151" s="44">
        <f t="shared" ca="1" si="1887"/>
        <v>-36.6</v>
      </c>
      <c r="AL2151" s="44">
        <f t="shared" ca="1" si="1888"/>
        <v>-39.300000000000004</v>
      </c>
      <c r="AM2151" s="44">
        <f t="shared" ca="1" si="1889"/>
        <v>-38.800000000000004</v>
      </c>
      <c r="AN2151" s="36" t="str">
        <f t="shared" ca="1" si="1890"/>
        <v>20</v>
      </c>
      <c r="AO2151" s="36" t="str">
        <f t="shared" ca="1" si="1891"/>
        <v>04</v>
      </c>
      <c r="AP2151" s="36" t="str">
        <f t="shared" ca="1" si="1892"/>
        <v>00</v>
      </c>
      <c r="AQ2151" s="36" t="str">
        <f t="shared" ca="1" si="1893"/>
        <v>00</v>
      </c>
      <c r="AR2151" s="36" t="str">
        <f t="shared" ca="1" si="1894"/>
        <v>00</v>
      </c>
      <c r="AS2151" s="36"/>
    </row>
    <row r="2152" spans="19:45" ht="30" customHeight="1" x14ac:dyDescent="0.25">
      <c r="S2152" s="26"/>
      <c r="T2152" s="17"/>
      <c r="U2152" s="71" t="str">
        <f t="shared" ca="1" si="1882"/>
        <v>0x25=-37.60,-37.10;</v>
      </c>
      <c r="V2152" s="37"/>
      <c r="W2152" s="37"/>
      <c r="X2152" s="68"/>
      <c r="Y2152" s="68"/>
      <c r="Z2152" s="55">
        <f t="shared" ca="1" si="1883"/>
        <v>-0.70000000000000018</v>
      </c>
      <c r="AA2152" s="39" t="s">
        <v>584</v>
      </c>
      <c r="AB2152" s="40">
        <v>1.5</v>
      </c>
      <c r="AC2152" s="40" t="s">
        <v>995</v>
      </c>
      <c r="AD2152" s="40">
        <v>1</v>
      </c>
      <c r="AE2152" s="41">
        <v>0</v>
      </c>
      <c r="AF2152" s="42">
        <v>-37.6</v>
      </c>
      <c r="AG2152" s="47">
        <f t="shared" ref="AG2152:AG2160" si="1896">AF2151</f>
        <v>-37.1</v>
      </c>
      <c r="AH2152" s="43">
        <f t="shared" ca="1" si="1884"/>
        <v>-38.300000000000004</v>
      </c>
      <c r="AI2152" s="43">
        <f t="shared" ca="1" si="1885"/>
        <v>-37.800000000000004</v>
      </c>
      <c r="AJ2152" s="44">
        <f t="shared" ca="1" si="1886"/>
        <v>-37.6</v>
      </c>
      <c r="AK2152" s="44">
        <f t="shared" ca="1" si="1887"/>
        <v>-37.1</v>
      </c>
      <c r="AL2152" s="44">
        <f t="shared" ca="1" si="1888"/>
        <v>-39.800000000000004</v>
      </c>
      <c r="AM2152" s="44">
        <f t="shared" ca="1" si="1889"/>
        <v>-39.300000000000004</v>
      </c>
      <c r="AN2152" s="36" t="str">
        <f t="shared" ca="1" si="1890"/>
        <v>20</v>
      </c>
      <c r="AO2152" s="36" t="str">
        <f t="shared" ca="1" si="1891"/>
        <v>05</v>
      </c>
      <c r="AP2152" s="36" t="str">
        <f t="shared" ca="1" si="1892"/>
        <v>00</v>
      </c>
      <c r="AQ2152" s="36" t="str">
        <f t="shared" ca="1" si="1893"/>
        <v>00</v>
      </c>
      <c r="AR2152" s="36" t="str">
        <f t="shared" ca="1" si="1894"/>
        <v>00</v>
      </c>
      <c r="AS2152" s="36"/>
    </row>
    <row r="2153" spans="19:45" ht="30" customHeight="1" x14ac:dyDescent="0.25">
      <c r="S2153" s="7" t="s">
        <v>19</v>
      </c>
      <c r="T2153" s="15" t="s">
        <v>1150</v>
      </c>
      <c r="U2153" s="71" t="str">
        <f t="shared" ca="1" si="1882"/>
        <v>0x34=-38.20,-37.60;</v>
      </c>
      <c r="V2153" s="37"/>
      <c r="W2153" s="37"/>
      <c r="X2153" s="68"/>
      <c r="Y2153" s="68"/>
      <c r="Z2153" s="55">
        <f t="shared" ca="1" si="1883"/>
        <v>-0.10000000000000009</v>
      </c>
      <c r="AA2153" s="39" t="s">
        <v>586</v>
      </c>
      <c r="AB2153" s="40">
        <v>1</v>
      </c>
      <c r="AC2153" s="40" t="s">
        <v>995</v>
      </c>
      <c r="AD2153" s="40">
        <v>1</v>
      </c>
      <c r="AE2153" s="41">
        <v>0</v>
      </c>
      <c r="AF2153" s="42">
        <v>-38.200000000000003</v>
      </c>
      <c r="AG2153" s="47">
        <f t="shared" si="1896"/>
        <v>-37.6</v>
      </c>
      <c r="AH2153" s="43">
        <f t="shared" ca="1" si="1884"/>
        <v>-38.300000000000004</v>
      </c>
      <c r="AI2153" s="43">
        <f t="shared" ca="1" si="1885"/>
        <v>-37.700000000000003</v>
      </c>
      <c r="AJ2153" s="44">
        <f t="shared" ca="1" si="1886"/>
        <v>-38.200000000000003</v>
      </c>
      <c r="AK2153" s="44">
        <f t="shared" ca="1" si="1887"/>
        <v>-37.6</v>
      </c>
      <c r="AL2153" s="44">
        <f t="shared" ca="1" si="1888"/>
        <v>-39.300000000000004</v>
      </c>
      <c r="AM2153" s="44">
        <f t="shared" ca="1" si="1889"/>
        <v>-38.700000000000003</v>
      </c>
      <c r="AN2153" s="36" t="str">
        <f t="shared" ca="1" si="1890"/>
        <v>30</v>
      </c>
      <c r="AO2153" s="36" t="str">
        <f t="shared" ca="1" si="1891"/>
        <v>04</v>
      </c>
      <c r="AP2153" s="36" t="str">
        <f t="shared" ca="1" si="1892"/>
        <v>00</v>
      </c>
      <c r="AQ2153" s="36" t="str">
        <f t="shared" ca="1" si="1893"/>
        <v>00</v>
      </c>
      <c r="AR2153" s="36" t="str">
        <f t="shared" ca="1" si="1894"/>
        <v>00</v>
      </c>
      <c r="AS2153" s="36"/>
    </row>
    <row r="2154" spans="19:45" ht="30" customHeight="1" x14ac:dyDescent="0.25">
      <c r="S2154" s="7" t="s">
        <v>15</v>
      </c>
      <c r="T2154" s="15" t="s">
        <v>1151</v>
      </c>
      <c r="U2154" s="71" t="str">
        <f t="shared" ca="1" si="1882"/>
        <v>0x35=-38.70,-38.20;</v>
      </c>
      <c r="V2154" s="37"/>
      <c r="W2154" s="37"/>
      <c r="X2154" s="68"/>
      <c r="Y2154" s="68"/>
      <c r="Z2154" s="55">
        <f t="shared" ca="1" si="1883"/>
        <v>0.39999999999999991</v>
      </c>
      <c r="AA2154" s="39" t="s">
        <v>586</v>
      </c>
      <c r="AB2154" s="40">
        <v>1.5</v>
      </c>
      <c r="AC2154" s="40" t="s">
        <v>995</v>
      </c>
      <c r="AD2154" s="40">
        <v>1</v>
      </c>
      <c r="AE2154" s="41">
        <v>0</v>
      </c>
      <c r="AF2154" s="42">
        <v>-38.700000000000003</v>
      </c>
      <c r="AG2154" s="47">
        <f t="shared" si="1896"/>
        <v>-38.200000000000003</v>
      </c>
      <c r="AH2154" s="43">
        <f t="shared" ca="1" si="1884"/>
        <v>-38.300000000000004</v>
      </c>
      <c r="AI2154" s="43">
        <f t="shared" ca="1" si="1885"/>
        <v>-37.800000000000004</v>
      </c>
      <c r="AJ2154" s="44">
        <f t="shared" ca="1" si="1886"/>
        <v>-38.700000000000003</v>
      </c>
      <c r="AK2154" s="44">
        <f t="shared" ca="1" si="1887"/>
        <v>-38.200000000000003</v>
      </c>
      <c r="AL2154" s="44">
        <f t="shared" ca="1" si="1888"/>
        <v>-39.800000000000004</v>
      </c>
      <c r="AM2154" s="44">
        <f t="shared" ca="1" si="1889"/>
        <v>-39.300000000000004</v>
      </c>
      <c r="AN2154" s="36" t="str">
        <f t="shared" ca="1" si="1890"/>
        <v>30</v>
      </c>
      <c r="AO2154" s="36" t="str">
        <f t="shared" ca="1" si="1891"/>
        <v>05</v>
      </c>
      <c r="AP2154" s="36" t="str">
        <f t="shared" ca="1" si="1892"/>
        <v>00</v>
      </c>
      <c r="AQ2154" s="36" t="str">
        <f t="shared" ca="1" si="1893"/>
        <v>00</v>
      </c>
      <c r="AR2154" s="36" t="str">
        <f t="shared" ca="1" si="1894"/>
        <v>00</v>
      </c>
      <c r="AS2154" s="36"/>
    </row>
    <row r="2155" spans="19:45" ht="30" customHeight="1" x14ac:dyDescent="0.25">
      <c r="S2155" s="7" t="s">
        <v>705</v>
      </c>
      <c r="T2155" s="15" t="s">
        <v>1152</v>
      </c>
      <c r="U2155" s="71" t="str">
        <f t="shared" ca="1" si="1882"/>
        <v>0x04=-39.30,-38.70;</v>
      </c>
      <c r="V2155" s="37"/>
      <c r="W2155" s="37"/>
      <c r="X2155" s="68"/>
      <c r="Y2155" s="68"/>
      <c r="Z2155" s="55">
        <f t="shared" ca="1" si="1883"/>
        <v>1</v>
      </c>
      <c r="AA2155" s="39" t="s">
        <v>587</v>
      </c>
      <c r="AB2155" s="40">
        <v>1</v>
      </c>
      <c r="AC2155" s="40" t="s">
        <v>995</v>
      </c>
      <c r="AD2155" s="40">
        <v>1</v>
      </c>
      <c r="AE2155" s="41">
        <v>0</v>
      </c>
      <c r="AF2155" s="42">
        <v>-39.299999999999997</v>
      </c>
      <c r="AG2155" s="47">
        <f t="shared" si="1896"/>
        <v>-38.700000000000003</v>
      </c>
      <c r="AH2155" s="43">
        <f t="shared" ca="1" si="1884"/>
        <v>-38.299999999999997</v>
      </c>
      <c r="AI2155" s="43">
        <f t="shared" ca="1" si="1885"/>
        <v>-37.700000000000003</v>
      </c>
      <c r="AJ2155" s="44">
        <f t="shared" ca="1" si="1886"/>
        <v>-39.299999999999997</v>
      </c>
      <c r="AK2155" s="44">
        <f t="shared" ca="1" si="1887"/>
        <v>-38.700000000000003</v>
      </c>
      <c r="AL2155" s="44">
        <f t="shared" ca="1" si="1888"/>
        <v>-39.299999999999997</v>
      </c>
      <c r="AM2155" s="44">
        <f t="shared" ca="1" si="1889"/>
        <v>-38.700000000000003</v>
      </c>
      <c r="AN2155" s="36" t="str">
        <f t="shared" ca="1" si="1890"/>
        <v>00</v>
      </c>
      <c r="AO2155" s="36" t="str">
        <f t="shared" ca="1" si="1891"/>
        <v>04</v>
      </c>
      <c r="AP2155" s="36" t="str">
        <f t="shared" ca="1" si="1892"/>
        <v>00</v>
      </c>
      <c r="AQ2155" s="36" t="str">
        <f t="shared" ca="1" si="1893"/>
        <v>00</v>
      </c>
      <c r="AR2155" s="36" t="str">
        <f t="shared" ca="1" si="1894"/>
        <v>00</v>
      </c>
      <c r="AS2155" s="36"/>
    </row>
    <row r="2156" spans="19:45" ht="30" customHeight="1" x14ac:dyDescent="0.25">
      <c r="S2156" s="7" t="s">
        <v>605</v>
      </c>
      <c r="T2156" s="15" t="s">
        <v>991</v>
      </c>
      <c r="U2156" s="71" t="str">
        <f t="shared" ca="1" si="1882"/>
        <v>0x05=-39.80,-39.30;</v>
      </c>
      <c r="V2156" s="37"/>
      <c r="W2156" s="37"/>
      <c r="X2156" s="68"/>
      <c r="Y2156" s="68"/>
      <c r="Z2156" s="55">
        <f t="shared" ca="1" si="1883"/>
        <v>1.5</v>
      </c>
      <c r="AA2156" s="39" t="s">
        <v>587</v>
      </c>
      <c r="AB2156" s="40">
        <v>1.5</v>
      </c>
      <c r="AC2156" s="40" t="s">
        <v>995</v>
      </c>
      <c r="AD2156" s="40">
        <v>1</v>
      </c>
      <c r="AE2156" s="41">
        <v>0</v>
      </c>
      <c r="AF2156" s="42">
        <v>-39.799999999999997</v>
      </c>
      <c r="AG2156" s="47">
        <f t="shared" si="1896"/>
        <v>-39.299999999999997</v>
      </c>
      <c r="AH2156" s="43">
        <f t="shared" ca="1" si="1884"/>
        <v>-38.299999999999997</v>
      </c>
      <c r="AI2156" s="43">
        <f t="shared" ca="1" si="1885"/>
        <v>-37.799999999999997</v>
      </c>
      <c r="AJ2156" s="44">
        <f t="shared" ca="1" si="1886"/>
        <v>-39.799999999999997</v>
      </c>
      <c r="AK2156" s="44">
        <f t="shared" ca="1" si="1887"/>
        <v>-39.299999999999997</v>
      </c>
      <c r="AL2156" s="44">
        <f t="shared" ca="1" si="1888"/>
        <v>-39.799999999999997</v>
      </c>
      <c r="AM2156" s="44">
        <f t="shared" ca="1" si="1889"/>
        <v>-39.299999999999997</v>
      </c>
      <c r="AN2156" s="36" t="str">
        <f t="shared" ca="1" si="1890"/>
        <v>00</v>
      </c>
      <c r="AO2156" s="36" t="str">
        <f t="shared" ca="1" si="1891"/>
        <v>05</v>
      </c>
      <c r="AP2156" s="36" t="str">
        <f t="shared" ca="1" si="1892"/>
        <v>00</v>
      </c>
      <c r="AQ2156" s="36" t="str">
        <f t="shared" ca="1" si="1893"/>
        <v>00</v>
      </c>
      <c r="AR2156" s="36" t="str">
        <f t="shared" ca="1" si="1894"/>
        <v>00</v>
      </c>
      <c r="AS2156" s="36"/>
    </row>
    <row r="2157" spans="19:45" ht="30" customHeight="1" x14ac:dyDescent="0.25">
      <c r="S2157" s="7" t="s">
        <v>721</v>
      </c>
      <c r="T2157" s="15" t="s">
        <v>26</v>
      </c>
      <c r="U2157" s="71" t="str">
        <f t="shared" ca="1" si="1882"/>
        <v>0x54=-40.40,-39.80;</v>
      </c>
      <c r="V2157" s="37"/>
      <c r="W2157" s="37"/>
      <c r="X2157" s="68"/>
      <c r="Y2157" s="68"/>
      <c r="Z2157" s="55">
        <f t="shared" ca="1" si="1883"/>
        <v>2.1</v>
      </c>
      <c r="AA2157" s="39" t="s">
        <v>580</v>
      </c>
      <c r="AB2157" s="40">
        <v>1</v>
      </c>
      <c r="AC2157" s="40" t="s">
        <v>995</v>
      </c>
      <c r="AD2157" s="40">
        <v>1</v>
      </c>
      <c r="AE2157" s="41">
        <v>0</v>
      </c>
      <c r="AF2157" s="42">
        <v>-40.4</v>
      </c>
      <c r="AG2157" s="47">
        <f t="shared" si="1896"/>
        <v>-39.799999999999997</v>
      </c>
      <c r="AH2157" s="43">
        <f t="shared" ca="1" si="1884"/>
        <v>-38.299999999999997</v>
      </c>
      <c r="AI2157" s="43">
        <f t="shared" ca="1" si="1885"/>
        <v>-37.699999999999996</v>
      </c>
      <c r="AJ2157" s="44">
        <f t="shared" ca="1" si="1886"/>
        <v>-40.4</v>
      </c>
      <c r="AK2157" s="44">
        <f t="shared" ca="1" si="1887"/>
        <v>-39.799999999999997</v>
      </c>
      <c r="AL2157" s="44">
        <f t="shared" ca="1" si="1888"/>
        <v>-39.299999999999997</v>
      </c>
      <c r="AM2157" s="44">
        <f t="shared" ca="1" si="1889"/>
        <v>-38.699999999999996</v>
      </c>
      <c r="AN2157" s="36" t="str">
        <f t="shared" ca="1" si="1890"/>
        <v>50</v>
      </c>
      <c r="AO2157" s="36" t="str">
        <f t="shared" ca="1" si="1891"/>
        <v>04</v>
      </c>
      <c r="AP2157" s="36" t="str">
        <f t="shared" ca="1" si="1892"/>
        <v>00</v>
      </c>
      <c r="AQ2157" s="36" t="str">
        <f t="shared" ca="1" si="1893"/>
        <v>00</v>
      </c>
      <c r="AR2157" s="36" t="str">
        <f t="shared" ca="1" si="1894"/>
        <v>00</v>
      </c>
      <c r="AS2157" s="36"/>
    </row>
    <row r="2158" spans="19:45" ht="30" customHeight="1" x14ac:dyDescent="0.25">
      <c r="S2158" s="7" t="s">
        <v>20</v>
      </c>
      <c r="T2158" s="15">
        <v>-38</v>
      </c>
      <c r="U2158" s="71" t="str">
        <f t="shared" ca="1" si="1882"/>
        <v>0x55=-40.90,-40.40;</v>
      </c>
      <c r="V2158" s="37"/>
      <c r="W2158" s="37"/>
      <c r="X2158" s="38"/>
      <c r="Y2158" s="38"/>
      <c r="Z2158" s="55">
        <f t="shared" ca="1" si="1883"/>
        <v>2.6</v>
      </c>
      <c r="AA2158" s="39" t="s">
        <v>580</v>
      </c>
      <c r="AB2158" s="40">
        <v>1.5</v>
      </c>
      <c r="AC2158" s="40" t="s">
        <v>995</v>
      </c>
      <c r="AD2158" s="40">
        <v>1</v>
      </c>
      <c r="AE2158" s="41">
        <v>0</v>
      </c>
      <c r="AF2158" s="42">
        <v>-40.9</v>
      </c>
      <c r="AG2158" s="47">
        <f t="shared" si="1896"/>
        <v>-40.4</v>
      </c>
      <c r="AH2158" s="43">
        <f t="shared" ca="1" si="1884"/>
        <v>-38.299999999999997</v>
      </c>
      <c r="AI2158" s="43">
        <f t="shared" ca="1" si="1885"/>
        <v>-37.799999999999997</v>
      </c>
      <c r="AJ2158" s="44">
        <f t="shared" ca="1" si="1886"/>
        <v>-40.9</v>
      </c>
      <c r="AK2158" s="44">
        <f t="shared" ca="1" si="1887"/>
        <v>-40.4</v>
      </c>
      <c r="AL2158" s="44">
        <f t="shared" ca="1" si="1888"/>
        <v>-39.799999999999997</v>
      </c>
      <c r="AM2158" s="44">
        <f t="shared" ca="1" si="1889"/>
        <v>-39.299999999999997</v>
      </c>
      <c r="AN2158" s="36" t="str">
        <f t="shared" ca="1" si="1890"/>
        <v>50</v>
      </c>
      <c r="AO2158" s="36" t="str">
        <f t="shared" ca="1" si="1891"/>
        <v>05</v>
      </c>
      <c r="AP2158" s="36" t="str">
        <f t="shared" ca="1" si="1892"/>
        <v>00</v>
      </c>
      <c r="AQ2158" s="36" t="str">
        <f t="shared" ca="1" si="1893"/>
        <v>00</v>
      </c>
      <c r="AR2158" s="36" t="str">
        <f t="shared" ca="1" si="1894"/>
        <v>00</v>
      </c>
      <c r="AS2158" s="36"/>
    </row>
    <row r="2159" spans="19:45" ht="30" customHeight="1" x14ac:dyDescent="0.25">
      <c r="S2159" s="7" t="s">
        <v>691</v>
      </c>
      <c r="T2159" s="15" t="s">
        <v>1098</v>
      </c>
      <c r="U2159" s="71" t="str">
        <f t="shared" ca="1" si="1882"/>
        <v>0x64=-41.50,-40.90;</v>
      </c>
      <c r="V2159" s="37"/>
      <c r="W2159" s="37"/>
      <c r="X2159" s="38"/>
      <c r="Y2159" s="38"/>
      <c r="Z2159" s="55">
        <f t="shared" ca="1" si="1883"/>
        <v>3.2</v>
      </c>
      <c r="AA2159" s="39" t="s">
        <v>581</v>
      </c>
      <c r="AB2159" s="40">
        <v>1</v>
      </c>
      <c r="AC2159" s="40" t="s">
        <v>995</v>
      </c>
      <c r="AD2159" s="40">
        <v>1</v>
      </c>
      <c r="AE2159" s="41">
        <v>0</v>
      </c>
      <c r="AF2159" s="42">
        <v>-41.5</v>
      </c>
      <c r="AG2159" s="47">
        <f t="shared" si="1896"/>
        <v>-40.9</v>
      </c>
      <c r="AH2159" s="43">
        <f t="shared" ca="1" si="1884"/>
        <v>-38.299999999999997</v>
      </c>
      <c r="AI2159" s="43">
        <f t="shared" ca="1" si="1885"/>
        <v>-37.699999999999996</v>
      </c>
      <c r="AJ2159" s="44">
        <f t="shared" ca="1" si="1886"/>
        <v>-41.5</v>
      </c>
      <c r="AK2159" s="44">
        <f t="shared" ca="1" si="1887"/>
        <v>-40.9</v>
      </c>
      <c r="AL2159" s="44">
        <f t="shared" ca="1" si="1888"/>
        <v>-39.299999999999997</v>
      </c>
      <c r="AM2159" s="44">
        <f t="shared" ca="1" si="1889"/>
        <v>-38.699999999999996</v>
      </c>
      <c r="AN2159" s="36" t="str">
        <f t="shared" ca="1" si="1890"/>
        <v>60</v>
      </c>
      <c r="AO2159" s="36" t="str">
        <f t="shared" ca="1" si="1891"/>
        <v>04</v>
      </c>
      <c r="AP2159" s="36" t="str">
        <f t="shared" ca="1" si="1892"/>
        <v>00</v>
      </c>
      <c r="AQ2159" s="36" t="str">
        <f t="shared" ca="1" si="1893"/>
        <v>00</v>
      </c>
      <c r="AR2159" s="36" t="str">
        <f t="shared" ca="1" si="1894"/>
        <v>00</v>
      </c>
      <c r="AS2159" s="36"/>
    </row>
    <row r="2160" spans="19:45" ht="30" customHeight="1" x14ac:dyDescent="0.25">
      <c r="S2160" s="7" t="s">
        <v>544</v>
      </c>
      <c r="T2160" s="15" t="s">
        <v>993</v>
      </c>
      <c r="U2160" s="71" t="str">
        <f t="shared" ca="1" si="1882"/>
        <v>0x65=-42.00,-41.50;</v>
      </c>
      <c r="V2160" s="37"/>
      <c r="W2160" s="37"/>
      <c r="X2160" s="38"/>
      <c r="Y2160" s="38"/>
      <c r="Z2160" s="71">
        <f t="shared" ca="1" si="1883"/>
        <v>3.7</v>
      </c>
      <c r="AA2160" s="39" t="s">
        <v>581</v>
      </c>
      <c r="AB2160" s="40">
        <v>1.5</v>
      </c>
      <c r="AC2160" s="40" t="s">
        <v>995</v>
      </c>
      <c r="AD2160" s="40">
        <v>1</v>
      </c>
      <c r="AE2160" s="41">
        <v>0</v>
      </c>
      <c r="AF2160" s="42">
        <v>-42</v>
      </c>
      <c r="AG2160" s="49">
        <f t="shared" si="1896"/>
        <v>-41.5</v>
      </c>
      <c r="AH2160" s="43">
        <f t="shared" ca="1" si="1884"/>
        <v>-38.299999999999997</v>
      </c>
      <c r="AI2160" s="43">
        <f t="shared" ca="1" si="1885"/>
        <v>-37.799999999999997</v>
      </c>
      <c r="AJ2160" s="44">
        <f t="shared" ca="1" si="1886"/>
        <v>-42</v>
      </c>
      <c r="AK2160" s="44">
        <f t="shared" ca="1" si="1887"/>
        <v>-41.5</v>
      </c>
      <c r="AL2160" s="44">
        <f t="shared" ca="1" si="1888"/>
        <v>-39.799999999999997</v>
      </c>
      <c r="AM2160" s="44">
        <f t="shared" ca="1" si="1889"/>
        <v>-39.299999999999997</v>
      </c>
      <c r="AN2160" s="36" t="str">
        <f t="shared" ca="1" si="1890"/>
        <v>60</v>
      </c>
      <c r="AO2160" s="36" t="str">
        <f t="shared" ca="1" si="1891"/>
        <v>05</v>
      </c>
      <c r="AP2160" s="36" t="str">
        <f t="shared" ca="1" si="1892"/>
        <v>00</v>
      </c>
      <c r="AQ2160" s="36" t="str">
        <f t="shared" ca="1" si="1893"/>
        <v>00</v>
      </c>
      <c r="AR2160" s="36" t="str">
        <f t="shared" ca="1" si="1894"/>
        <v>00</v>
      </c>
      <c r="AS2160" s="36"/>
    </row>
    <row r="2161" spans="2:45" ht="30" customHeight="1" x14ac:dyDescent="0.25">
      <c r="S2161" s="7" t="s">
        <v>12</v>
      </c>
      <c r="T2161" s="15" t="s">
        <v>548</v>
      </c>
      <c r="U2161" s="71"/>
      <c r="V2161" s="37"/>
      <c r="W2161" s="37"/>
      <c r="X2161" s="38"/>
      <c r="Y2161" s="38"/>
      <c r="Z2161" s="71"/>
      <c r="AA2161" s="39"/>
      <c r="AB2161" s="40"/>
      <c r="AC2161" s="40"/>
      <c r="AD2161" s="40"/>
      <c r="AE2161" s="41"/>
      <c r="AF2161" s="42"/>
      <c r="AG2161" s="49"/>
      <c r="AH2161" s="43"/>
      <c r="AI2161" s="43"/>
      <c r="AJ2161" s="44"/>
      <c r="AK2161" s="44"/>
      <c r="AL2161" s="44"/>
      <c r="AM2161" s="44"/>
      <c r="AN2161" s="36"/>
      <c r="AO2161" s="36"/>
      <c r="AP2161" s="36"/>
      <c r="AQ2161" s="36"/>
      <c r="AR2161" s="36"/>
      <c r="AS2161" s="36"/>
    </row>
    <row r="2162" spans="2:45" ht="30" customHeight="1" x14ac:dyDescent="0.25">
      <c r="S2162" s="26" t="s">
        <v>773</v>
      </c>
      <c r="T2162" s="15" t="s">
        <v>562</v>
      </c>
      <c r="U2162" s="71"/>
      <c r="V2162" s="37"/>
      <c r="W2162" s="37"/>
      <c r="X2162" s="38"/>
      <c r="Y2162" s="38"/>
      <c r="Z2162" s="71"/>
      <c r="AA2162" s="39"/>
      <c r="AB2162" s="40"/>
      <c r="AC2162" s="40"/>
      <c r="AD2162" s="40"/>
      <c r="AE2162" s="41"/>
      <c r="AF2162" s="42"/>
      <c r="AG2162" s="49"/>
      <c r="AH2162" s="43"/>
      <c r="AI2162" s="43"/>
      <c r="AJ2162" s="44"/>
      <c r="AK2162" s="44"/>
      <c r="AL2162" s="44"/>
      <c r="AM2162" s="44"/>
      <c r="AN2162" s="36"/>
      <c r="AO2162" s="36"/>
      <c r="AP2162" s="36"/>
      <c r="AQ2162" s="36"/>
      <c r="AR2162" s="36"/>
      <c r="AS2162" s="36"/>
    </row>
    <row r="2163" spans="2:45" ht="30" customHeight="1" x14ac:dyDescent="0.25">
      <c r="S2163" s="7" t="s">
        <v>573</v>
      </c>
      <c r="T2163" s="15">
        <v>1.1000000000000001</v>
      </c>
      <c r="U2163" s="71"/>
      <c r="V2163" s="37"/>
      <c r="W2163" s="37"/>
      <c r="X2163" s="38"/>
      <c r="Y2163" s="38"/>
      <c r="Z2163" s="71"/>
      <c r="AA2163" s="39"/>
      <c r="AB2163" s="40"/>
      <c r="AC2163" s="40"/>
      <c r="AD2163" s="40"/>
      <c r="AE2163" s="41"/>
      <c r="AF2163" s="42"/>
      <c r="AG2163" s="49"/>
      <c r="AH2163" s="43"/>
      <c r="AI2163" s="43"/>
      <c r="AJ2163" s="44"/>
      <c r="AK2163" s="44"/>
      <c r="AL2163" s="44"/>
      <c r="AM2163" s="44"/>
      <c r="AN2163" s="36"/>
      <c r="AO2163" s="36"/>
      <c r="AP2163" s="36"/>
      <c r="AQ2163" s="36"/>
      <c r="AR2163" s="36"/>
      <c r="AS2163" s="36"/>
    </row>
    <row r="2164" spans="2:45" ht="30" customHeight="1" x14ac:dyDescent="0.25">
      <c r="S2164" s="7" t="s">
        <v>590</v>
      </c>
      <c r="T2164" s="15">
        <f>VLOOKUP(T2149,MPN!$A$1:$E$997,4,FALSE)</f>
        <v>-38</v>
      </c>
      <c r="U2164" s="71"/>
      <c r="V2164" s="37"/>
      <c r="W2164" s="37"/>
      <c r="X2164" s="38"/>
      <c r="Y2164" s="38"/>
      <c r="Z2164" s="71"/>
      <c r="AA2164" s="39"/>
      <c r="AB2164" s="40"/>
      <c r="AC2164" s="40"/>
      <c r="AD2164" s="40"/>
      <c r="AE2164" s="41"/>
      <c r="AF2164" s="42"/>
      <c r="AG2164" s="49"/>
      <c r="AH2164" s="43"/>
      <c r="AI2164" s="43"/>
      <c r="AJ2164" s="44"/>
      <c r="AK2164" s="44"/>
      <c r="AL2164" s="44"/>
      <c r="AM2164" s="44"/>
      <c r="AN2164" s="36"/>
      <c r="AO2164" s="36"/>
      <c r="AP2164" s="36"/>
      <c r="AQ2164" s="36"/>
      <c r="AR2164" s="36"/>
      <c r="AS2164" s="36"/>
    </row>
    <row r="2165" spans="2:45" ht="30" customHeight="1" x14ac:dyDescent="0.25">
      <c r="S2165" s="7" t="s">
        <v>693</v>
      </c>
      <c r="T2165" s="15">
        <v>0.8</v>
      </c>
      <c r="U2165" s="71"/>
      <c r="V2165" s="37"/>
      <c r="W2165" s="37"/>
      <c r="X2165" s="38"/>
      <c r="Y2165" s="38"/>
      <c r="Z2165" s="71"/>
      <c r="AA2165" s="39"/>
      <c r="AB2165" s="40"/>
      <c r="AC2165" s="40"/>
      <c r="AD2165" s="40"/>
      <c r="AE2165" s="41"/>
      <c r="AF2165" s="42"/>
      <c r="AG2165" s="49"/>
      <c r="AH2165" s="43"/>
      <c r="AI2165" s="43"/>
      <c r="AJ2165" s="44"/>
      <c r="AK2165" s="44"/>
      <c r="AL2165" s="44"/>
      <c r="AM2165" s="44"/>
      <c r="AN2165" s="36"/>
      <c r="AO2165" s="36"/>
      <c r="AP2165" s="36"/>
      <c r="AQ2165" s="36"/>
      <c r="AR2165" s="36"/>
      <c r="AS2165" s="36"/>
    </row>
    <row r="2166" spans="2:45" ht="30" customHeight="1" x14ac:dyDescent="0.25">
      <c r="S2166" s="7" t="s">
        <v>604</v>
      </c>
      <c r="T2166" s="7" t="str">
        <f t="shared" ref="T2166" si="1897">VLOOKUP($T2153,$AU$1:$AZ$31,MATCH($T2147,$AU$1:$AZ$1,0),FALSE)&amp;"_"&amp;T2155</f>
        <v>default_NormalMode</v>
      </c>
      <c r="U2166" s="71"/>
      <c r="V2166" s="37"/>
      <c r="W2166" s="37"/>
      <c r="X2166" s="38"/>
      <c r="Y2166" s="38"/>
      <c r="Z2166" s="71"/>
      <c r="AA2166" s="39"/>
      <c r="AB2166" s="40"/>
      <c r="AC2166" s="40"/>
      <c r="AD2166" s="40"/>
      <c r="AE2166" s="41"/>
      <c r="AF2166" s="42"/>
      <c r="AG2166" s="49"/>
      <c r="AH2166" s="43"/>
      <c r="AI2166" s="43"/>
      <c r="AJ2166" s="44"/>
      <c r="AK2166" s="44"/>
      <c r="AL2166" s="44"/>
      <c r="AM2166" s="44"/>
      <c r="AN2166" s="36"/>
      <c r="AO2166" s="36"/>
      <c r="AP2166" s="36"/>
      <c r="AQ2166" s="36"/>
      <c r="AR2166" s="36"/>
      <c r="AS2166" s="36"/>
    </row>
    <row r="2167" spans="2:45" ht="30" customHeight="1" x14ac:dyDescent="0.25">
      <c r="S2167" s="7" t="s">
        <v>424</v>
      </c>
      <c r="T2167" s="7" t="str">
        <f>VLOOKUP($T2149,MPN!$A$1:$E$497,2,FALSE)</f>
        <v>AMIC</v>
      </c>
      <c r="U2167" s="71"/>
      <c r="V2167" s="37"/>
      <c r="W2167" s="37"/>
      <c r="X2167" s="38"/>
      <c r="Y2167" s="38"/>
      <c r="Z2167" s="71"/>
      <c r="AA2167" s="39"/>
      <c r="AB2167" s="40"/>
      <c r="AC2167" s="40"/>
      <c r="AD2167" s="40"/>
      <c r="AE2167" s="41"/>
      <c r="AF2167" s="42"/>
      <c r="AG2167" s="49"/>
      <c r="AH2167" s="43"/>
      <c r="AI2167" s="43"/>
      <c r="AJ2167" s="44"/>
      <c r="AK2167" s="44"/>
      <c r="AL2167" s="44"/>
      <c r="AM2167" s="44"/>
      <c r="AN2167" s="36"/>
      <c r="AO2167" s="36"/>
      <c r="AP2167" s="36"/>
      <c r="AQ2167" s="36"/>
      <c r="AR2167" s="36"/>
      <c r="AS2167" s="36"/>
    </row>
    <row r="2168" spans="2:45" ht="30" customHeight="1" x14ac:dyDescent="0.25">
      <c r="S2168" s="7" t="s">
        <v>16</v>
      </c>
      <c r="T2168" s="7" t="str">
        <f>VLOOKUP($T2150,ASIC!$A$1:$B$200,2,FALSE)</f>
        <v>M804WF</v>
      </c>
      <c r="U2168" s="71"/>
      <c r="V2168" s="37"/>
      <c r="W2168" s="37"/>
      <c r="X2168" s="38"/>
      <c r="Y2168" s="38"/>
      <c r="Z2168" s="71"/>
      <c r="AA2168" s="39"/>
      <c r="AB2168" s="40"/>
      <c r="AC2168" s="40"/>
      <c r="AD2168" s="40"/>
      <c r="AE2168" s="41"/>
      <c r="AF2168" s="42"/>
      <c r="AG2168" s="49"/>
      <c r="AH2168" s="43"/>
      <c r="AI2168" s="43"/>
      <c r="AJ2168" s="44"/>
      <c r="AK2168" s="44"/>
      <c r="AL2168" s="44"/>
      <c r="AM2168" s="44"/>
      <c r="AN2168" s="36"/>
      <c r="AO2168" s="36"/>
      <c r="AP2168" s="36"/>
      <c r="AQ2168" s="36"/>
      <c r="AR2168" s="36"/>
      <c r="AS2168" s="36"/>
    </row>
    <row r="2169" spans="2:45" ht="30" customHeight="1" x14ac:dyDescent="0.25">
      <c r="S2169" s="7" t="s">
        <v>17</v>
      </c>
      <c r="T2169" s="7" t="str">
        <f>VLOOKUP($T2151,Sensor!$A$1:$B$100,2,FALSE)</f>
        <v>2391A</v>
      </c>
      <c r="U2169" s="71"/>
      <c r="V2169" s="37"/>
      <c r="W2169" s="37"/>
      <c r="X2169" s="38"/>
      <c r="Y2169" s="38"/>
      <c r="Z2169" s="71"/>
      <c r="AA2169" s="39"/>
      <c r="AB2169" s="40"/>
      <c r="AC2169" s="40"/>
      <c r="AD2169" s="40"/>
      <c r="AE2169" s="41"/>
      <c r="AF2169" s="42"/>
      <c r="AG2169" s="49"/>
      <c r="AH2169" s="43"/>
      <c r="AI2169" s="43"/>
      <c r="AJ2169" s="44"/>
      <c r="AK2169" s="44"/>
      <c r="AL2169" s="44"/>
      <c r="AM2169" s="44"/>
      <c r="AN2169" s="36"/>
      <c r="AO2169" s="36"/>
      <c r="AP2169" s="36"/>
      <c r="AQ2169" s="36"/>
      <c r="AR2169" s="36"/>
      <c r="AS2169" s="36"/>
    </row>
    <row r="2170" spans="2:45" ht="30" customHeight="1" x14ac:dyDescent="0.25">
      <c r="S2170" s="7" t="s">
        <v>21</v>
      </c>
      <c r="T2170" s="7" t="str">
        <f>VLOOKUP($T2149,MPN!$A$1:$E$497,5,FALSE)</f>
        <v>Default</v>
      </c>
      <c r="U2170" s="71"/>
      <c r="V2170" s="37"/>
      <c r="W2170" s="37"/>
      <c r="X2170" s="38"/>
      <c r="Y2170" s="38"/>
      <c r="Z2170" s="71"/>
      <c r="AA2170" s="39"/>
      <c r="AB2170" s="40"/>
      <c r="AC2170" s="40"/>
      <c r="AD2170" s="40"/>
      <c r="AE2170" s="41"/>
      <c r="AF2170" s="42"/>
      <c r="AG2170" s="49"/>
      <c r="AH2170" s="43"/>
      <c r="AI2170" s="43"/>
      <c r="AJ2170" s="44"/>
      <c r="AK2170" s="44"/>
      <c r="AL2170" s="44"/>
      <c r="AM2170" s="44"/>
      <c r="AN2170" s="36"/>
      <c r="AO2170" s="36"/>
      <c r="AP2170" s="36"/>
      <c r="AQ2170" s="36"/>
      <c r="AR2170" s="36"/>
      <c r="AS2170" s="36"/>
    </row>
    <row r="2171" spans="2:45" ht="30" customHeight="1" x14ac:dyDescent="0.25">
      <c r="S2171" s="7" t="s">
        <v>545</v>
      </c>
      <c r="T2171" s="7">
        <f t="shared" ref="T2171" si="1898">VLOOKUP(T2160,$DT$1:$DV$31,3,FALSE)</f>
        <v>0</v>
      </c>
      <c r="U2171" s="71"/>
      <c r="V2171" s="37"/>
      <c r="W2171" s="37"/>
      <c r="X2171" s="38"/>
      <c r="Y2171" s="38"/>
      <c r="Z2171" s="71"/>
      <c r="AA2171" s="39"/>
      <c r="AB2171" s="40"/>
      <c r="AC2171" s="40"/>
      <c r="AD2171" s="40"/>
      <c r="AE2171" s="41"/>
      <c r="AF2171" s="42"/>
      <c r="AG2171" s="49"/>
      <c r="AH2171" s="43"/>
      <c r="AI2171" s="43"/>
      <c r="AJ2171" s="44"/>
      <c r="AK2171" s="44"/>
      <c r="AL2171" s="44"/>
      <c r="AM2171" s="44"/>
      <c r="AN2171" s="36"/>
      <c r="AO2171" s="36"/>
      <c r="AP2171" s="36"/>
      <c r="AQ2171" s="36"/>
      <c r="AR2171" s="36"/>
      <c r="AS2171" s="36"/>
    </row>
    <row r="2172" spans="2:45" ht="30" customHeight="1" x14ac:dyDescent="0.25">
      <c r="S2172" s="7" t="s">
        <v>22</v>
      </c>
      <c r="T2172" s="15">
        <v>1</v>
      </c>
      <c r="U2172" s="71"/>
      <c r="V2172" s="37"/>
      <c r="W2172" s="37"/>
      <c r="X2172" s="38"/>
      <c r="Y2172" s="38"/>
      <c r="Z2172" s="71"/>
      <c r="AA2172" s="39"/>
      <c r="AB2172" s="40"/>
      <c r="AC2172" s="40"/>
      <c r="AD2172" s="40"/>
      <c r="AE2172" s="41"/>
      <c r="AF2172" s="42"/>
      <c r="AG2172" s="49"/>
      <c r="AH2172" s="43"/>
      <c r="AI2172" s="43"/>
      <c r="AJ2172" s="44"/>
      <c r="AK2172" s="44"/>
      <c r="AL2172" s="44"/>
      <c r="AM2172" s="44"/>
      <c r="AN2172" s="36"/>
      <c r="AO2172" s="36"/>
      <c r="AP2172" s="36"/>
      <c r="AQ2172" s="36"/>
      <c r="AR2172" s="36"/>
      <c r="AS2172" s="36"/>
    </row>
    <row r="2173" spans="2:45" ht="30" customHeight="1" x14ac:dyDescent="0.25">
      <c r="B2173" s="70"/>
      <c r="S2173" s="7" t="s">
        <v>696</v>
      </c>
      <c r="T2173" s="28">
        <v>44868</v>
      </c>
      <c r="U2173" s="71"/>
      <c r="V2173" s="37"/>
      <c r="W2173" s="37"/>
      <c r="X2173" s="38"/>
      <c r="Y2173" s="38"/>
      <c r="Z2173" s="71"/>
      <c r="AA2173" s="39"/>
      <c r="AB2173" s="40"/>
      <c r="AC2173" s="40"/>
      <c r="AD2173" s="40"/>
      <c r="AE2173" s="41"/>
      <c r="AF2173" s="42"/>
      <c r="AG2173" s="49"/>
      <c r="AH2173" s="43"/>
      <c r="AI2173" s="43"/>
      <c r="AJ2173" s="44"/>
      <c r="AK2173" s="44"/>
      <c r="AL2173" s="44"/>
      <c r="AM2173" s="44"/>
      <c r="AN2173" s="36"/>
      <c r="AO2173" s="36"/>
      <c r="AP2173" s="36"/>
      <c r="AQ2173" s="36"/>
      <c r="AR2173" s="36"/>
      <c r="AS2173" s="36"/>
    </row>
    <row r="2174" spans="2:45" ht="30" customHeight="1" x14ac:dyDescent="0.25">
      <c r="S2174" s="7" t="s">
        <v>694</v>
      </c>
      <c r="T2174" s="15" t="s">
        <v>994</v>
      </c>
      <c r="U2174" s="71"/>
      <c r="V2174" s="37"/>
      <c r="W2174" s="37"/>
      <c r="X2174" s="38"/>
      <c r="Y2174" s="38"/>
      <c r="Z2174" s="71"/>
      <c r="AA2174" s="39"/>
      <c r="AB2174" s="40"/>
      <c r="AC2174" s="40"/>
      <c r="AD2174" s="40"/>
      <c r="AE2174" s="41"/>
      <c r="AF2174" s="42"/>
      <c r="AG2174" s="49"/>
      <c r="AH2174" s="43"/>
      <c r="AI2174" s="43"/>
      <c r="AJ2174" s="44"/>
      <c r="AK2174" s="44"/>
      <c r="AL2174" s="44"/>
      <c r="AM2174" s="44"/>
      <c r="AN2174" s="36"/>
      <c r="AO2174" s="36"/>
      <c r="AP2174" s="36"/>
      <c r="AQ2174" s="36"/>
      <c r="AR2174" s="36"/>
      <c r="AS2174" s="36"/>
    </row>
    <row r="2175" spans="2:45" ht="30" customHeight="1" x14ac:dyDescent="0.25">
      <c r="S2175" s="7" t="s">
        <v>697</v>
      </c>
      <c r="T2175" s="7">
        <f t="shared" ref="T2175" ca="1" si="1899">COUNTA(U2150:U2209)</f>
        <v>11</v>
      </c>
      <c r="U2175" s="71"/>
      <c r="V2175" s="37"/>
      <c r="W2175" s="37"/>
      <c r="X2175" s="38"/>
      <c r="Y2175" s="38"/>
      <c r="Z2175" s="71"/>
      <c r="AA2175" s="39"/>
      <c r="AB2175" s="40"/>
      <c r="AC2175" s="40"/>
      <c r="AD2175" s="40"/>
      <c r="AE2175" s="41"/>
      <c r="AF2175" s="42"/>
      <c r="AG2175" s="49"/>
      <c r="AH2175" s="43"/>
      <c r="AI2175" s="43"/>
      <c r="AJ2175" s="44"/>
      <c r="AK2175" s="44"/>
      <c r="AL2175" s="44"/>
      <c r="AM2175" s="44"/>
      <c r="AN2175" s="36"/>
      <c r="AO2175" s="36"/>
      <c r="AP2175" s="36"/>
      <c r="AQ2175" s="36"/>
      <c r="AR2175" s="36"/>
      <c r="AS2175" s="36"/>
    </row>
    <row r="2176" spans="2:45" ht="30" customHeight="1" x14ac:dyDescent="0.25">
      <c r="S2176" s="7" t="s">
        <v>715</v>
      </c>
      <c r="T2176" s="7" t="str">
        <f t="shared" ref="T2176" si="1900">T2164&amp;"+/-"&amp;T2165&amp;" "&amp;T2174</f>
        <v>-38+/-0.8 dBV</v>
      </c>
      <c r="U2176" s="71"/>
      <c r="V2176" s="37"/>
      <c r="W2176" s="37"/>
      <c r="X2176" s="38"/>
      <c r="Y2176" s="38"/>
      <c r="Z2176" s="71"/>
      <c r="AA2176" s="39"/>
      <c r="AB2176" s="40"/>
      <c r="AC2176" s="40"/>
      <c r="AD2176" s="40"/>
      <c r="AE2176" s="41"/>
      <c r="AF2176" s="42"/>
      <c r="AG2176" s="49"/>
      <c r="AH2176" s="43"/>
      <c r="AI2176" s="43"/>
      <c r="AJ2176" s="44"/>
      <c r="AK2176" s="44"/>
      <c r="AL2176" s="44"/>
      <c r="AM2176" s="44"/>
      <c r="AN2176" s="36"/>
      <c r="AO2176" s="36"/>
      <c r="AP2176" s="36"/>
      <c r="AQ2176" s="36"/>
      <c r="AR2176" s="36"/>
      <c r="AS2176" s="36"/>
    </row>
    <row r="2177" spans="19:45" ht="30" customHeight="1" x14ac:dyDescent="0.25">
      <c r="S2177" s="7" t="s">
        <v>719</v>
      </c>
      <c r="T2177" s="54" t="str">
        <f t="shared" ref="T2177" si="1901">T2156&amp;" : "&amp;T2159&amp;" "&amp;"(uA)"&amp;CHAR(10)&amp;"Vdc&amp;Remark: "&amp;T2162</f>
        <v>3.3V : 100~200 (uA)
Vdc&amp;Remark: -</v>
      </c>
      <c r="U2177" s="71"/>
      <c r="V2177" s="37"/>
      <c r="W2177" s="37"/>
      <c r="X2177" s="38"/>
      <c r="Y2177" s="38"/>
      <c r="Z2177" s="71"/>
      <c r="AA2177" s="39"/>
      <c r="AB2177" s="40"/>
      <c r="AC2177" s="40"/>
      <c r="AD2177" s="40"/>
      <c r="AE2177" s="41"/>
      <c r="AF2177" s="42"/>
      <c r="AG2177" s="49"/>
      <c r="AH2177" s="43"/>
      <c r="AI2177" s="43"/>
      <c r="AJ2177" s="44"/>
      <c r="AK2177" s="44"/>
      <c r="AL2177" s="44"/>
      <c r="AM2177" s="44"/>
      <c r="AN2177" s="36"/>
      <c r="AO2177" s="36"/>
      <c r="AP2177" s="36"/>
      <c r="AQ2177" s="36"/>
      <c r="AR2177" s="36"/>
      <c r="AS2177" s="36"/>
    </row>
    <row r="2178" spans="19:45" ht="30" customHeight="1" x14ac:dyDescent="0.25">
      <c r="U2178" s="71"/>
      <c r="V2178" s="37"/>
      <c r="W2178" s="37"/>
      <c r="X2178" s="38"/>
      <c r="Y2178" s="38"/>
      <c r="Z2178" s="71"/>
      <c r="AA2178" s="39"/>
      <c r="AB2178" s="40"/>
      <c r="AC2178" s="40"/>
      <c r="AD2178" s="40"/>
      <c r="AE2178" s="41"/>
      <c r="AF2178" s="42"/>
      <c r="AG2178" s="49"/>
      <c r="AH2178" s="43"/>
      <c r="AI2178" s="43"/>
      <c r="AJ2178" s="44"/>
      <c r="AK2178" s="44"/>
      <c r="AL2178" s="44"/>
      <c r="AM2178" s="44"/>
      <c r="AN2178" s="36"/>
      <c r="AO2178" s="36"/>
      <c r="AP2178" s="36"/>
      <c r="AQ2178" s="36"/>
      <c r="AR2178" s="36"/>
      <c r="AS2178" s="36"/>
    </row>
    <row r="2179" spans="19:45" ht="30" customHeight="1" x14ac:dyDescent="0.25">
      <c r="S2179" s="2" t="s">
        <v>14</v>
      </c>
      <c r="T2179" s="2" t="str">
        <f t="shared" ref="T2179" si="1902">ADDRESS(ROW(S2179),COLUMN($S$1))&amp;":"&amp;ADDRESS(ROW(S2209),COLUMN($T$1))</f>
        <v>$S$2179:$T$2209</v>
      </c>
      <c r="U2179" s="71"/>
      <c r="V2179" s="37"/>
      <c r="W2179" s="37"/>
      <c r="X2179" s="38"/>
      <c r="Y2179" s="38"/>
      <c r="Z2179" s="71"/>
      <c r="AA2179" s="39"/>
      <c r="AB2179" s="40"/>
      <c r="AC2179" s="40"/>
      <c r="AD2179" s="40"/>
      <c r="AE2179" s="41"/>
      <c r="AF2179" s="42"/>
      <c r="AG2179" s="49"/>
      <c r="AH2179" s="43"/>
      <c r="AI2179" s="43"/>
      <c r="AJ2179" s="44"/>
      <c r="AK2179" s="44"/>
      <c r="AL2179" s="44"/>
      <c r="AM2179" s="44"/>
      <c r="AN2179" s="36"/>
      <c r="AO2179" s="36"/>
      <c r="AP2179" s="36"/>
      <c r="AQ2179" s="36"/>
      <c r="AR2179" s="36"/>
      <c r="AS2179" s="36"/>
    </row>
    <row r="2180" spans="19:45" ht="30" customHeight="1" x14ac:dyDescent="0.25">
      <c r="S2180" s="4" t="str">
        <f t="shared" ref="S2180" si="1903">$BB$2</f>
        <v>15V</v>
      </c>
      <c r="T2180" s="3">
        <v>3.2</v>
      </c>
      <c r="U2180" s="71"/>
      <c r="V2180" s="37"/>
      <c r="W2180" s="37"/>
      <c r="X2180" s="38"/>
      <c r="Y2180" s="38"/>
      <c r="Z2180" s="71"/>
      <c r="AA2180" s="39"/>
      <c r="AB2180" s="40"/>
      <c r="AC2180" s="40"/>
      <c r="AD2180" s="40"/>
      <c r="AE2180" s="41"/>
      <c r="AF2180" s="42"/>
      <c r="AG2180" s="49"/>
      <c r="AH2180" s="43"/>
      <c r="AI2180" s="43"/>
      <c r="AJ2180" s="44"/>
      <c r="AK2180" s="44"/>
      <c r="AL2180" s="44"/>
      <c r="AM2180" s="44"/>
      <c r="AN2180" s="36"/>
      <c r="AO2180" s="36"/>
      <c r="AP2180" s="36"/>
      <c r="AQ2180" s="36"/>
      <c r="AR2180" s="36"/>
      <c r="AS2180" s="36"/>
    </row>
    <row r="2181" spans="19:45" ht="30" customHeight="1" x14ac:dyDescent="0.25">
      <c r="S2181" s="4" t="str">
        <f t="shared" ref="S2181" si="1904">$BB$3</f>
        <v>14V</v>
      </c>
      <c r="T2181" s="3">
        <v>2.2000000000000002</v>
      </c>
      <c r="U2181" s="71"/>
      <c r="V2181" s="37"/>
      <c r="W2181" s="37"/>
      <c r="X2181" s="38"/>
      <c r="Y2181" s="38"/>
      <c r="Z2181" s="71"/>
      <c r="AA2181" s="39"/>
      <c r="AB2181" s="40"/>
      <c r="AC2181" s="40"/>
      <c r="AD2181" s="40"/>
      <c r="AE2181" s="41"/>
      <c r="AF2181" s="42"/>
      <c r="AG2181" s="49"/>
      <c r="AH2181" s="43"/>
      <c r="AI2181" s="43"/>
      <c r="AJ2181" s="44"/>
      <c r="AK2181" s="44"/>
      <c r="AL2181" s="44"/>
      <c r="AM2181" s="44"/>
      <c r="AN2181" s="36"/>
      <c r="AO2181" s="36"/>
      <c r="AP2181" s="36"/>
      <c r="AQ2181" s="36"/>
      <c r="AR2181" s="36"/>
      <c r="AS2181" s="36"/>
    </row>
    <row r="2182" spans="19:45" ht="30" customHeight="1" x14ac:dyDescent="0.25">
      <c r="S2182" s="4" t="str">
        <f t="shared" ref="S2182" si="1905">$BB$4</f>
        <v>13V</v>
      </c>
      <c r="T2182" s="3">
        <v>1.1000000000000001</v>
      </c>
      <c r="U2182" s="71"/>
      <c r="V2182" s="37"/>
      <c r="W2182" s="37"/>
      <c r="X2182" s="38"/>
      <c r="Y2182" s="38"/>
      <c r="Z2182" s="71"/>
      <c r="AA2182" s="39"/>
      <c r="AB2182" s="40"/>
      <c r="AC2182" s="40"/>
      <c r="AD2182" s="40"/>
      <c r="AE2182" s="41"/>
      <c r="AF2182" s="42"/>
      <c r="AG2182" s="49"/>
      <c r="AH2182" s="43"/>
      <c r="AI2182" s="43"/>
      <c r="AJ2182" s="44"/>
      <c r="AK2182" s="44"/>
      <c r="AL2182" s="44"/>
      <c r="AM2182" s="44"/>
      <c r="AN2182" s="36"/>
      <c r="AO2182" s="36"/>
      <c r="AP2182" s="36"/>
      <c r="AQ2182" s="36"/>
      <c r="AR2182" s="36"/>
      <c r="AS2182" s="36"/>
    </row>
    <row r="2183" spans="19:45" ht="30" customHeight="1" x14ac:dyDescent="0.25">
      <c r="S2183" s="4" t="str">
        <f t="shared" ref="S2183" si="1906">$BB$5</f>
        <v>12V</v>
      </c>
      <c r="T2183" s="3">
        <v>0</v>
      </c>
      <c r="U2183" s="71"/>
      <c r="V2183" s="37"/>
      <c r="W2183" s="37"/>
      <c r="X2183" s="38"/>
      <c r="Y2183" s="38"/>
      <c r="Z2183" s="71"/>
      <c r="AA2183" s="39"/>
      <c r="AB2183" s="40"/>
      <c r="AC2183" s="40"/>
      <c r="AD2183" s="40"/>
      <c r="AE2183" s="41"/>
      <c r="AF2183" s="42"/>
      <c r="AG2183" s="49"/>
      <c r="AH2183" s="43"/>
      <c r="AI2183" s="43"/>
      <c r="AJ2183" s="44"/>
      <c r="AK2183" s="44"/>
      <c r="AL2183" s="44"/>
      <c r="AM2183" s="44"/>
      <c r="AN2183" s="36"/>
      <c r="AO2183" s="36"/>
      <c r="AP2183" s="36"/>
      <c r="AQ2183" s="36"/>
      <c r="AR2183" s="36"/>
      <c r="AS2183" s="36"/>
    </row>
    <row r="2184" spans="19:45" ht="30" customHeight="1" x14ac:dyDescent="0.25">
      <c r="S2184" s="4" t="str">
        <f t="shared" ref="S2184" si="1907">$BB$6</f>
        <v>11V</v>
      </c>
      <c r="T2184" s="3">
        <v>-1.1000000000000001</v>
      </c>
      <c r="U2184" s="71"/>
      <c r="V2184" s="37"/>
      <c r="W2184" s="37"/>
      <c r="X2184" s="38"/>
      <c r="Y2184" s="38"/>
      <c r="Z2184" s="71"/>
      <c r="AA2184" s="39"/>
      <c r="AB2184" s="40"/>
      <c r="AC2184" s="40"/>
      <c r="AD2184" s="40"/>
      <c r="AE2184" s="41"/>
      <c r="AF2184" s="42"/>
      <c r="AG2184" s="49"/>
      <c r="AH2184" s="43"/>
      <c r="AI2184" s="43"/>
      <c r="AJ2184" s="44"/>
      <c r="AK2184" s="44"/>
      <c r="AL2184" s="44"/>
      <c r="AM2184" s="44"/>
      <c r="AN2184" s="36"/>
      <c r="AO2184" s="36"/>
      <c r="AP2184" s="36"/>
      <c r="AQ2184" s="36"/>
      <c r="AR2184" s="36"/>
      <c r="AS2184" s="36"/>
    </row>
    <row r="2185" spans="19:45" ht="30" customHeight="1" x14ac:dyDescent="0.25">
      <c r="S2185" s="4" t="str">
        <f t="shared" ref="S2185" si="1908">$BB$7</f>
        <v>10V</v>
      </c>
      <c r="T2185" s="3">
        <v>-2.2000000000000002</v>
      </c>
      <c r="U2185" s="71"/>
      <c r="V2185" s="37"/>
      <c r="W2185" s="37"/>
      <c r="X2185" s="38"/>
      <c r="Y2185" s="38"/>
      <c r="Z2185" s="71"/>
      <c r="AA2185" s="39"/>
      <c r="AB2185" s="40"/>
      <c r="AC2185" s="40"/>
      <c r="AD2185" s="40"/>
      <c r="AE2185" s="41"/>
      <c r="AF2185" s="42"/>
      <c r="AG2185" s="49"/>
      <c r="AH2185" s="43"/>
      <c r="AI2185" s="43"/>
      <c r="AJ2185" s="44"/>
      <c r="AK2185" s="44"/>
      <c r="AL2185" s="44"/>
      <c r="AM2185" s="44"/>
      <c r="AN2185" s="36"/>
      <c r="AO2185" s="36"/>
      <c r="AP2185" s="36"/>
      <c r="AQ2185" s="36"/>
      <c r="AR2185" s="36"/>
      <c r="AS2185" s="36"/>
    </row>
    <row r="2186" spans="19:45" ht="30" customHeight="1" x14ac:dyDescent="0.25">
      <c r="S2186" s="4" t="str">
        <f t="shared" ref="S2186" si="1909">$BB$8</f>
        <v>9V</v>
      </c>
      <c r="T2186" s="3">
        <v>0</v>
      </c>
      <c r="U2186" s="71"/>
      <c r="V2186" s="37"/>
      <c r="W2186" s="37"/>
      <c r="X2186" s="38"/>
      <c r="Y2186" s="38"/>
      <c r="Z2186" s="71"/>
      <c r="AA2186" s="39"/>
      <c r="AB2186" s="40"/>
      <c r="AC2186" s="40"/>
      <c r="AD2186" s="40"/>
      <c r="AE2186" s="41"/>
      <c r="AF2186" s="42"/>
      <c r="AG2186" s="49"/>
      <c r="AH2186" s="43"/>
      <c r="AI2186" s="43"/>
      <c r="AJ2186" s="44"/>
      <c r="AK2186" s="44"/>
      <c r="AL2186" s="44"/>
      <c r="AM2186" s="44"/>
      <c r="AN2186" s="36"/>
      <c r="AO2186" s="36"/>
      <c r="AP2186" s="36"/>
      <c r="AQ2186" s="36"/>
      <c r="AR2186" s="36"/>
      <c r="AS2186" s="36"/>
    </row>
    <row r="2187" spans="19:45" ht="30" customHeight="1" x14ac:dyDescent="0.25">
      <c r="S2187" s="4" t="str">
        <f t="shared" ref="S2187" si="1910">$BB$9</f>
        <v>FIX</v>
      </c>
      <c r="T2187" s="3" t="s">
        <v>562</v>
      </c>
      <c r="U2187" s="71"/>
      <c r="V2187" s="37"/>
      <c r="W2187" s="37"/>
      <c r="X2187" s="38"/>
      <c r="Y2187" s="38"/>
      <c r="Z2187" s="71"/>
      <c r="AA2187" s="39"/>
      <c r="AB2187" s="40"/>
      <c r="AC2187" s="40"/>
      <c r="AD2187" s="40"/>
      <c r="AE2187" s="41"/>
      <c r="AF2187" s="42"/>
      <c r="AG2187" s="49"/>
      <c r="AH2187" s="43"/>
      <c r="AI2187" s="43"/>
      <c r="AJ2187" s="44"/>
      <c r="AK2187" s="44"/>
      <c r="AL2187" s="44"/>
      <c r="AM2187" s="44"/>
      <c r="AN2187" s="36"/>
      <c r="AO2187" s="36"/>
      <c r="AP2187" s="36"/>
      <c r="AQ2187" s="36"/>
      <c r="AR2187" s="36"/>
      <c r="AS2187" s="36"/>
    </row>
    <row r="2188" spans="19:45" ht="30" customHeight="1" x14ac:dyDescent="0.25">
      <c r="S2188" s="4" t="str">
        <f t="shared" ref="S2188" si="1911">$BB$10</f>
        <v>Space</v>
      </c>
      <c r="T2188" s="3"/>
      <c r="U2188" s="71"/>
      <c r="V2188" s="37"/>
      <c r="W2188" s="37"/>
      <c r="X2188" s="38"/>
      <c r="Y2188" s="38"/>
      <c r="Z2188" s="71"/>
      <c r="AA2188" s="39"/>
      <c r="AB2188" s="40"/>
      <c r="AC2188" s="40"/>
      <c r="AD2188" s="40"/>
      <c r="AE2188" s="41"/>
      <c r="AF2188" s="42"/>
      <c r="AG2188" s="49"/>
      <c r="AH2188" s="43"/>
      <c r="AI2188" s="43"/>
      <c r="AJ2188" s="44"/>
      <c r="AK2188" s="44"/>
      <c r="AL2188" s="44"/>
      <c r="AM2188" s="44"/>
      <c r="AN2188" s="36"/>
      <c r="AO2188" s="36"/>
      <c r="AP2188" s="36"/>
      <c r="AQ2188" s="36"/>
      <c r="AR2188" s="36"/>
      <c r="AS2188" s="36"/>
    </row>
    <row r="2189" spans="19:45" ht="30" customHeight="1" x14ac:dyDescent="0.25">
      <c r="S2189" s="4" t="str">
        <f t="shared" ref="S2189" si="1912">$BB$11</f>
        <v>Config2</v>
      </c>
      <c r="T2189" s="3"/>
      <c r="U2189" s="71"/>
      <c r="V2189" s="37"/>
      <c r="W2189" s="37"/>
      <c r="X2189" s="38"/>
      <c r="Y2189" s="38"/>
      <c r="Z2189" s="71"/>
      <c r="AA2189" s="39"/>
      <c r="AB2189" s="40"/>
      <c r="AC2189" s="40"/>
      <c r="AD2189" s="40"/>
      <c r="AE2189" s="41"/>
      <c r="AF2189" s="42"/>
      <c r="AG2189" s="49"/>
      <c r="AH2189" s="43"/>
      <c r="AI2189" s="43"/>
      <c r="AJ2189" s="44"/>
      <c r="AK2189" s="44"/>
      <c r="AL2189" s="44"/>
      <c r="AM2189" s="44"/>
      <c r="AN2189" s="36"/>
      <c r="AO2189" s="36"/>
      <c r="AP2189" s="36"/>
      <c r="AQ2189" s="36"/>
      <c r="AR2189" s="36"/>
      <c r="AS2189" s="36"/>
    </row>
    <row r="2190" spans="19:45" ht="30" customHeight="1" x14ac:dyDescent="0.25">
      <c r="S2190" s="4" t="str">
        <f t="shared" ref="S2190" si="1913">$BB$12</f>
        <v>-</v>
      </c>
      <c r="T2190" s="3"/>
      <c r="U2190" s="36"/>
      <c r="V2190" s="37"/>
      <c r="W2190" s="37"/>
      <c r="X2190" s="38"/>
      <c r="Y2190" s="38"/>
      <c r="Z2190" s="71"/>
      <c r="AA2190" s="39"/>
      <c r="AB2190" s="40"/>
      <c r="AC2190" s="40"/>
      <c r="AD2190" s="40"/>
      <c r="AE2190" s="41"/>
      <c r="AF2190" s="42"/>
      <c r="AG2190" s="49"/>
      <c r="AH2190" s="43"/>
      <c r="AI2190" s="43"/>
      <c r="AJ2190" s="44"/>
      <c r="AK2190" s="44"/>
      <c r="AL2190" s="44"/>
      <c r="AM2190" s="44"/>
      <c r="AN2190" s="36"/>
      <c r="AO2190" s="36"/>
      <c r="AP2190" s="36"/>
      <c r="AQ2190" s="36"/>
      <c r="AR2190" s="36"/>
      <c r="AS2190" s="36"/>
    </row>
    <row r="2191" spans="19:45" ht="30" customHeight="1" x14ac:dyDescent="0.25">
      <c r="S2191" s="4" t="str">
        <f t="shared" ref="S2191" si="1914">$BB$13</f>
        <v>-</v>
      </c>
      <c r="T2191" s="3"/>
      <c r="U2191" s="36"/>
      <c r="V2191" s="37"/>
      <c r="W2191" s="37"/>
      <c r="X2191" s="38"/>
      <c r="Y2191" s="38"/>
      <c r="Z2191" s="71"/>
      <c r="AA2191" s="39"/>
      <c r="AB2191" s="40"/>
      <c r="AC2191" s="40"/>
      <c r="AD2191" s="40"/>
      <c r="AE2191" s="41"/>
      <c r="AF2191" s="42"/>
      <c r="AG2191" s="49"/>
      <c r="AH2191" s="43"/>
      <c r="AI2191" s="43"/>
      <c r="AJ2191" s="44"/>
      <c r="AK2191" s="44"/>
      <c r="AL2191" s="44"/>
      <c r="AM2191" s="44"/>
      <c r="AN2191" s="36"/>
      <c r="AO2191" s="36"/>
      <c r="AP2191" s="36"/>
      <c r="AQ2191" s="36"/>
      <c r="AR2191" s="36"/>
      <c r="AS2191" s="36"/>
    </row>
    <row r="2192" spans="19:45" ht="30" customHeight="1" x14ac:dyDescent="0.25">
      <c r="S2192" s="4" t="str">
        <f t="shared" ref="S2192" si="1915">$BB$14</f>
        <v>-</v>
      </c>
      <c r="T2192" s="3"/>
      <c r="U2192" s="36"/>
      <c r="V2192" s="37"/>
      <c r="W2192" s="37"/>
      <c r="X2192" s="38"/>
      <c r="Y2192" s="38"/>
      <c r="Z2192" s="71"/>
      <c r="AA2192" s="39"/>
      <c r="AB2192" s="40"/>
      <c r="AC2192" s="40"/>
      <c r="AD2192" s="40"/>
      <c r="AE2192" s="41"/>
      <c r="AF2192" s="42"/>
      <c r="AG2192" s="49"/>
      <c r="AH2192" s="43"/>
      <c r="AI2192" s="43"/>
      <c r="AJ2192" s="44"/>
      <c r="AK2192" s="44"/>
      <c r="AL2192" s="44"/>
      <c r="AM2192" s="44"/>
      <c r="AN2192" s="36"/>
      <c r="AO2192" s="36"/>
      <c r="AP2192" s="36"/>
      <c r="AQ2192" s="36"/>
      <c r="AR2192" s="36"/>
      <c r="AS2192" s="36"/>
    </row>
    <row r="2193" spans="19:45" ht="30" customHeight="1" x14ac:dyDescent="0.25">
      <c r="S2193" s="4" t="str">
        <f t="shared" ref="S2193" si="1916">$BB$15</f>
        <v>-</v>
      </c>
      <c r="T2193" s="3"/>
      <c r="U2193" s="36"/>
      <c r="V2193" s="37"/>
      <c r="W2193" s="37"/>
      <c r="X2193" s="38"/>
      <c r="Y2193" s="38"/>
      <c r="Z2193" s="71"/>
      <c r="AA2193" s="39"/>
      <c r="AB2193" s="40"/>
      <c r="AC2193" s="40"/>
      <c r="AD2193" s="40"/>
      <c r="AE2193" s="41"/>
      <c r="AF2193" s="42"/>
      <c r="AG2193" s="49"/>
      <c r="AH2193" s="43"/>
      <c r="AI2193" s="43"/>
      <c r="AJ2193" s="44"/>
      <c r="AK2193" s="44"/>
      <c r="AL2193" s="44"/>
      <c r="AM2193" s="44"/>
      <c r="AN2193" s="36"/>
      <c r="AO2193" s="36"/>
      <c r="AP2193" s="36"/>
      <c r="AQ2193" s="36"/>
      <c r="AR2193" s="36"/>
      <c r="AS2193" s="36"/>
    </row>
    <row r="2194" spans="19:45" ht="30" customHeight="1" x14ac:dyDescent="0.25">
      <c r="S2194" s="4" t="str">
        <f t="shared" ref="S2194" si="1917">$BB$16</f>
        <v>-</v>
      </c>
      <c r="T2194" s="3"/>
      <c r="U2194" s="36"/>
      <c r="V2194" s="37"/>
      <c r="W2194" s="37"/>
      <c r="X2194" s="38"/>
      <c r="Y2194" s="38"/>
      <c r="Z2194" s="71"/>
      <c r="AA2194" s="39"/>
      <c r="AB2194" s="40"/>
      <c r="AC2194" s="40"/>
      <c r="AD2194" s="40"/>
      <c r="AE2194" s="41"/>
      <c r="AF2194" s="42"/>
      <c r="AG2194" s="49"/>
      <c r="AH2194" s="43"/>
      <c r="AI2194" s="43"/>
      <c r="AJ2194" s="44"/>
      <c r="AK2194" s="44"/>
      <c r="AL2194" s="44"/>
      <c r="AM2194" s="44"/>
      <c r="AN2194" s="36"/>
      <c r="AO2194" s="36"/>
      <c r="AP2194" s="36"/>
      <c r="AQ2194" s="36"/>
      <c r="AR2194" s="36"/>
      <c r="AS2194" s="36"/>
    </row>
    <row r="2195" spans="19:45" ht="30" customHeight="1" x14ac:dyDescent="0.25">
      <c r="S2195" s="4" t="str">
        <f t="shared" ref="S2195" si="1918">$BB$17</f>
        <v>-</v>
      </c>
      <c r="T2195" s="3"/>
      <c r="U2195" s="36"/>
      <c r="V2195" s="37"/>
      <c r="W2195" s="37"/>
      <c r="X2195" s="38"/>
      <c r="Y2195" s="38"/>
      <c r="Z2195" s="71"/>
      <c r="AA2195" s="39"/>
      <c r="AB2195" s="40"/>
      <c r="AC2195" s="40"/>
      <c r="AD2195" s="40"/>
      <c r="AE2195" s="41"/>
      <c r="AF2195" s="42"/>
      <c r="AG2195" s="49"/>
      <c r="AH2195" s="43"/>
      <c r="AI2195" s="43"/>
      <c r="AJ2195" s="44"/>
      <c r="AK2195" s="44"/>
      <c r="AL2195" s="44"/>
      <c r="AM2195" s="44"/>
      <c r="AN2195" s="36"/>
      <c r="AO2195" s="36"/>
      <c r="AP2195" s="36"/>
      <c r="AQ2195" s="36"/>
      <c r="AR2195" s="36"/>
      <c r="AS2195" s="36"/>
    </row>
    <row r="2196" spans="19:45" ht="30" customHeight="1" x14ac:dyDescent="0.25">
      <c r="S2196" s="4" t="str">
        <f t="shared" ref="S2196" si="1919">$BB$18</f>
        <v>-</v>
      </c>
      <c r="T2196" s="3"/>
      <c r="U2196" s="36"/>
      <c r="V2196" s="37"/>
      <c r="W2196" s="37"/>
      <c r="X2196" s="38"/>
      <c r="Y2196" s="38"/>
      <c r="Z2196" s="71"/>
      <c r="AA2196" s="39"/>
      <c r="AB2196" s="40"/>
      <c r="AC2196" s="40"/>
      <c r="AD2196" s="40"/>
      <c r="AE2196" s="41"/>
      <c r="AF2196" s="42"/>
      <c r="AG2196" s="49"/>
      <c r="AH2196" s="43"/>
      <c r="AI2196" s="43"/>
      <c r="AJ2196" s="44"/>
      <c r="AK2196" s="44"/>
      <c r="AL2196" s="44"/>
      <c r="AM2196" s="44"/>
      <c r="AN2196" s="36"/>
      <c r="AO2196" s="36"/>
      <c r="AP2196" s="36"/>
      <c r="AQ2196" s="36"/>
      <c r="AR2196" s="36"/>
      <c r="AS2196" s="36"/>
    </row>
    <row r="2197" spans="19:45" ht="30" customHeight="1" x14ac:dyDescent="0.25">
      <c r="S2197" s="4" t="str">
        <f t="shared" ref="S2197" si="1920">$BB$19</f>
        <v>-</v>
      </c>
      <c r="T2197" s="3"/>
      <c r="U2197" s="36"/>
      <c r="V2197" s="37"/>
      <c r="W2197" s="37"/>
      <c r="X2197" s="38"/>
      <c r="Y2197" s="38"/>
      <c r="Z2197" s="71"/>
      <c r="AA2197" s="39"/>
      <c r="AB2197" s="40"/>
      <c r="AC2197" s="40"/>
      <c r="AD2197" s="40"/>
      <c r="AE2197" s="41"/>
      <c r="AF2197" s="42"/>
      <c r="AG2197" s="49"/>
      <c r="AH2197" s="43"/>
      <c r="AI2197" s="43"/>
      <c r="AJ2197" s="44"/>
      <c r="AK2197" s="44"/>
      <c r="AL2197" s="44"/>
      <c r="AM2197" s="44"/>
      <c r="AN2197" s="36"/>
      <c r="AO2197" s="36"/>
      <c r="AP2197" s="36"/>
      <c r="AQ2197" s="36"/>
      <c r="AR2197" s="36"/>
      <c r="AS2197" s="36"/>
    </row>
    <row r="2198" spans="19:45" ht="30" customHeight="1" x14ac:dyDescent="0.25">
      <c r="S2198" s="4" t="str">
        <f t="shared" ref="S2198" si="1921">$BB$20</f>
        <v>-</v>
      </c>
      <c r="T2198" s="3"/>
      <c r="U2198" s="36"/>
      <c r="V2198" s="37"/>
      <c r="W2198" s="37"/>
      <c r="X2198" s="38"/>
      <c r="Y2198" s="38"/>
      <c r="Z2198" s="71"/>
      <c r="AA2198" s="39"/>
      <c r="AB2198" s="40"/>
      <c r="AC2198" s="40"/>
      <c r="AD2198" s="40"/>
      <c r="AE2198" s="41"/>
      <c r="AF2198" s="42"/>
      <c r="AG2198" s="49"/>
      <c r="AH2198" s="43"/>
      <c r="AI2198" s="43"/>
      <c r="AJ2198" s="44"/>
      <c r="AK2198" s="44"/>
      <c r="AL2198" s="44"/>
      <c r="AM2198" s="44"/>
      <c r="AN2198" s="36"/>
      <c r="AO2198" s="36"/>
      <c r="AP2198" s="36"/>
      <c r="AQ2198" s="36"/>
      <c r="AR2198" s="36"/>
      <c r="AS2198" s="36"/>
    </row>
    <row r="2199" spans="19:45" ht="30" customHeight="1" x14ac:dyDescent="0.25">
      <c r="S2199" s="4" t="str">
        <f t="shared" ref="S2199" si="1922">$BB$21</f>
        <v>-</v>
      </c>
      <c r="T2199" s="3"/>
      <c r="U2199" s="36"/>
      <c r="V2199" s="37"/>
      <c r="W2199" s="37"/>
      <c r="X2199" s="38"/>
      <c r="Y2199" s="38"/>
      <c r="Z2199" s="71"/>
      <c r="AA2199" s="39"/>
      <c r="AB2199" s="40"/>
      <c r="AC2199" s="40"/>
      <c r="AD2199" s="40"/>
      <c r="AE2199" s="41"/>
      <c r="AF2199" s="42"/>
      <c r="AG2199" s="49"/>
      <c r="AH2199" s="43"/>
      <c r="AI2199" s="43"/>
      <c r="AJ2199" s="44"/>
      <c r="AK2199" s="44"/>
      <c r="AL2199" s="44"/>
      <c r="AM2199" s="44"/>
      <c r="AN2199" s="36"/>
      <c r="AO2199" s="36"/>
      <c r="AP2199" s="36"/>
      <c r="AQ2199" s="36"/>
      <c r="AR2199" s="36"/>
      <c r="AS2199" s="36"/>
    </row>
    <row r="2200" spans="19:45" ht="30" customHeight="1" x14ac:dyDescent="0.25">
      <c r="S2200" s="4" t="str">
        <f t="shared" ref="S2200" si="1923">$BB$22</f>
        <v>-</v>
      </c>
      <c r="T2200" s="3"/>
      <c r="U2200" s="36"/>
      <c r="V2200" s="37"/>
      <c r="W2200" s="37"/>
      <c r="X2200" s="38"/>
      <c r="Y2200" s="38"/>
      <c r="Z2200" s="71"/>
      <c r="AA2200" s="39"/>
      <c r="AB2200" s="40"/>
      <c r="AC2200" s="40"/>
      <c r="AD2200" s="40"/>
      <c r="AE2200" s="41"/>
      <c r="AF2200" s="42"/>
      <c r="AG2200" s="49"/>
      <c r="AH2200" s="43"/>
      <c r="AI2200" s="43"/>
      <c r="AJ2200" s="44"/>
      <c r="AK2200" s="44"/>
      <c r="AL2200" s="44"/>
      <c r="AM2200" s="44"/>
      <c r="AN2200" s="36"/>
      <c r="AO2200" s="36"/>
      <c r="AP2200" s="36"/>
      <c r="AQ2200" s="36"/>
      <c r="AR2200" s="36"/>
      <c r="AS2200" s="36"/>
    </row>
    <row r="2201" spans="19:45" ht="30" customHeight="1" x14ac:dyDescent="0.25">
      <c r="S2201" s="4" t="str">
        <f t="shared" ref="S2201" si="1924">$BB$23</f>
        <v>-</v>
      </c>
      <c r="T2201" s="3"/>
      <c r="U2201" s="36"/>
      <c r="V2201" s="37"/>
      <c r="W2201" s="37"/>
      <c r="X2201" s="38"/>
      <c r="Y2201" s="38"/>
      <c r="Z2201" s="71"/>
      <c r="AA2201" s="39"/>
      <c r="AB2201" s="40"/>
      <c r="AC2201" s="40"/>
      <c r="AD2201" s="40"/>
      <c r="AE2201" s="41"/>
      <c r="AF2201" s="42"/>
      <c r="AG2201" s="49"/>
      <c r="AH2201" s="43"/>
      <c r="AI2201" s="43"/>
      <c r="AJ2201" s="44"/>
      <c r="AK2201" s="44"/>
      <c r="AL2201" s="44"/>
      <c r="AM2201" s="44"/>
      <c r="AN2201" s="36"/>
      <c r="AO2201" s="36"/>
      <c r="AP2201" s="36"/>
      <c r="AQ2201" s="36"/>
      <c r="AR2201" s="36"/>
      <c r="AS2201" s="36"/>
    </row>
    <row r="2202" spans="19:45" ht="30" customHeight="1" x14ac:dyDescent="0.25">
      <c r="S2202" s="4" t="str">
        <f t="shared" ref="S2202" si="1925">$BB$24</f>
        <v>-</v>
      </c>
      <c r="T2202" s="3"/>
      <c r="U2202" s="36"/>
      <c r="V2202" s="37"/>
      <c r="W2202" s="37"/>
      <c r="X2202" s="38"/>
      <c r="Y2202" s="38"/>
      <c r="Z2202" s="71"/>
      <c r="AA2202" s="39"/>
      <c r="AB2202" s="40"/>
      <c r="AC2202" s="40"/>
      <c r="AD2202" s="40"/>
      <c r="AE2202" s="41"/>
      <c r="AF2202" s="42"/>
      <c r="AG2202" s="49"/>
      <c r="AH2202" s="43"/>
      <c r="AI2202" s="43"/>
      <c r="AJ2202" s="44"/>
      <c r="AK2202" s="44"/>
      <c r="AL2202" s="44"/>
      <c r="AM2202" s="44"/>
      <c r="AN2202" s="36"/>
      <c r="AO2202" s="36"/>
      <c r="AP2202" s="36"/>
      <c r="AQ2202" s="36"/>
      <c r="AR2202" s="36"/>
      <c r="AS2202" s="36"/>
    </row>
    <row r="2203" spans="19:45" ht="30" customHeight="1" x14ac:dyDescent="0.25">
      <c r="S2203" s="4" t="str">
        <f t="shared" ref="S2203" si="1926">$BB$25</f>
        <v>-</v>
      </c>
      <c r="T2203" s="3"/>
      <c r="U2203" s="36"/>
      <c r="V2203" s="37"/>
      <c r="W2203" s="37"/>
      <c r="X2203" s="38"/>
      <c r="Y2203" s="38"/>
      <c r="Z2203" s="71"/>
      <c r="AA2203" s="39"/>
      <c r="AB2203" s="40"/>
      <c r="AC2203" s="40"/>
      <c r="AD2203" s="40"/>
      <c r="AE2203" s="41"/>
      <c r="AF2203" s="42"/>
      <c r="AG2203" s="49"/>
      <c r="AH2203" s="43"/>
      <c r="AI2203" s="43"/>
      <c r="AJ2203" s="44"/>
      <c r="AK2203" s="44"/>
      <c r="AL2203" s="44"/>
      <c r="AM2203" s="44"/>
      <c r="AN2203" s="36"/>
      <c r="AO2203" s="36"/>
      <c r="AP2203" s="36"/>
      <c r="AQ2203" s="36"/>
      <c r="AR2203" s="36"/>
      <c r="AS2203" s="36"/>
    </row>
    <row r="2204" spans="19:45" ht="30" customHeight="1" x14ac:dyDescent="0.25">
      <c r="S2204" s="4" t="str">
        <f t="shared" ref="S2204" si="1927">$BB$26</f>
        <v>-</v>
      </c>
      <c r="T2204" s="3"/>
      <c r="U2204" s="36"/>
      <c r="V2204" s="37"/>
      <c r="W2204" s="37"/>
      <c r="X2204" s="38"/>
      <c r="Y2204" s="38"/>
      <c r="Z2204" s="71"/>
      <c r="AA2204" s="39"/>
      <c r="AB2204" s="40"/>
      <c r="AC2204" s="40"/>
      <c r="AD2204" s="40"/>
      <c r="AE2204" s="41"/>
      <c r="AF2204" s="42"/>
      <c r="AG2204" s="49"/>
      <c r="AH2204" s="43"/>
      <c r="AI2204" s="43"/>
      <c r="AJ2204" s="44"/>
      <c r="AK2204" s="44"/>
      <c r="AL2204" s="44"/>
      <c r="AM2204" s="44"/>
      <c r="AN2204" s="36"/>
      <c r="AO2204" s="36"/>
      <c r="AP2204" s="36"/>
      <c r="AQ2204" s="36"/>
      <c r="AR2204" s="36"/>
      <c r="AS2204" s="36"/>
    </row>
    <row r="2205" spans="19:45" ht="30" customHeight="1" x14ac:dyDescent="0.25">
      <c r="S2205" s="4" t="str">
        <f t="shared" ref="S2205" si="1928">$BB$27</f>
        <v>-</v>
      </c>
      <c r="T2205" s="3"/>
      <c r="U2205" s="36"/>
      <c r="V2205" s="37"/>
      <c r="W2205" s="37"/>
      <c r="X2205" s="38"/>
      <c r="Y2205" s="38"/>
      <c r="Z2205" s="71"/>
      <c r="AA2205" s="39"/>
      <c r="AB2205" s="40"/>
      <c r="AC2205" s="40"/>
      <c r="AD2205" s="40"/>
      <c r="AE2205" s="41"/>
      <c r="AF2205" s="42"/>
      <c r="AG2205" s="49"/>
      <c r="AH2205" s="43"/>
      <c r="AI2205" s="43"/>
      <c r="AJ2205" s="44"/>
      <c r="AK2205" s="44"/>
      <c r="AL2205" s="44"/>
      <c r="AM2205" s="44"/>
      <c r="AN2205" s="36"/>
      <c r="AO2205" s="36"/>
      <c r="AP2205" s="36"/>
      <c r="AQ2205" s="36"/>
      <c r="AR2205" s="36"/>
      <c r="AS2205" s="36"/>
    </row>
    <row r="2206" spans="19:45" ht="30" customHeight="1" x14ac:dyDescent="0.25">
      <c r="S2206" s="4" t="str">
        <f t="shared" ref="S2206" si="1929">$BB$28</f>
        <v>-</v>
      </c>
      <c r="T2206" s="3"/>
      <c r="U2206" s="36"/>
      <c r="V2206" s="37"/>
      <c r="W2206" s="37"/>
      <c r="X2206" s="38"/>
      <c r="Y2206" s="38"/>
      <c r="Z2206" s="71"/>
      <c r="AA2206" s="39"/>
      <c r="AB2206" s="40"/>
      <c r="AC2206" s="40"/>
      <c r="AD2206" s="40"/>
      <c r="AE2206" s="41"/>
      <c r="AF2206" s="42"/>
      <c r="AG2206" s="49"/>
      <c r="AH2206" s="43"/>
      <c r="AI2206" s="43"/>
      <c r="AJ2206" s="44"/>
      <c r="AK2206" s="44"/>
      <c r="AL2206" s="44"/>
      <c r="AM2206" s="44"/>
      <c r="AN2206" s="36"/>
      <c r="AO2206" s="36"/>
      <c r="AP2206" s="36"/>
      <c r="AQ2206" s="36"/>
      <c r="AR2206" s="36"/>
      <c r="AS2206" s="36"/>
    </row>
    <row r="2207" spans="19:45" ht="30" customHeight="1" x14ac:dyDescent="0.25">
      <c r="S2207" s="4" t="str">
        <f t="shared" ref="S2207" si="1930">$BB$29</f>
        <v>-</v>
      </c>
      <c r="T2207" s="3"/>
      <c r="U2207" s="36"/>
      <c r="V2207" s="37"/>
      <c r="W2207" s="37"/>
      <c r="X2207" s="38"/>
      <c r="Y2207" s="38"/>
      <c r="Z2207" s="71"/>
      <c r="AA2207" s="39"/>
      <c r="AB2207" s="40"/>
      <c r="AC2207" s="40"/>
      <c r="AD2207" s="40"/>
      <c r="AE2207" s="41"/>
      <c r="AF2207" s="42"/>
      <c r="AG2207" s="49"/>
      <c r="AH2207" s="43"/>
      <c r="AI2207" s="43"/>
      <c r="AJ2207" s="44"/>
      <c r="AK2207" s="44"/>
      <c r="AL2207" s="44"/>
      <c r="AM2207" s="44"/>
      <c r="AN2207" s="36"/>
      <c r="AO2207" s="36"/>
      <c r="AP2207" s="36"/>
      <c r="AQ2207" s="36"/>
      <c r="AR2207" s="36"/>
      <c r="AS2207" s="36"/>
    </row>
    <row r="2208" spans="19:45" ht="30" customHeight="1" x14ac:dyDescent="0.25">
      <c r="S2208" s="4" t="str">
        <f t="shared" ref="S2208" si="1931">$BB$30</f>
        <v>-</v>
      </c>
      <c r="T2208" s="3"/>
      <c r="U2208" s="36"/>
      <c r="V2208" s="37"/>
      <c r="W2208" s="37"/>
      <c r="X2208" s="38"/>
      <c r="Y2208" s="38"/>
      <c r="Z2208" s="71"/>
      <c r="AA2208" s="39"/>
      <c r="AB2208" s="40"/>
      <c r="AC2208" s="40"/>
      <c r="AD2208" s="40"/>
      <c r="AE2208" s="41"/>
      <c r="AF2208" s="42"/>
      <c r="AG2208" s="49"/>
      <c r="AH2208" s="43"/>
      <c r="AI2208" s="43"/>
      <c r="AJ2208" s="44"/>
      <c r="AK2208" s="44"/>
      <c r="AL2208" s="44"/>
      <c r="AM2208" s="44"/>
      <c r="AN2208" s="36"/>
      <c r="AO2208" s="36"/>
      <c r="AP2208" s="36"/>
      <c r="AQ2208" s="36"/>
      <c r="AR2208" s="36"/>
      <c r="AS2208" s="36"/>
    </row>
    <row r="2209" spans="19:45" ht="30" customHeight="1" x14ac:dyDescent="0.25">
      <c r="S2209" s="4" t="str">
        <f t="shared" ref="S2209" si="1932">$BB$31</f>
        <v>-</v>
      </c>
      <c r="T2209" s="3"/>
      <c r="U2209" s="36"/>
      <c r="V2209" s="37"/>
      <c r="W2209" s="37"/>
      <c r="X2209" s="38"/>
      <c r="Y2209" s="38"/>
      <c r="Z2209" s="71"/>
      <c r="AA2209" s="39"/>
      <c r="AB2209" s="40"/>
      <c r="AC2209" s="40"/>
      <c r="AD2209" s="40"/>
      <c r="AE2209" s="41"/>
      <c r="AF2209" s="42"/>
      <c r="AG2209" s="49"/>
      <c r="AH2209" s="43"/>
      <c r="AI2209" s="43"/>
      <c r="AJ2209" s="44"/>
      <c r="AK2209" s="44"/>
      <c r="AL2209" s="44"/>
      <c r="AM2209" s="44"/>
      <c r="AN2209" s="36"/>
      <c r="AO2209" s="36"/>
      <c r="AP2209" s="36"/>
      <c r="AQ2209" s="36"/>
      <c r="AR2209" s="36"/>
      <c r="AS2209" s="36"/>
    </row>
    <row r="2210" spans="19:45" ht="30" customHeight="1" x14ac:dyDescent="0.25">
      <c r="S2210" s="34"/>
      <c r="T2210" s="34"/>
      <c r="U2210" s="34"/>
      <c r="V2210" s="34"/>
      <c r="W2210" s="34"/>
      <c r="X2210" s="34"/>
      <c r="Y2210" s="34"/>
      <c r="Z2210" s="34"/>
      <c r="AA2210" s="34"/>
      <c r="AB2210" s="34"/>
      <c r="AC2210" s="34"/>
      <c r="AD2210" s="34"/>
      <c r="AE2210" s="34"/>
      <c r="AF2210" s="34"/>
      <c r="AG2210" s="34"/>
      <c r="AH2210" s="34"/>
      <c r="AI2210" s="34"/>
      <c r="AJ2210" s="34"/>
      <c r="AK2210" s="34"/>
      <c r="AL2210" s="34"/>
      <c r="AM2210" s="34"/>
      <c r="AN2210" s="34"/>
      <c r="AO2210" s="34"/>
      <c r="AP2210" s="34"/>
      <c r="AQ2210" s="34"/>
      <c r="AR2210" s="6"/>
      <c r="AS2210" s="6"/>
    </row>
    <row r="2211" spans="19:45" ht="30" customHeight="1" x14ac:dyDescent="0.25">
      <c r="S2211" s="31" cm="1">
        <f t="array" ref="S2211">BoxNum(ROW($S2211))</f>
        <v>35</v>
      </c>
      <c r="T2211" s="7" t="s">
        <v>698</v>
      </c>
      <c r="U2211" s="15" t="s">
        <v>1095</v>
      </c>
      <c r="V2211" s="12"/>
      <c r="W2211" s="65"/>
      <c r="X2211" s="12"/>
      <c r="Y2211" s="7">
        <f t="shared" ref="Y2211" si="1933">VLOOKUP(U2211,$DX$1:$DZ$21,3,FALSE)</f>
        <v>0</v>
      </c>
      <c r="AD2211" s="8"/>
    </row>
    <row r="2212" spans="19:45" ht="30" customHeight="1" x14ac:dyDescent="0.25">
      <c r="S2212" s="7" t="s">
        <v>24</v>
      </c>
      <c r="T2212" s="15" t="s">
        <v>606</v>
      </c>
      <c r="U2212" s="5" t="s">
        <v>23</v>
      </c>
      <c r="V2212" s="7" t="str">
        <f t="shared" ref="V2212" si="1934">VLOOKUP(U2211,$DX$1:$DZ$21,2,FALSE)</f>
        <v>bit13</v>
      </c>
      <c r="W2212" s="19"/>
      <c r="X2212" s="19"/>
      <c r="Y2212" s="19"/>
      <c r="Z2212" s="19"/>
      <c r="AA2212" s="5" t="s">
        <v>592</v>
      </c>
      <c r="AB2212" s="26" t="str">
        <f t="shared" ref="AB2212" si="1935">T2231&amp;"_"&amp;ABS(T2229)&amp;"dB_"&amp;T2233&amp;"_"&amp;T2234&amp;"_"&amp;GetAbsMaxMinText(AF2215:AG2274)&amp;"_"&amp;T2214&amp;"_"&amp;T2213&amp;S2211&amp;"."&amp;T2237</f>
        <v>default_NormalMode_38dB_M804WF_2282A_411_477_ZTS6055_low power_MP35.3</v>
      </c>
      <c r="AC2212" s="18"/>
      <c r="AD2212" s="18"/>
      <c r="AE2212" s="18"/>
      <c r="AF2212" s="18"/>
      <c r="AG2212" s="18"/>
      <c r="AH2212" s="19"/>
      <c r="AI2212" s="19" t="s">
        <v>2</v>
      </c>
      <c r="AJ2212" s="16"/>
      <c r="AK2212" s="16"/>
      <c r="AL2212" s="16"/>
      <c r="AM2212" s="16"/>
      <c r="AN2212" s="16"/>
      <c r="AO2212" s="16"/>
      <c r="AP2212" s="16"/>
      <c r="AQ2212" s="16"/>
      <c r="AR2212" s="16"/>
      <c r="AS2212" s="16"/>
    </row>
    <row r="2213" spans="19:45" ht="30" customHeight="1" x14ac:dyDescent="0.25">
      <c r="S2213" s="7" t="s">
        <v>5</v>
      </c>
      <c r="T2213" s="15" t="s">
        <v>1148</v>
      </c>
      <c r="U2213" s="32" t="str">
        <f t="shared" ref="U2213" si="1936">HYPERLINK("#A"&amp;(S2211+1),"&lt;==Block" &amp; $S2211 &amp;"==&gt;")</f>
        <v>&lt;==Block35==&gt;</v>
      </c>
      <c r="V2213" s="51"/>
      <c r="W2213" s="19"/>
      <c r="X2213" s="19"/>
      <c r="Y2213" s="23"/>
      <c r="Z2213" s="8"/>
      <c r="AA2213" s="19"/>
      <c r="AB2213" s="19"/>
      <c r="AC2213" s="19"/>
      <c r="AD2213" s="19"/>
      <c r="AE2213" s="19"/>
      <c r="AF2213" s="19"/>
      <c r="AG2213" s="19"/>
      <c r="AH2213" s="19"/>
      <c r="AI2213" s="19"/>
      <c r="AJ2213" s="19"/>
      <c r="AK2213" s="19"/>
      <c r="AL2213" s="19"/>
      <c r="AM2213" s="19"/>
      <c r="AN2213" s="57" t="s">
        <v>723</v>
      </c>
      <c r="AO2213" s="57" t="s">
        <v>709</v>
      </c>
      <c r="AP2213" s="57" t="s">
        <v>710</v>
      </c>
      <c r="AQ2213" s="57" t="s">
        <v>611</v>
      </c>
      <c r="AR2213" s="57" t="s">
        <v>711</v>
      </c>
      <c r="AS2213" s="50"/>
    </row>
    <row r="2214" spans="19:45" ht="30" customHeight="1" x14ac:dyDescent="0.25">
      <c r="S2214" s="7" t="s">
        <v>10</v>
      </c>
      <c r="T2214" s="15" t="s">
        <v>1192</v>
      </c>
      <c r="U2214" s="52" t="s">
        <v>775</v>
      </c>
      <c r="V2214" s="33" t="s">
        <v>601</v>
      </c>
      <c r="W2214" s="33" t="s">
        <v>602</v>
      </c>
      <c r="X2214" s="33" t="s">
        <v>603</v>
      </c>
      <c r="Y2214" s="33" t="s">
        <v>603</v>
      </c>
      <c r="Z2214" s="33" t="s">
        <v>591</v>
      </c>
      <c r="AA2214" s="33" t="s">
        <v>7</v>
      </c>
      <c r="AB2214" s="33" t="s">
        <v>563</v>
      </c>
      <c r="AC2214" s="33" t="s">
        <v>577</v>
      </c>
      <c r="AD2214" s="33" t="s">
        <v>611</v>
      </c>
      <c r="AE2214" s="33" t="s">
        <v>569</v>
      </c>
      <c r="AF2214" s="35" t="s">
        <v>593</v>
      </c>
      <c r="AG2214" s="35" t="s">
        <v>594</v>
      </c>
      <c r="AH2214" s="35" t="s">
        <v>595</v>
      </c>
      <c r="AI2214" s="35" t="s">
        <v>596</v>
      </c>
      <c r="AJ2214" s="56" t="s">
        <v>597</v>
      </c>
      <c r="AK2214" s="56" t="s">
        <v>598</v>
      </c>
      <c r="AL2214" s="56" t="s">
        <v>599</v>
      </c>
      <c r="AM2214" s="56" t="s">
        <v>600</v>
      </c>
      <c r="AN2214" s="56" t="str">
        <f t="shared" ref="AN2214" si="1937">VLOOKUP($T2222,$DE$1:$DJ$31,2,FALSE)</f>
        <v>Full</v>
      </c>
      <c r="AO2214" s="56" t="str">
        <f t="shared" ref="AO2214" si="1938">VLOOKUP($T2222,$DE$1:$DJ$31,3,FALSE)</f>
        <v>Full</v>
      </c>
      <c r="AP2214" s="56" t="str">
        <f t="shared" ref="AP2214" si="1939">VLOOKUP($T2222,$DE$1:$DJ$31,4,FALSE)</f>
        <v>non</v>
      </c>
      <c r="AQ2214" s="56" t="str">
        <f t="shared" ref="AQ2214" si="1940">VLOOKUP($T2222,$DE$1:$DJ$31,5,FALSE)</f>
        <v>non</v>
      </c>
      <c r="AR2214" s="56" t="str">
        <f t="shared" ref="AR2214" si="1941">VLOOKUP($T2222,$DE$1:$DJ$31,6,FALSE)</f>
        <v>Full</v>
      </c>
      <c r="AS2214" s="35" t="s">
        <v>726</v>
      </c>
    </row>
    <row r="2215" spans="19:45" ht="30" customHeight="1" x14ac:dyDescent="0.25">
      <c r="S2215" s="7" t="s">
        <v>18</v>
      </c>
      <c r="T2215" s="15" t="s">
        <v>1149</v>
      </c>
      <c r="U2215" s="36" t="str">
        <f t="shared" ref="U2215:U2222" ca="1" si="1942">ConfigCode($AA2215,$AN2215,$AO2215,$AP2215,$AQ2215,$AR2215,$AF2215,$AG2215,2)</f>
        <v>0x39=-41.90,-41.10;</v>
      </c>
      <c r="V2215" s="37"/>
      <c r="W2215" s="37"/>
      <c r="X2215" s="68"/>
      <c r="Y2215" s="68"/>
      <c r="Z2215" s="55">
        <f t="shared" ref="Z2215:Z2222" ca="1" si="1943" xml:space="preserve">
N("vbias,vlookup vbias range")+
VLOOKUP($AA2215,INDIRECT(BoxVal(ROW($AA2215),34,COLUMN(T2211))),2,FALSE)+
N("gain")+
$AB2215+
N("vcm")+
VLOOKUP($AC2215,$CT$1:$DC$31,7,FALSE)+
N("(vbias*vcp*vbg-vbias)*sensor ratio")+
VbiasCal($AA2215,$AD2215,$AE2215,BoxVal(ROW($AC2215),18,COLUMN($T$22)))+
N("vbias ref+gain ref")+
$V2215+$W2215</f>
        <v>3.4</v>
      </c>
      <c r="AA2215" s="39" t="s">
        <v>1153</v>
      </c>
      <c r="AB2215" s="40">
        <v>4.5</v>
      </c>
      <c r="AC2215" s="40" t="s">
        <v>996</v>
      </c>
      <c r="AD2215" s="40">
        <v>1</v>
      </c>
      <c r="AE2215" s="41">
        <v>0</v>
      </c>
      <c r="AF2215" s="42">
        <v>-41.9</v>
      </c>
      <c r="AG2215" s="42">
        <v>-41.1</v>
      </c>
      <c r="AH2215" s="43">
        <f t="shared" ref="AH2215:AH2222" ca="1" si="1944">$AF2215+$Z2215</f>
        <v>-38.5</v>
      </c>
      <c r="AI2215" s="43">
        <f t="shared" ref="AI2215:AI2222" ca="1" si="1945">$AG2215+$Z2215</f>
        <v>-37.700000000000003</v>
      </c>
      <c r="AJ2215" s="44">
        <f t="shared" ref="AJ2215:AJ2222" ca="1" si="1946" xml:space="preserve">
N("initial sens-loopgain")+
$AF2215-BoxVal(ROW($AA2215),26,COLUMN(INDIRECT("T"&amp;(INT(ROW($AA2232)/65))*65+2)))</f>
        <v>-41.9</v>
      </c>
      <c r="AK2215" s="44">
        <f t="shared" ref="AK2215:AK2222" ca="1" si="1947">AJ2215+(AG2215-AF2215)</f>
        <v>-41.1</v>
      </c>
      <c r="AL2215" s="44">
        <f t="shared" ref="AL2215:AL2222" ca="1" si="1948" xml:space="preserve">
N("initial sens-loopgain-gain-gain ref-vcm")+
$AH2215-
BoxVal(ROW($AA2215),26,COLUMN(INDIRECT("T"&amp;(INT(ROW($AA2232)/65))*65+2)))-
$AB2215-
$W2215-
IFERROR(VLOOKUP($AC2215,$CT$1:$DC$31,7,FALSE),0)</f>
        <v>-43</v>
      </c>
      <c r="AM2215" s="44">
        <f t="shared" ref="AM2215:AM2222" ca="1" si="1949">AL2215+(AG2215-AF2215)</f>
        <v>-42.2</v>
      </c>
      <c r="AN2215" s="36" t="str">
        <f t="shared" ref="AN2215:AN2222" ca="1" si="1950">IF(BoxVal(ROW(AA2215),9,COLUMN(T2213))="FIX","00",ManualLookup(AA2215,BoxVal(ROW(AA2215),4,COLUMN(AN2213)),INDIRECT(DN$3)))</f>
        <v>30</v>
      </c>
      <c r="AO2215" s="36" t="str">
        <f t="shared" ref="AO2215:AR2222" ca="1" si="1951">ManualLookup(AB2215,BoxVal(ROW(AB2215),4,COLUMN(AO2213)),INDIRECT(DO$3))</f>
        <v>09</v>
      </c>
      <c r="AP2215" s="36" t="str">
        <f t="shared" ca="1" si="1951"/>
        <v>00</v>
      </c>
      <c r="AQ2215" s="36" t="str">
        <f t="shared" ca="1" si="1951"/>
        <v>00</v>
      </c>
      <c r="AR2215" s="36" t="str">
        <f t="shared" ca="1" si="1951"/>
        <v>00</v>
      </c>
      <c r="AS2215" s="33"/>
    </row>
    <row r="2216" spans="19:45" ht="30" customHeight="1" x14ac:dyDescent="0.25">
      <c r="S2216" s="7" t="s">
        <v>13</v>
      </c>
      <c r="T2216" s="15" t="s">
        <v>1160</v>
      </c>
      <c r="U2216" s="71" t="str">
        <f t="shared" ca="1" si="1942"/>
        <v>0x3A=-42.50,-41.90;</v>
      </c>
      <c r="V2216" s="37"/>
      <c r="W2216" s="37"/>
      <c r="X2216" s="68"/>
      <c r="Y2216" s="68"/>
      <c r="Z2216" s="55">
        <f t="shared" ca="1" si="1943"/>
        <v>4.4000000000000004</v>
      </c>
      <c r="AA2216" s="39" t="s">
        <v>1153</v>
      </c>
      <c r="AB2216" s="40">
        <v>5.5</v>
      </c>
      <c r="AC2216" s="40" t="s">
        <v>996</v>
      </c>
      <c r="AD2216" s="40">
        <v>1</v>
      </c>
      <c r="AE2216" s="41">
        <v>0</v>
      </c>
      <c r="AF2216" s="42">
        <v>-42.5</v>
      </c>
      <c r="AG2216" s="47">
        <f t="shared" ref="AG2216" si="1952">AF2215</f>
        <v>-41.9</v>
      </c>
      <c r="AH2216" s="43">
        <f t="shared" ca="1" si="1944"/>
        <v>-38.1</v>
      </c>
      <c r="AI2216" s="43">
        <f t="shared" ca="1" si="1945"/>
        <v>-37.5</v>
      </c>
      <c r="AJ2216" s="44">
        <f t="shared" ca="1" si="1946"/>
        <v>-42.5</v>
      </c>
      <c r="AK2216" s="44">
        <f t="shared" ca="1" si="1947"/>
        <v>-41.9</v>
      </c>
      <c r="AL2216" s="44">
        <f t="shared" ca="1" si="1948"/>
        <v>-43.6</v>
      </c>
      <c r="AM2216" s="44">
        <f t="shared" ca="1" si="1949"/>
        <v>-43</v>
      </c>
      <c r="AN2216" s="36" t="str">
        <f t="shared" ca="1" si="1950"/>
        <v>30</v>
      </c>
      <c r="AO2216" s="36" t="str">
        <f t="shared" ca="1" si="1951"/>
        <v>0A</v>
      </c>
      <c r="AP2216" s="36" t="str">
        <f t="shared" ca="1" si="1951"/>
        <v>00</v>
      </c>
      <c r="AQ2216" s="36" t="str">
        <f t="shared" ca="1" si="1951"/>
        <v>00</v>
      </c>
      <c r="AR2216" s="36" t="str">
        <f t="shared" ca="1" si="1951"/>
        <v>00</v>
      </c>
      <c r="AS2216" s="36"/>
    </row>
    <row r="2217" spans="19:45" ht="30" customHeight="1" x14ac:dyDescent="0.25">
      <c r="S2217" s="26"/>
      <c r="T2217" s="17"/>
      <c r="U2217" s="71" t="str">
        <f t="shared" ca="1" si="1942"/>
        <v>0x09=-43.00,-42.50;</v>
      </c>
      <c r="V2217" s="37"/>
      <c r="W2217" s="37"/>
      <c r="X2217" s="68"/>
      <c r="Y2217" s="68"/>
      <c r="Z2217" s="55">
        <f t="shared" ca="1" si="1943"/>
        <v>4.5</v>
      </c>
      <c r="AA2217" s="39" t="s">
        <v>587</v>
      </c>
      <c r="AB2217" s="40">
        <v>4.5</v>
      </c>
      <c r="AC2217" s="40" t="s">
        <v>995</v>
      </c>
      <c r="AD2217" s="40">
        <v>1</v>
      </c>
      <c r="AE2217" s="41">
        <v>0</v>
      </c>
      <c r="AF2217" s="42">
        <v>-43</v>
      </c>
      <c r="AG2217" s="47">
        <f t="shared" ref="AG2217:AG2222" si="1953">AF2216</f>
        <v>-42.5</v>
      </c>
      <c r="AH2217" s="43">
        <f t="shared" ca="1" si="1944"/>
        <v>-38.5</v>
      </c>
      <c r="AI2217" s="43">
        <f t="shared" ca="1" si="1945"/>
        <v>-38</v>
      </c>
      <c r="AJ2217" s="44">
        <f t="shared" ca="1" si="1946"/>
        <v>-43</v>
      </c>
      <c r="AK2217" s="44">
        <f t="shared" ca="1" si="1947"/>
        <v>-42.5</v>
      </c>
      <c r="AL2217" s="44">
        <f t="shared" ca="1" si="1948"/>
        <v>-43</v>
      </c>
      <c r="AM2217" s="44">
        <f t="shared" ca="1" si="1949"/>
        <v>-42.5</v>
      </c>
      <c r="AN2217" s="36" t="str">
        <f t="shared" ca="1" si="1950"/>
        <v>00</v>
      </c>
      <c r="AO2217" s="36" t="str">
        <f t="shared" ca="1" si="1951"/>
        <v>09</v>
      </c>
      <c r="AP2217" s="36" t="str">
        <f t="shared" ca="1" si="1951"/>
        <v>00</v>
      </c>
      <c r="AQ2217" s="36" t="str">
        <f t="shared" ca="1" si="1951"/>
        <v>00</v>
      </c>
      <c r="AR2217" s="36" t="str">
        <f t="shared" ca="1" si="1951"/>
        <v>00</v>
      </c>
      <c r="AS2217" s="36"/>
    </row>
    <row r="2218" spans="19:45" ht="30" customHeight="1" x14ac:dyDescent="0.25">
      <c r="S2218" s="7" t="s">
        <v>19</v>
      </c>
      <c r="T2218" s="15" t="s">
        <v>1150</v>
      </c>
      <c r="U2218" s="71" t="str">
        <f t="shared" ca="1" si="1942"/>
        <v>0x0A=-44.00,-43.00;</v>
      </c>
      <c r="V2218" s="37"/>
      <c r="W2218" s="37"/>
      <c r="X2218" s="68"/>
      <c r="Y2218" s="68"/>
      <c r="Z2218" s="55">
        <f t="shared" ca="1" si="1943"/>
        <v>5.5</v>
      </c>
      <c r="AA2218" s="39" t="s">
        <v>587</v>
      </c>
      <c r="AB2218" s="40">
        <v>5.5</v>
      </c>
      <c r="AC2218" s="40" t="s">
        <v>995</v>
      </c>
      <c r="AD2218" s="40">
        <v>1</v>
      </c>
      <c r="AE2218" s="41">
        <v>0</v>
      </c>
      <c r="AF2218" s="42">
        <v>-44</v>
      </c>
      <c r="AG2218" s="47">
        <f t="shared" si="1953"/>
        <v>-43</v>
      </c>
      <c r="AH2218" s="43">
        <f t="shared" ca="1" si="1944"/>
        <v>-38.5</v>
      </c>
      <c r="AI2218" s="43">
        <f t="shared" ca="1" si="1945"/>
        <v>-37.5</v>
      </c>
      <c r="AJ2218" s="44">
        <f t="shared" ca="1" si="1946"/>
        <v>-44</v>
      </c>
      <c r="AK2218" s="44">
        <f t="shared" ca="1" si="1947"/>
        <v>-43</v>
      </c>
      <c r="AL2218" s="44">
        <f t="shared" ca="1" si="1948"/>
        <v>-44</v>
      </c>
      <c r="AM2218" s="44">
        <f t="shared" ca="1" si="1949"/>
        <v>-43</v>
      </c>
      <c r="AN2218" s="36" t="str">
        <f t="shared" ca="1" si="1950"/>
        <v>00</v>
      </c>
      <c r="AO2218" s="36" t="str">
        <f t="shared" ca="1" si="1951"/>
        <v>0A</v>
      </c>
      <c r="AP2218" s="36" t="str">
        <f t="shared" ca="1" si="1951"/>
        <v>00</v>
      </c>
      <c r="AQ2218" s="36" t="str">
        <f t="shared" ca="1" si="1951"/>
        <v>00</v>
      </c>
      <c r="AR2218" s="36" t="str">
        <f t="shared" ca="1" si="1951"/>
        <v>00</v>
      </c>
      <c r="AS2218" s="36"/>
    </row>
    <row r="2219" spans="19:45" ht="30" customHeight="1" x14ac:dyDescent="0.25">
      <c r="S2219" s="7" t="s">
        <v>15</v>
      </c>
      <c r="T2219" s="15" t="s">
        <v>1151</v>
      </c>
      <c r="U2219" s="71" t="str">
        <f t="shared" ca="1" si="1942"/>
        <v>0x5A=-45.00,-44.00;</v>
      </c>
      <c r="V2219" s="37"/>
      <c r="W2219" s="37"/>
      <c r="X2219" s="68"/>
      <c r="Y2219" s="68"/>
      <c r="Z2219" s="55">
        <f t="shared" ca="1" si="1943"/>
        <v>6.5</v>
      </c>
      <c r="AA2219" s="39" t="s">
        <v>580</v>
      </c>
      <c r="AB2219" s="40">
        <v>5.5</v>
      </c>
      <c r="AC2219" s="40" t="s">
        <v>995</v>
      </c>
      <c r="AD2219" s="40">
        <v>1</v>
      </c>
      <c r="AE2219" s="41">
        <v>0</v>
      </c>
      <c r="AF2219" s="42">
        <v>-45</v>
      </c>
      <c r="AG2219" s="47">
        <f t="shared" si="1953"/>
        <v>-44</v>
      </c>
      <c r="AH2219" s="43">
        <f t="shared" ca="1" si="1944"/>
        <v>-38.5</v>
      </c>
      <c r="AI2219" s="43">
        <f t="shared" ca="1" si="1945"/>
        <v>-37.5</v>
      </c>
      <c r="AJ2219" s="44">
        <f t="shared" ca="1" si="1946"/>
        <v>-45</v>
      </c>
      <c r="AK2219" s="44">
        <f t="shared" ca="1" si="1947"/>
        <v>-44</v>
      </c>
      <c r="AL2219" s="44">
        <f t="shared" ca="1" si="1948"/>
        <v>-44</v>
      </c>
      <c r="AM2219" s="44">
        <f t="shared" ca="1" si="1949"/>
        <v>-43</v>
      </c>
      <c r="AN2219" s="36" t="str">
        <f t="shared" ca="1" si="1950"/>
        <v>50</v>
      </c>
      <c r="AO2219" s="36" t="str">
        <f t="shared" ca="1" si="1951"/>
        <v>0A</v>
      </c>
      <c r="AP2219" s="36" t="str">
        <f t="shared" ca="1" si="1951"/>
        <v>00</v>
      </c>
      <c r="AQ2219" s="36" t="str">
        <f t="shared" ca="1" si="1951"/>
        <v>00</v>
      </c>
      <c r="AR2219" s="36" t="str">
        <f t="shared" ca="1" si="1951"/>
        <v>00</v>
      </c>
      <c r="AS2219" s="36"/>
    </row>
    <row r="2220" spans="19:45" ht="30" customHeight="1" x14ac:dyDescent="0.25">
      <c r="S2220" s="7" t="s">
        <v>705</v>
      </c>
      <c r="T2220" s="15" t="s">
        <v>1152</v>
      </c>
      <c r="U2220" s="71" t="str">
        <f t="shared" ca="1" si="1942"/>
        <v>0x5B=-45.90,-45.00;</v>
      </c>
      <c r="V2220" s="37">
        <v>-0.1</v>
      </c>
      <c r="W2220" s="37"/>
      <c r="X2220" s="68"/>
      <c r="Y2220" s="68"/>
      <c r="Z2220" s="55">
        <f t="shared" ca="1" si="1943"/>
        <v>7.4</v>
      </c>
      <c r="AA2220" s="39" t="s">
        <v>580</v>
      </c>
      <c r="AB2220" s="40">
        <v>6.5</v>
      </c>
      <c r="AC2220" s="40" t="s">
        <v>995</v>
      </c>
      <c r="AD2220" s="40">
        <v>1</v>
      </c>
      <c r="AE2220" s="41">
        <v>0</v>
      </c>
      <c r="AF2220" s="42">
        <v>-45.9</v>
      </c>
      <c r="AG2220" s="47">
        <f t="shared" si="1953"/>
        <v>-45</v>
      </c>
      <c r="AH2220" s="43">
        <f t="shared" ca="1" si="1944"/>
        <v>-38.5</v>
      </c>
      <c r="AI2220" s="43">
        <f t="shared" ca="1" si="1945"/>
        <v>-37.6</v>
      </c>
      <c r="AJ2220" s="44">
        <f t="shared" ca="1" si="1946"/>
        <v>-45.9</v>
      </c>
      <c r="AK2220" s="44">
        <f t="shared" ca="1" si="1947"/>
        <v>-45</v>
      </c>
      <c r="AL2220" s="44">
        <f t="shared" ca="1" si="1948"/>
        <v>-45</v>
      </c>
      <c r="AM2220" s="44">
        <f t="shared" ca="1" si="1949"/>
        <v>-44.1</v>
      </c>
      <c r="AN2220" s="36" t="str">
        <f t="shared" ca="1" si="1950"/>
        <v>50</v>
      </c>
      <c r="AO2220" s="36" t="str">
        <f t="shared" ca="1" si="1951"/>
        <v>0B</v>
      </c>
      <c r="AP2220" s="36" t="str">
        <f t="shared" ca="1" si="1951"/>
        <v>00</v>
      </c>
      <c r="AQ2220" s="36" t="str">
        <f t="shared" ca="1" si="1951"/>
        <v>00</v>
      </c>
      <c r="AR2220" s="36" t="str">
        <f t="shared" ca="1" si="1951"/>
        <v>00</v>
      </c>
      <c r="AS2220" s="36"/>
    </row>
    <row r="2221" spans="19:45" ht="30" customHeight="1" x14ac:dyDescent="0.25">
      <c r="S2221" s="7" t="s">
        <v>605</v>
      </c>
      <c r="T2221" s="15" t="s">
        <v>991</v>
      </c>
      <c r="U2221" s="71" t="str">
        <f t="shared" ca="1" si="1942"/>
        <v>0x6B=-46.70,-45.90;</v>
      </c>
      <c r="V2221" s="37">
        <v>-0.2</v>
      </c>
      <c r="W2221" s="37"/>
      <c r="X2221" s="68"/>
      <c r="Y2221" s="68"/>
      <c r="Z2221" s="55">
        <f t="shared" ca="1" si="1943"/>
        <v>8.2000000000000011</v>
      </c>
      <c r="AA2221" s="39" t="s">
        <v>581</v>
      </c>
      <c r="AB2221" s="40">
        <v>6.5</v>
      </c>
      <c r="AC2221" s="40" t="s">
        <v>995</v>
      </c>
      <c r="AD2221" s="40">
        <v>1</v>
      </c>
      <c r="AE2221" s="41">
        <v>0</v>
      </c>
      <c r="AF2221" s="42">
        <v>-46.7</v>
      </c>
      <c r="AG2221" s="47">
        <f t="shared" si="1953"/>
        <v>-45.9</v>
      </c>
      <c r="AH2221" s="43">
        <f t="shared" ca="1" si="1944"/>
        <v>-38.5</v>
      </c>
      <c r="AI2221" s="43">
        <f t="shared" ca="1" si="1945"/>
        <v>-37.699999999999996</v>
      </c>
      <c r="AJ2221" s="44">
        <f t="shared" ca="1" si="1946"/>
        <v>-46.7</v>
      </c>
      <c r="AK2221" s="44">
        <f t="shared" ca="1" si="1947"/>
        <v>-45.9</v>
      </c>
      <c r="AL2221" s="44">
        <f t="shared" ca="1" si="1948"/>
        <v>-45</v>
      </c>
      <c r="AM2221" s="44">
        <f t="shared" ca="1" si="1949"/>
        <v>-44.199999999999996</v>
      </c>
      <c r="AN2221" s="36" t="str">
        <f t="shared" ca="1" si="1950"/>
        <v>60</v>
      </c>
      <c r="AO2221" s="36" t="str">
        <f t="shared" ca="1" si="1951"/>
        <v>0B</v>
      </c>
      <c r="AP2221" s="36" t="str">
        <f t="shared" ca="1" si="1951"/>
        <v>00</v>
      </c>
      <c r="AQ2221" s="36" t="str">
        <f t="shared" ca="1" si="1951"/>
        <v>00</v>
      </c>
      <c r="AR2221" s="36" t="str">
        <f t="shared" ca="1" si="1951"/>
        <v>00</v>
      </c>
      <c r="AS2221" s="36"/>
    </row>
    <row r="2222" spans="19:45" ht="30" customHeight="1" x14ac:dyDescent="0.25">
      <c r="S2222" s="7" t="s">
        <v>721</v>
      </c>
      <c r="T2222" s="15" t="s">
        <v>26</v>
      </c>
      <c r="U2222" s="71" t="str">
        <f t="shared" ca="1" si="1942"/>
        <v>0x6C=-47.70,-46.70;</v>
      </c>
      <c r="V2222" s="37">
        <v>-0.2</v>
      </c>
      <c r="W2222" s="37"/>
      <c r="X2222" s="68"/>
      <c r="Y2222" s="68"/>
      <c r="Z2222" s="55">
        <f t="shared" ca="1" si="1943"/>
        <v>9.2000000000000011</v>
      </c>
      <c r="AA2222" s="39" t="s">
        <v>581</v>
      </c>
      <c r="AB2222" s="40">
        <v>7.5</v>
      </c>
      <c r="AC2222" s="40" t="s">
        <v>995</v>
      </c>
      <c r="AD2222" s="40">
        <v>1</v>
      </c>
      <c r="AE2222" s="41">
        <v>0</v>
      </c>
      <c r="AF2222" s="42">
        <v>-47.7</v>
      </c>
      <c r="AG2222" s="47">
        <f t="shared" si="1953"/>
        <v>-46.7</v>
      </c>
      <c r="AH2222" s="43">
        <f t="shared" ca="1" si="1944"/>
        <v>-38.5</v>
      </c>
      <c r="AI2222" s="43">
        <f t="shared" ca="1" si="1945"/>
        <v>-37.5</v>
      </c>
      <c r="AJ2222" s="44">
        <f t="shared" ca="1" si="1946"/>
        <v>-47.7</v>
      </c>
      <c r="AK2222" s="44">
        <f t="shared" ca="1" si="1947"/>
        <v>-46.7</v>
      </c>
      <c r="AL2222" s="44">
        <f t="shared" ca="1" si="1948"/>
        <v>-46</v>
      </c>
      <c r="AM2222" s="44">
        <f t="shared" ca="1" si="1949"/>
        <v>-45</v>
      </c>
      <c r="AN2222" s="36" t="str">
        <f t="shared" ca="1" si="1950"/>
        <v>60</v>
      </c>
      <c r="AO2222" s="36" t="str">
        <f t="shared" ca="1" si="1951"/>
        <v>0C</v>
      </c>
      <c r="AP2222" s="36" t="str">
        <f t="shared" ca="1" si="1951"/>
        <v>00</v>
      </c>
      <c r="AQ2222" s="36" t="str">
        <f t="shared" ca="1" si="1951"/>
        <v>00</v>
      </c>
      <c r="AR2222" s="36" t="str">
        <f t="shared" ca="1" si="1951"/>
        <v>00</v>
      </c>
      <c r="AS2222" s="36"/>
    </row>
    <row r="2223" spans="19:45" ht="30" customHeight="1" x14ac:dyDescent="0.25">
      <c r="S2223" s="7" t="s">
        <v>20</v>
      </c>
      <c r="T2223" s="15">
        <v>-38</v>
      </c>
      <c r="U2223" s="71"/>
      <c r="V2223" s="37"/>
      <c r="W2223" s="37"/>
      <c r="X2223" s="38"/>
      <c r="Y2223" s="38"/>
      <c r="Z2223" s="55"/>
      <c r="AA2223" s="39"/>
      <c r="AB2223" s="40"/>
      <c r="AC2223" s="40"/>
      <c r="AD2223" s="40"/>
      <c r="AE2223" s="41"/>
      <c r="AF2223" s="42"/>
      <c r="AG2223" s="47"/>
      <c r="AH2223" s="43"/>
      <c r="AI2223" s="43"/>
      <c r="AJ2223" s="44"/>
      <c r="AK2223" s="44"/>
      <c r="AL2223" s="44"/>
      <c r="AM2223" s="44"/>
      <c r="AN2223" s="36"/>
      <c r="AO2223" s="36"/>
      <c r="AP2223" s="36"/>
      <c r="AQ2223" s="36"/>
      <c r="AR2223" s="36"/>
      <c r="AS2223" s="36"/>
    </row>
    <row r="2224" spans="19:45" ht="30" customHeight="1" x14ac:dyDescent="0.25">
      <c r="S2224" s="7" t="s">
        <v>691</v>
      </c>
      <c r="T2224" s="15" t="s">
        <v>1098</v>
      </c>
      <c r="U2224" s="71"/>
      <c r="V2224" s="37"/>
      <c r="W2224" s="37"/>
      <c r="X2224" s="38"/>
      <c r="Y2224" s="38"/>
      <c r="Z2224" s="55"/>
      <c r="AA2224" s="39"/>
      <c r="AB2224" s="40"/>
      <c r="AC2224" s="40"/>
      <c r="AD2224" s="40"/>
      <c r="AE2224" s="41"/>
      <c r="AF2224" s="42"/>
      <c r="AG2224" s="47"/>
      <c r="AH2224" s="43"/>
      <c r="AI2224" s="43"/>
      <c r="AJ2224" s="44"/>
      <c r="AK2224" s="44"/>
      <c r="AL2224" s="44"/>
      <c r="AM2224" s="44"/>
      <c r="AN2224" s="36"/>
      <c r="AO2224" s="36"/>
      <c r="AP2224" s="36"/>
      <c r="AQ2224" s="36"/>
      <c r="AR2224" s="36"/>
      <c r="AS2224" s="36"/>
    </row>
    <row r="2225" spans="2:45" ht="30" customHeight="1" x14ac:dyDescent="0.25">
      <c r="S2225" s="7" t="s">
        <v>544</v>
      </c>
      <c r="T2225" s="15" t="s">
        <v>993</v>
      </c>
      <c r="U2225" s="71"/>
      <c r="V2225" s="37"/>
      <c r="W2225" s="37"/>
      <c r="X2225" s="38"/>
      <c r="Y2225" s="38"/>
      <c r="Z2225" s="71"/>
      <c r="AA2225" s="39"/>
      <c r="AB2225" s="40"/>
      <c r="AC2225" s="40"/>
      <c r="AD2225" s="40"/>
      <c r="AE2225" s="41"/>
      <c r="AF2225" s="42"/>
      <c r="AG2225" s="49"/>
      <c r="AH2225" s="43"/>
      <c r="AI2225" s="43"/>
      <c r="AJ2225" s="44"/>
      <c r="AK2225" s="44"/>
      <c r="AL2225" s="44"/>
      <c r="AM2225" s="44"/>
      <c r="AN2225" s="36"/>
      <c r="AO2225" s="36"/>
      <c r="AP2225" s="36"/>
      <c r="AQ2225" s="36"/>
      <c r="AR2225" s="36"/>
      <c r="AS2225" s="36"/>
    </row>
    <row r="2226" spans="2:45" ht="30" customHeight="1" x14ac:dyDescent="0.25">
      <c r="S2226" s="7" t="s">
        <v>12</v>
      </c>
      <c r="T2226" s="15" t="s">
        <v>548</v>
      </c>
      <c r="U2226" s="71"/>
      <c r="V2226" s="37"/>
      <c r="W2226" s="37"/>
      <c r="X2226" s="38"/>
      <c r="Y2226" s="38"/>
      <c r="Z2226" s="71"/>
      <c r="AA2226" s="39"/>
      <c r="AB2226" s="40"/>
      <c r="AC2226" s="40"/>
      <c r="AD2226" s="40"/>
      <c r="AE2226" s="41"/>
      <c r="AF2226" s="42"/>
      <c r="AG2226" s="49"/>
      <c r="AH2226" s="43"/>
      <c r="AI2226" s="43"/>
      <c r="AJ2226" s="44"/>
      <c r="AK2226" s="44"/>
      <c r="AL2226" s="44"/>
      <c r="AM2226" s="44"/>
      <c r="AN2226" s="36"/>
      <c r="AO2226" s="36"/>
      <c r="AP2226" s="36"/>
      <c r="AQ2226" s="36"/>
      <c r="AR2226" s="36"/>
      <c r="AS2226" s="36"/>
    </row>
    <row r="2227" spans="2:45" ht="30" customHeight="1" x14ac:dyDescent="0.25">
      <c r="S2227" s="26" t="s">
        <v>773</v>
      </c>
      <c r="T2227" s="15" t="s">
        <v>562</v>
      </c>
      <c r="U2227" s="71"/>
      <c r="V2227" s="37"/>
      <c r="W2227" s="37"/>
      <c r="X2227" s="38"/>
      <c r="Y2227" s="38"/>
      <c r="Z2227" s="71"/>
      <c r="AA2227" s="39"/>
      <c r="AB2227" s="40"/>
      <c r="AC2227" s="40"/>
      <c r="AD2227" s="40"/>
      <c r="AE2227" s="41"/>
      <c r="AF2227" s="42"/>
      <c r="AG2227" s="49"/>
      <c r="AH2227" s="43"/>
      <c r="AI2227" s="43"/>
      <c r="AJ2227" s="44"/>
      <c r="AK2227" s="44"/>
      <c r="AL2227" s="44"/>
      <c r="AM2227" s="44"/>
      <c r="AN2227" s="36"/>
      <c r="AO2227" s="36"/>
      <c r="AP2227" s="36"/>
      <c r="AQ2227" s="36"/>
      <c r="AR2227" s="36"/>
      <c r="AS2227" s="36"/>
    </row>
    <row r="2228" spans="2:45" ht="30" customHeight="1" x14ac:dyDescent="0.25">
      <c r="S2228" s="7" t="s">
        <v>573</v>
      </c>
      <c r="T2228" s="15">
        <v>1.1000000000000001</v>
      </c>
      <c r="U2228" s="71"/>
      <c r="V2228" s="37"/>
      <c r="W2228" s="37"/>
      <c r="X2228" s="38"/>
      <c r="Y2228" s="38"/>
      <c r="Z2228" s="71"/>
      <c r="AA2228" s="39"/>
      <c r="AB2228" s="40"/>
      <c r="AC2228" s="40"/>
      <c r="AD2228" s="40"/>
      <c r="AE2228" s="41"/>
      <c r="AF2228" s="42"/>
      <c r="AG2228" s="49"/>
      <c r="AH2228" s="43"/>
      <c r="AI2228" s="43"/>
      <c r="AJ2228" s="44"/>
      <c r="AK2228" s="44"/>
      <c r="AL2228" s="44"/>
      <c r="AM2228" s="44"/>
      <c r="AN2228" s="36"/>
      <c r="AO2228" s="36"/>
      <c r="AP2228" s="36"/>
      <c r="AQ2228" s="36"/>
      <c r="AR2228" s="36"/>
      <c r="AS2228" s="36"/>
    </row>
    <row r="2229" spans="2:45" ht="30" customHeight="1" x14ac:dyDescent="0.25">
      <c r="S2229" s="7" t="s">
        <v>590</v>
      </c>
      <c r="T2229" s="15">
        <f>VLOOKUP(T2214,MPN!$A$1:$E$997,4,FALSE)</f>
        <v>-38</v>
      </c>
      <c r="U2229" s="71"/>
      <c r="V2229" s="37"/>
      <c r="W2229" s="37"/>
      <c r="X2229" s="38"/>
      <c r="Y2229" s="38"/>
      <c r="Z2229" s="71"/>
      <c r="AA2229" s="39"/>
      <c r="AB2229" s="40"/>
      <c r="AC2229" s="40"/>
      <c r="AD2229" s="40"/>
      <c r="AE2229" s="41"/>
      <c r="AF2229" s="42"/>
      <c r="AG2229" s="49"/>
      <c r="AH2229" s="43"/>
      <c r="AI2229" s="43"/>
      <c r="AJ2229" s="44"/>
      <c r="AK2229" s="44"/>
      <c r="AL2229" s="44"/>
      <c r="AM2229" s="44"/>
      <c r="AN2229" s="36"/>
      <c r="AO2229" s="36"/>
      <c r="AP2229" s="36"/>
      <c r="AQ2229" s="36"/>
      <c r="AR2229" s="36"/>
      <c r="AS2229" s="36"/>
    </row>
    <row r="2230" spans="2:45" ht="30" customHeight="1" x14ac:dyDescent="0.25">
      <c r="S2230" s="7" t="s">
        <v>693</v>
      </c>
      <c r="T2230" s="15">
        <v>0.8</v>
      </c>
      <c r="U2230" s="71"/>
      <c r="V2230" s="37"/>
      <c r="W2230" s="37"/>
      <c r="X2230" s="38"/>
      <c r="Y2230" s="38"/>
      <c r="Z2230" s="71"/>
      <c r="AA2230" s="39"/>
      <c r="AB2230" s="40"/>
      <c r="AC2230" s="40"/>
      <c r="AD2230" s="40"/>
      <c r="AE2230" s="41"/>
      <c r="AF2230" s="42"/>
      <c r="AG2230" s="49"/>
      <c r="AH2230" s="43"/>
      <c r="AI2230" s="43"/>
      <c r="AJ2230" s="44"/>
      <c r="AK2230" s="44"/>
      <c r="AL2230" s="44"/>
      <c r="AM2230" s="44"/>
      <c r="AN2230" s="36"/>
      <c r="AO2230" s="36"/>
      <c r="AP2230" s="36"/>
      <c r="AQ2230" s="36"/>
      <c r="AR2230" s="36"/>
      <c r="AS2230" s="36"/>
    </row>
    <row r="2231" spans="2:45" ht="30" customHeight="1" x14ac:dyDescent="0.25">
      <c r="S2231" s="7" t="s">
        <v>604</v>
      </c>
      <c r="T2231" s="7" t="str">
        <f t="shared" ref="T2231" si="1954">VLOOKUP($T2218,$AU$1:$AZ$31,MATCH($T2212,$AU$1:$AZ$1,0),FALSE)&amp;"_"&amp;T2220</f>
        <v>default_NormalMode</v>
      </c>
      <c r="U2231" s="71"/>
      <c r="V2231" s="37"/>
      <c r="W2231" s="37"/>
      <c r="X2231" s="38"/>
      <c r="Y2231" s="38"/>
      <c r="Z2231" s="71"/>
      <c r="AA2231" s="39"/>
      <c r="AB2231" s="40"/>
      <c r="AC2231" s="40"/>
      <c r="AD2231" s="40"/>
      <c r="AE2231" s="41"/>
      <c r="AF2231" s="42"/>
      <c r="AG2231" s="49"/>
      <c r="AH2231" s="43"/>
      <c r="AI2231" s="43"/>
      <c r="AJ2231" s="44"/>
      <c r="AK2231" s="44"/>
      <c r="AL2231" s="44"/>
      <c r="AM2231" s="44"/>
      <c r="AN2231" s="36"/>
      <c r="AO2231" s="36"/>
      <c r="AP2231" s="36"/>
      <c r="AQ2231" s="36"/>
      <c r="AR2231" s="36"/>
      <c r="AS2231" s="36"/>
    </row>
    <row r="2232" spans="2:45" ht="30" customHeight="1" x14ac:dyDescent="0.25">
      <c r="S2232" s="7" t="s">
        <v>424</v>
      </c>
      <c r="T2232" s="7" t="str">
        <f>VLOOKUP($T2214,MPN!$A$1:$E$497,2,FALSE)</f>
        <v>AMIC</v>
      </c>
      <c r="U2232" s="71"/>
      <c r="V2232" s="37"/>
      <c r="W2232" s="37"/>
      <c r="X2232" s="38"/>
      <c r="Y2232" s="38"/>
      <c r="Z2232" s="71"/>
      <c r="AA2232" s="39"/>
      <c r="AB2232" s="40"/>
      <c r="AC2232" s="40"/>
      <c r="AD2232" s="40"/>
      <c r="AE2232" s="41"/>
      <c r="AF2232" s="42"/>
      <c r="AG2232" s="49"/>
      <c r="AH2232" s="43"/>
      <c r="AI2232" s="43"/>
      <c r="AJ2232" s="44"/>
      <c r="AK2232" s="44"/>
      <c r="AL2232" s="44"/>
      <c r="AM2232" s="44"/>
      <c r="AN2232" s="36"/>
      <c r="AO2232" s="36"/>
      <c r="AP2232" s="36"/>
      <c r="AQ2232" s="36"/>
      <c r="AR2232" s="36"/>
      <c r="AS2232" s="36"/>
    </row>
    <row r="2233" spans="2:45" ht="30" customHeight="1" x14ac:dyDescent="0.25">
      <c r="S2233" s="7" t="s">
        <v>16</v>
      </c>
      <c r="T2233" s="7" t="str">
        <f>VLOOKUP($T2215,ASIC!$A$1:$B$200,2,FALSE)</f>
        <v>M804WF</v>
      </c>
      <c r="U2233" s="71"/>
      <c r="V2233" s="37"/>
      <c r="W2233" s="37"/>
      <c r="X2233" s="38"/>
      <c r="Y2233" s="38"/>
      <c r="Z2233" s="71"/>
      <c r="AA2233" s="39"/>
      <c r="AB2233" s="40"/>
      <c r="AC2233" s="40"/>
      <c r="AD2233" s="40"/>
      <c r="AE2233" s="41"/>
      <c r="AF2233" s="42"/>
      <c r="AG2233" s="49"/>
      <c r="AH2233" s="43"/>
      <c r="AI2233" s="43"/>
      <c r="AJ2233" s="44"/>
      <c r="AK2233" s="44"/>
      <c r="AL2233" s="44"/>
      <c r="AM2233" s="44"/>
      <c r="AN2233" s="36"/>
      <c r="AO2233" s="36"/>
      <c r="AP2233" s="36"/>
      <c r="AQ2233" s="36"/>
      <c r="AR2233" s="36"/>
      <c r="AS2233" s="36"/>
    </row>
    <row r="2234" spans="2:45" ht="30" customHeight="1" x14ac:dyDescent="0.25">
      <c r="S2234" s="7" t="s">
        <v>17</v>
      </c>
      <c r="T2234" s="7" t="str">
        <f>VLOOKUP($T2216,Sensor!$A$1:$B$100,2,FALSE)</f>
        <v>2282A</v>
      </c>
      <c r="U2234" s="71"/>
      <c r="V2234" s="37"/>
      <c r="W2234" s="37"/>
      <c r="X2234" s="38"/>
      <c r="Y2234" s="38"/>
      <c r="Z2234" s="71"/>
      <c r="AA2234" s="39"/>
      <c r="AB2234" s="40"/>
      <c r="AC2234" s="40"/>
      <c r="AD2234" s="40"/>
      <c r="AE2234" s="41"/>
      <c r="AF2234" s="42"/>
      <c r="AG2234" s="49"/>
      <c r="AH2234" s="43"/>
      <c r="AI2234" s="43"/>
      <c r="AJ2234" s="44"/>
      <c r="AK2234" s="44"/>
      <c r="AL2234" s="44"/>
      <c r="AM2234" s="44"/>
      <c r="AN2234" s="36"/>
      <c r="AO2234" s="36"/>
      <c r="AP2234" s="36"/>
      <c r="AQ2234" s="36"/>
      <c r="AR2234" s="36"/>
      <c r="AS2234" s="36"/>
    </row>
    <row r="2235" spans="2:45" ht="30" customHeight="1" x14ac:dyDescent="0.25">
      <c r="S2235" s="7" t="s">
        <v>21</v>
      </c>
      <c r="T2235" s="7" t="str">
        <f>VLOOKUP($T2214,MPN!$A$1:$E$497,5,FALSE)</f>
        <v>Default</v>
      </c>
      <c r="U2235" s="71"/>
      <c r="V2235" s="37"/>
      <c r="W2235" s="37"/>
      <c r="X2235" s="38"/>
      <c r="Y2235" s="38"/>
      <c r="Z2235" s="71"/>
      <c r="AA2235" s="39"/>
      <c r="AB2235" s="40"/>
      <c r="AC2235" s="40"/>
      <c r="AD2235" s="40"/>
      <c r="AE2235" s="41"/>
      <c r="AF2235" s="42"/>
      <c r="AG2235" s="49"/>
      <c r="AH2235" s="43"/>
      <c r="AI2235" s="43"/>
      <c r="AJ2235" s="44"/>
      <c r="AK2235" s="44"/>
      <c r="AL2235" s="44"/>
      <c r="AM2235" s="44"/>
      <c r="AN2235" s="36"/>
      <c r="AO2235" s="36"/>
      <c r="AP2235" s="36"/>
      <c r="AQ2235" s="36"/>
      <c r="AR2235" s="36"/>
      <c r="AS2235" s="36"/>
    </row>
    <row r="2236" spans="2:45" ht="30" customHeight="1" x14ac:dyDescent="0.25">
      <c r="S2236" s="7" t="s">
        <v>545</v>
      </c>
      <c r="T2236" s="7">
        <f t="shared" ref="T2236" si="1955">VLOOKUP(T2225,$DT$1:$DV$31,3,FALSE)</f>
        <v>0</v>
      </c>
      <c r="U2236" s="71"/>
      <c r="V2236" s="37"/>
      <c r="W2236" s="37"/>
      <c r="X2236" s="38"/>
      <c r="Y2236" s="38"/>
      <c r="Z2236" s="71"/>
      <c r="AA2236" s="39"/>
      <c r="AB2236" s="40"/>
      <c r="AC2236" s="40"/>
      <c r="AD2236" s="40"/>
      <c r="AE2236" s="41"/>
      <c r="AF2236" s="42"/>
      <c r="AG2236" s="49"/>
      <c r="AH2236" s="43"/>
      <c r="AI2236" s="43"/>
      <c r="AJ2236" s="44"/>
      <c r="AK2236" s="44"/>
      <c r="AL2236" s="44"/>
      <c r="AM2236" s="44"/>
      <c r="AN2236" s="36"/>
      <c r="AO2236" s="36"/>
      <c r="AP2236" s="36"/>
      <c r="AQ2236" s="36"/>
      <c r="AR2236" s="36"/>
      <c r="AS2236" s="36"/>
    </row>
    <row r="2237" spans="2:45" ht="30" customHeight="1" x14ac:dyDescent="0.25">
      <c r="S2237" s="7" t="s">
        <v>22</v>
      </c>
      <c r="T2237" s="15">
        <v>3</v>
      </c>
      <c r="U2237" s="71"/>
      <c r="V2237" s="37"/>
      <c r="W2237" s="37"/>
      <c r="X2237" s="38"/>
      <c r="Y2237" s="38"/>
      <c r="Z2237" s="71"/>
      <c r="AA2237" s="39"/>
      <c r="AB2237" s="40"/>
      <c r="AC2237" s="40"/>
      <c r="AD2237" s="40"/>
      <c r="AE2237" s="41"/>
      <c r="AF2237" s="42"/>
      <c r="AG2237" s="49"/>
      <c r="AH2237" s="43"/>
      <c r="AI2237" s="43"/>
      <c r="AJ2237" s="44"/>
      <c r="AK2237" s="44"/>
      <c r="AL2237" s="44"/>
      <c r="AM2237" s="44"/>
      <c r="AN2237" s="36"/>
      <c r="AO2237" s="36"/>
      <c r="AP2237" s="36"/>
      <c r="AQ2237" s="36"/>
      <c r="AR2237" s="36"/>
      <c r="AS2237" s="36"/>
    </row>
    <row r="2238" spans="2:45" ht="30" customHeight="1" x14ac:dyDescent="0.25">
      <c r="B2238" s="70"/>
      <c r="S2238" s="7" t="s">
        <v>696</v>
      </c>
      <c r="T2238" s="28">
        <v>45167</v>
      </c>
      <c r="U2238" s="71"/>
      <c r="V2238" s="37"/>
      <c r="W2238" s="37"/>
      <c r="X2238" s="38"/>
      <c r="Y2238" s="38"/>
      <c r="Z2238" s="71"/>
      <c r="AA2238" s="39"/>
      <c r="AB2238" s="40"/>
      <c r="AC2238" s="40"/>
      <c r="AD2238" s="40"/>
      <c r="AE2238" s="41"/>
      <c r="AF2238" s="42"/>
      <c r="AG2238" s="49"/>
      <c r="AH2238" s="43"/>
      <c r="AI2238" s="43"/>
      <c r="AJ2238" s="44"/>
      <c r="AK2238" s="44"/>
      <c r="AL2238" s="44"/>
      <c r="AM2238" s="44"/>
      <c r="AN2238" s="36"/>
      <c r="AO2238" s="36"/>
      <c r="AP2238" s="36"/>
      <c r="AQ2238" s="36"/>
      <c r="AR2238" s="36"/>
      <c r="AS2238" s="36"/>
    </row>
    <row r="2239" spans="2:45" ht="30" customHeight="1" x14ac:dyDescent="0.25">
      <c r="S2239" s="7" t="s">
        <v>694</v>
      </c>
      <c r="T2239" s="15" t="s">
        <v>994</v>
      </c>
      <c r="U2239" s="71"/>
      <c r="V2239" s="37"/>
      <c r="W2239" s="37"/>
      <c r="X2239" s="38"/>
      <c r="Y2239" s="38"/>
      <c r="Z2239" s="71"/>
      <c r="AA2239" s="39"/>
      <c r="AB2239" s="40"/>
      <c r="AC2239" s="40"/>
      <c r="AD2239" s="40"/>
      <c r="AE2239" s="41"/>
      <c r="AF2239" s="42"/>
      <c r="AG2239" s="49"/>
      <c r="AH2239" s="43"/>
      <c r="AI2239" s="43"/>
      <c r="AJ2239" s="44"/>
      <c r="AK2239" s="44"/>
      <c r="AL2239" s="44"/>
      <c r="AM2239" s="44"/>
      <c r="AN2239" s="36"/>
      <c r="AO2239" s="36"/>
      <c r="AP2239" s="36"/>
      <c r="AQ2239" s="36"/>
      <c r="AR2239" s="36"/>
      <c r="AS2239" s="36"/>
    </row>
    <row r="2240" spans="2:45" ht="30" customHeight="1" x14ac:dyDescent="0.25">
      <c r="S2240" s="7" t="s">
        <v>697</v>
      </c>
      <c r="T2240" s="7">
        <f t="shared" ref="T2240" ca="1" si="1956">COUNTA(U2215:U2274)</f>
        <v>8</v>
      </c>
      <c r="U2240" s="71"/>
      <c r="V2240" s="37"/>
      <c r="W2240" s="37"/>
      <c r="X2240" s="38"/>
      <c r="Y2240" s="38"/>
      <c r="Z2240" s="71"/>
      <c r="AA2240" s="39"/>
      <c r="AB2240" s="40"/>
      <c r="AC2240" s="40"/>
      <c r="AD2240" s="40"/>
      <c r="AE2240" s="41"/>
      <c r="AF2240" s="42"/>
      <c r="AG2240" s="49"/>
      <c r="AH2240" s="43"/>
      <c r="AI2240" s="43"/>
      <c r="AJ2240" s="44"/>
      <c r="AK2240" s="44"/>
      <c r="AL2240" s="44"/>
      <c r="AM2240" s="44"/>
      <c r="AN2240" s="36"/>
      <c r="AO2240" s="36"/>
      <c r="AP2240" s="36"/>
      <c r="AQ2240" s="36"/>
      <c r="AR2240" s="36"/>
      <c r="AS2240" s="36"/>
    </row>
    <row r="2241" spans="19:45" ht="30" customHeight="1" x14ac:dyDescent="0.25">
      <c r="S2241" s="7" t="s">
        <v>715</v>
      </c>
      <c r="T2241" s="7" t="str">
        <f t="shared" ref="T2241" si="1957">T2229&amp;"+/-"&amp;T2230&amp;" "&amp;T2239</f>
        <v>-38+/-0.8 dBV</v>
      </c>
      <c r="U2241" s="71"/>
      <c r="V2241" s="37"/>
      <c r="W2241" s="37"/>
      <c r="X2241" s="38"/>
      <c r="Y2241" s="38"/>
      <c r="Z2241" s="71"/>
      <c r="AA2241" s="39"/>
      <c r="AB2241" s="40"/>
      <c r="AC2241" s="40"/>
      <c r="AD2241" s="40"/>
      <c r="AE2241" s="41"/>
      <c r="AF2241" s="42"/>
      <c r="AG2241" s="49"/>
      <c r="AH2241" s="43"/>
      <c r="AI2241" s="43"/>
      <c r="AJ2241" s="44"/>
      <c r="AK2241" s="44"/>
      <c r="AL2241" s="44"/>
      <c r="AM2241" s="44"/>
      <c r="AN2241" s="36"/>
      <c r="AO2241" s="36"/>
      <c r="AP2241" s="36"/>
      <c r="AQ2241" s="36"/>
      <c r="AR2241" s="36"/>
      <c r="AS2241" s="36"/>
    </row>
    <row r="2242" spans="19:45" ht="30" customHeight="1" x14ac:dyDescent="0.25">
      <c r="S2242" s="7" t="s">
        <v>719</v>
      </c>
      <c r="T2242" s="54" t="str">
        <f t="shared" ref="T2242" si="1958">T2221&amp;" : "&amp;T2224&amp;" "&amp;"(uA)"&amp;CHAR(10)&amp;"Vdc&amp;Remark: "&amp;T2227</f>
        <v>3.3V : 100~200 (uA)
Vdc&amp;Remark: -</v>
      </c>
      <c r="U2242" s="71"/>
      <c r="V2242" s="37"/>
      <c r="W2242" s="37"/>
      <c r="X2242" s="38"/>
      <c r="Y2242" s="38"/>
      <c r="Z2242" s="71"/>
      <c r="AA2242" s="39"/>
      <c r="AB2242" s="40"/>
      <c r="AC2242" s="40"/>
      <c r="AD2242" s="40"/>
      <c r="AE2242" s="41"/>
      <c r="AF2242" s="42"/>
      <c r="AG2242" s="49"/>
      <c r="AH2242" s="43"/>
      <c r="AI2242" s="43"/>
      <c r="AJ2242" s="44"/>
      <c r="AK2242" s="44"/>
      <c r="AL2242" s="44"/>
      <c r="AM2242" s="44"/>
      <c r="AN2242" s="36"/>
      <c r="AO2242" s="36"/>
      <c r="AP2242" s="36"/>
      <c r="AQ2242" s="36"/>
      <c r="AR2242" s="36"/>
      <c r="AS2242" s="36"/>
    </row>
    <row r="2243" spans="19:45" ht="30" customHeight="1" x14ac:dyDescent="0.25">
      <c r="U2243" s="71"/>
      <c r="V2243" s="37"/>
      <c r="W2243" s="37"/>
      <c r="X2243" s="38"/>
      <c r="Y2243" s="38"/>
      <c r="Z2243" s="71"/>
      <c r="AA2243" s="39"/>
      <c r="AB2243" s="40"/>
      <c r="AC2243" s="40"/>
      <c r="AD2243" s="40"/>
      <c r="AE2243" s="41"/>
      <c r="AF2243" s="42"/>
      <c r="AG2243" s="49"/>
      <c r="AH2243" s="43"/>
      <c r="AI2243" s="43"/>
      <c r="AJ2243" s="44"/>
      <c r="AK2243" s="44"/>
      <c r="AL2243" s="44"/>
      <c r="AM2243" s="44"/>
      <c r="AN2243" s="36"/>
      <c r="AO2243" s="36"/>
      <c r="AP2243" s="36"/>
      <c r="AQ2243" s="36"/>
      <c r="AR2243" s="36"/>
      <c r="AS2243" s="36"/>
    </row>
    <row r="2244" spans="19:45" ht="30" customHeight="1" x14ac:dyDescent="0.25">
      <c r="S2244" s="2" t="s">
        <v>14</v>
      </c>
      <c r="T2244" s="2" t="str">
        <f t="shared" ref="T2244" si="1959">ADDRESS(ROW(S2244),COLUMN($S$1))&amp;":"&amp;ADDRESS(ROW(S2274),COLUMN($T$1))</f>
        <v>$S$2244:$T$2274</v>
      </c>
      <c r="U2244" s="71"/>
      <c r="V2244" s="37"/>
      <c r="W2244" s="37"/>
      <c r="X2244" s="38"/>
      <c r="Y2244" s="38"/>
      <c r="Z2244" s="71"/>
      <c r="AA2244" s="39"/>
      <c r="AB2244" s="40"/>
      <c r="AC2244" s="40"/>
      <c r="AD2244" s="40"/>
      <c r="AE2244" s="41"/>
      <c r="AF2244" s="42"/>
      <c r="AG2244" s="49"/>
      <c r="AH2244" s="43"/>
      <c r="AI2244" s="43"/>
      <c r="AJ2244" s="44"/>
      <c r="AK2244" s="44"/>
      <c r="AL2244" s="44"/>
      <c r="AM2244" s="44"/>
      <c r="AN2244" s="36"/>
      <c r="AO2244" s="36"/>
      <c r="AP2244" s="36"/>
      <c r="AQ2244" s="36"/>
      <c r="AR2244" s="36"/>
      <c r="AS2244" s="36"/>
    </row>
    <row r="2245" spans="19:45" ht="30" customHeight="1" x14ac:dyDescent="0.25">
      <c r="S2245" s="4" t="str">
        <f t="shared" ref="S2245" si="1960">$BB$2</f>
        <v>15V</v>
      </c>
      <c r="T2245" s="3">
        <v>3</v>
      </c>
      <c r="U2245" s="71"/>
      <c r="V2245" s="37"/>
      <c r="W2245" s="37"/>
      <c r="X2245" s="38"/>
      <c r="Y2245" s="38"/>
      <c r="Z2245" s="71"/>
      <c r="AA2245" s="39"/>
      <c r="AB2245" s="40"/>
      <c r="AC2245" s="40"/>
      <c r="AD2245" s="40"/>
      <c r="AE2245" s="41"/>
      <c r="AF2245" s="42"/>
      <c r="AG2245" s="49"/>
      <c r="AH2245" s="43"/>
      <c r="AI2245" s="43"/>
      <c r="AJ2245" s="44"/>
      <c r="AK2245" s="44"/>
      <c r="AL2245" s="44"/>
      <c r="AM2245" s="44"/>
      <c r="AN2245" s="36"/>
      <c r="AO2245" s="36"/>
      <c r="AP2245" s="36"/>
      <c r="AQ2245" s="36"/>
      <c r="AR2245" s="36"/>
      <c r="AS2245" s="36"/>
    </row>
    <row r="2246" spans="19:45" ht="30" customHeight="1" x14ac:dyDescent="0.25">
      <c r="S2246" s="4" t="str">
        <f t="shared" ref="S2246" si="1961">$BB$3</f>
        <v>14V</v>
      </c>
      <c r="T2246" s="3">
        <v>1.9</v>
      </c>
      <c r="U2246" s="71"/>
      <c r="V2246" s="37"/>
      <c r="W2246" s="37"/>
      <c r="X2246" s="38"/>
      <c r="Y2246" s="38"/>
      <c r="Z2246" s="71"/>
      <c r="AA2246" s="39"/>
      <c r="AB2246" s="40"/>
      <c r="AC2246" s="40"/>
      <c r="AD2246" s="40"/>
      <c r="AE2246" s="41"/>
      <c r="AF2246" s="42"/>
      <c r="AG2246" s="49"/>
      <c r="AH2246" s="43"/>
      <c r="AI2246" s="43"/>
      <c r="AJ2246" s="44"/>
      <c r="AK2246" s="44"/>
      <c r="AL2246" s="44"/>
      <c r="AM2246" s="44"/>
      <c r="AN2246" s="36"/>
      <c r="AO2246" s="36"/>
      <c r="AP2246" s="36"/>
      <c r="AQ2246" s="36"/>
      <c r="AR2246" s="36"/>
      <c r="AS2246" s="36"/>
    </row>
    <row r="2247" spans="19:45" ht="30" customHeight="1" x14ac:dyDescent="0.25">
      <c r="S2247" s="4" t="str">
        <f t="shared" ref="S2247" si="1962">$BB$4</f>
        <v>13V</v>
      </c>
      <c r="T2247" s="3">
        <v>1</v>
      </c>
      <c r="U2247" s="71"/>
      <c r="V2247" s="37"/>
      <c r="W2247" s="37"/>
      <c r="X2247" s="38"/>
      <c r="Y2247" s="38"/>
      <c r="Z2247" s="71"/>
      <c r="AA2247" s="39"/>
      <c r="AB2247" s="40"/>
      <c r="AC2247" s="40"/>
      <c r="AD2247" s="40"/>
      <c r="AE2247" s="41"/>
      <c r="AF2247" s="42"/>
      <c r="AG2247" s="49"/>
      <c r="AH2247" s="43"/>
      <c r="AI2247" s="43"/>
      <c r="AJ2247" s="44"/>
      <c r="AK2247" s="44"/>
      <c r="AL2247" s="44"/>
      <c r="AM2247" s="44"/>
      <c r="AN2247" s="36"/>
      <c r="AO2247" s="36"/>
      <c r="AP2247" s="36"/>
      <c r="AQ2247" s="36"/>
      <c r="AR2247" s="36"/>
      <c r="AS2247" s="36"/>
    </row>
    <row r="2248" spans="19:45" ht="30" customHeight="1" x14ac:dyDescent="0.25">
      <c r="S2248" s="4" t="str">
        <f t="shared" ref="S2248" si="1963">$BB$5</f>
        <v>12V</v>
      </c>
      <c r="T2248" s="3">
        <v>0</v>
      </c>
      <c r="U2248" s="71"/>
      <c r="V2248" s="37"/>
      <c r="W2248" s="37"/>
      <c r="X2248" s="38"/>
      <c r="Y2248" s="38"/>
      <c r="Z2248" s="71"/>
      <c r="AA2248" s="39"/>
      <c r="AB2248" s="40"/>
      <c r="AC2248" s="40"/>
      <c r="AD2248" s="40"/>
      <c r="AE2248" s="41"/>
      <c r="AF2248" s="42"/>
      <c r="AG2248" s="49"/>
      <c r="AH2248" s="43"/>
      <c r="AI2248" s="43"/>
      <c r="AJ2248" s="44"/>
      <c r="AK2248" s="44"/>
      <c r="AL2248" s="44"/>
      <c r="AM2248" s="44"/>
      <c r="AN2248" s="36"/>
      <c r="AO2248" s="36"/>
      <c r="AP2248" s="36"/>
      <c r="AQ2248" s="36"/>
      <c r="AR2248" s="36"/>
      <c r="AS2248" s="36"/>
    </row>
    <row r="2249" spans="19:45" ht="30" customHeight="1" x14ac:dyDescent="0.25">
      <c r="S2249" s="4" t="str">
        <f t="shared" ref="S2249" si="1964">$BB$6</f>
        <v>11V</v>
      </c>
      <c r="T2249" s="3">
        <v>-1.1000000000000001</v>
      </c>
      <c r="U2249" s="71"/>
      <c r="V2249" s="37"/>
      <c r="W2249" s="37"/>
      <c r="X2249" s="38"/>
      <c r="Y2249" s="38"/>
      <c r="Z2249" s="71"/>
      <c r="AA2249" s="39"/>
      <c r="AB2249" s="40"/>
      <c r="AC2249" s="40"/>
      <c r="AD2249" s="40"/>
      <c r="AE2249" s="41"/>
      <c r="AF2249" s="42"/>
      <c r="AG2249" s="49"/>
      <c r="AH2249" s="43"/>
      <c r="AI2249" s="43"/>
      <c r="AJ2249" s="44"/>
      <c r="AK2249" s="44"/>
      <c r="AL2249" s="44"/>
      <c r="AM2249" s="44"/>
      <c r="AN2249" s="36"/>
      <c r="AO2249" s="36"/>
      <c r="AP2249" s="36"/>
      <c r="AQ2249" s="36"/>
      <c r="AR2249" s="36"/>
      <c r="AS2249" s="36"/>
    </row>
    <row r="2250" spans="19:45" ht="30" customHeight="1" x14ac:dyDescent="0.25">
      <c r="S2250" s="4" t="str">
        <f t="shared" ref="S2250" si="1965">$BB$7</f>
        <v>10V</v>
      </c>
      <c r="T2250" s="3" t="s">
        <v>562</v>
      </c>
      <c r="U2250" s="71"/>
      <c r="V2250" s="37"/>
      <c r="W2250" s="37"/>
      <c r="X2250" s="38"/>
      <c r="Y2250" s="38"/>
      <c r="Z2250" s="71"/>
      <c r="AA2250" s="39"/>
      <c r="AB2250" s="40"/>
      <c r="AC2250" s="40"/>
      <c r="AD2250" s="40"/>
      <c r="AE2250" s="41"/>
      <c r="AF2250" s="42"/>
      <c r="AG2250" s="49"/>
      <c r="AH2250" s="43"/>
      <c r="AI2250" s="43"/>
      <c r="AJ2250" s="44"/>
      <c r="AK2250" s="44"/>
      <c r="AL2250" s="44"/>
      <c r="AM2250" s="44"/>
      <c r="AN2250" s="36"/>
      <c r="AO2250" s="36"/>
      <c r="AP2250" s="36"/>
      <c r="AQ2250" s="36"/>
      <c r="AR2250" s="36"/>
      <c r="AS2250" s="36"/>
    </row>
    <row r="2251" spans="19:45" ht="30" customHeight="1" x14ac:dyDescent="0.25">
      <c r="S2251" s="4" t="str">
        <f t="shared" ref="S2251" si="1966">$BB$8</f>
        <v>9V</v>
      </c>
      <c r="T2251" s="3" t="s">
        <v>562</v>
      </c>
      <c r="U2251" s="71"/>
      <c r="V2251" s="37"/>
      <c r="W2251" s="37"/>
      <c r="X2251" s="38"/>
      <c r="Y2251" s="38"/>
      <c r="Z2251" s="71"/>
      <c r="AA2251" s="39"/>
      <c r="AB2251" s="40"/>
      <c r="AC2251" s="40"/>
      <c r="AD2251" s="40"/>
      <c r="AE2251" s="41"/>
      <c r="AF2251" s="42"/>
      <c r="AG2251" s="49"/>
      <c r="AH2251" s="43"/>
      <c r="AI2251" s="43"/>
      <c r="AJ2251" s="44"/>
      <c r="AK2251" s="44"/>
      <c r="AL2251" s="44"/>
      <c r="AM2251" s="44"/>
      <c r="AN2251" s="36"/>
      <c r="AO2251" s="36"/>
      <c r="AP2251" s="36"/>
      <c r="AQ2251" s="36"/>
      <c r="AR2251" s="36"/>
      <c r="AS2251" s="36"/>
    </row>
    <row r="2252" spans="19:45" ht="30" customHeight="1" x14ac:dyDescent="0.25">
      <c r="S2252" s="4" t="str">
        <f t="shared" ref="S2252" si="1967">$BB$9</f>
        <v>FIX</v>
      </c>
      <c r="T2252" s="3" t="s">
        <v>562</v>
      </c>
      <c r="U2252" s="71"/>
      <c r="V2252" s="37"/>
      <c r="W2252" s="37"/>
      <c r="X2252" s="38"/>
      <c r="Y2252" s="38"/>
      <c r="Z2252" s="71"/>
      <c r="AA2252" s="39"/>
      <c r="AB2252" s="40"/>
      <c r="AC2252" s="40"/>
      <c r="AD2252" s="40"/>
      <c r="AE2252" s="41"/>
      <c r="AF2252" s="42"/>
      <c r="AG2252" s="49"/>
      <c r="AH2252" s="43"/>
      <c r="AI2252" s="43"/>
      <c r="AJ2252" s="44"/>
      <c r="AK2252" s="44"/>
      <c r="AL2252" s="44"/>
      <c r="AM2252" s="44"/>
      <c r="AN2252" s="36"/>
      <c r="AO2252" s="36"/>
      <c r="AP2252" s="36"/>
      <c r="AQ2252" s="36"/>
      <c r="AR2252" s="36"/>
      <c r="AS2252" s="36"/>
    </row>
    <row r="2253" spans="19:45" ht="30" customHeight="1" x14ac:dyDescent="0.25">
      <c r="S2253" s="4" t="str">
        <f t="shared" ref="S2253" si="1968">$BB$10</f>
        <v>Space</v>
      </c>
      <c r="T2253" s="3"/>
      <c r="U2253" s="71"/>
      <c r="V2253" s="37"/>
      <c r="W2253" s="37"/>
      <c r="X2253" s="38"/>
      <c r="Y2253" s="38"/>
      <c r="Z2253" s="71"/>
      <c r="AA2253" s="39"/>
      <c r="AB2253" s="40"/>
      <c r="AC2253" s="40"/>
      <c r="AD2253" s="40"/>
      <c r="AE2253" s="41"/>
      <c r="AF2253" s="42"/>
      <c r="AG2253" s="49"/>
      <c r="AH2253" s="43"/>
      <c r="AI2253" s="43"/>
      <c r="AJ2253" s="44"/>
      <c r="AK2253" s="44"/>
      <c r="AL2253" s="44"/>
      <c r="AM2253" s="44"/>
      <c r="AN2253" s="36"/>
      <c r="AO2253" s="36"/>
      <c r="AP2253" s="36"/>
      <c r="AQ2253" s="36"/>
      <c r="AR2253" s="36"/>
      <c r="AS2253" s="36"/>
    </row>
    <row r="2254" spans="19:45" ht="30" customHeight="1" x14ac:dyDescent="0.25">
      <c r="S2254" s="4" t="str">
        <f t="shared" ref="S2254" si="1969">$BB$11</f>
        <v>Config2</v>
      </c>
      <c r="T2254" s="3"/>
      <c r="U2254" s="71"/>
      <c r="V2254" s="37"/>
      <c r="W2254" s="37"/>
      <c r="X2254" s="38"/>
      <c r="Y2254" s="38"/>
      <c r="Z2254" s="71"/>
      <c r="AA2254" s="39"/>
      <c r="AB2254" s="40"/>
      <c r="AC2254" s="40"/>
      <c r="AD2254" s="40"/>
      <c r="AE2254" s="41"/>
      <c r="AF2254" s="42"/>
      <c r="AG2254" s="49"/>
      <c r="AH2254" s="43"/>
      <c r="AI2254" s="43"/>
      <c r="AJ2254" s="44"/>
      <c r="AK2254" s="44"/>
      <c r="AL2254" s="44"/>
      <c r="AM2254" s="44"/>
      <c r="AN2254" s="36"/>
      <c r="AO2254" s="36"/>
      <c r="AP2254" s="36"/>
      <c r="AQ2254" s="36"/>
      <c r="AR2254" s="36"/>
      <c r="AS2254" s="36"/>
    </row>
    <row r="2255" spans="19:45" ht="30" customHeight="1" x14ac:dyDescent="0.25">
      <c r="S2255" s="4" t="str">
        <f t="shared" ref="S2255" si="1970">$BB$12</f>
        <v>-</v>
      </c>
      <c r="T2255" s="3"/>
      <c r="U2255" s="36"/>
      <c r="V2255" s="37"/>
      <c r="W2255" s="37"/>
      <c r="X2255" s="38"/>
      <c r="Y2255" s="38"/>
      <c r="Z2255" s="71"/>
      <c r="AA2255" s="39"/>
      <c r="AB2255" s="40"/>
      <c r="AC2255" s="40"/>
      <c r="AD2255" s="40"/>
      <c r="AE2255" s="41"/>
      <c r="AF2255" s="42"/>
      <c r="AG2255" s="49"/>
      <c r="AH2255" s="43"/>
      <c r="AI2255" s="43"/>
      <c r="AJ2255" s="44"/>
      <c r="AK2255" s="44"/>
      <c r="AL2255" s="44"/>
      <c r="AM2255" s="44"/>
      <c r="AN2255" s="36"/>
      <c r="AO2255" s="36"/>
      <c r="AP2255" s="36"/>
      <c r="AQ2255" s="36"/>
      <c r="AR2255" s="36"/>
      <c r="AS2255" s="36"/>
    </row>
    <row r="2256" spans="19:45" ht="30" customHeight="1" x14ac:dyDescent="0.25">
      <c r="S2256" s="4" t="str">
        <f t="shared" ref="S2256" si="1971">$BB$13</f>
        <v>-</v>
      </c>
      <c r="T2256" s="3"/>
      <c r="U2256" s="36"/>
      <c r="V2256" s="37"/>
      <c r="W2256" s="37"/>
      <c r="X2256" s="38"/>
      <c r="Y2256" s="38"/>
      <c r="Z2256" s="71"/>
      <c r="AA2256" s="39"/>
      <c r="AB2256" s="40"/>
      <c r="AC2256" s="40"/>
      <c r="AD2256" s="40"/>
      <c r="AE2256" s="41"/>
      <c r="AF2256" s="42"/>
      <c r="AG2256" s="49"/>
      <c r="AH2256" s="43"/>
      <c r="AI2256" s="43"/>
      <c r="AJ2256" s="44"/>
      <c r="AK2256" s="44"/>
      <c r="AL2256" s="44"/>
      <c r="AM2256" s="44"/>
      <c r="AN2256" s="36"/>
      <c r="AO2256" s="36"/>
      <c r="AP2256" s="36"/>
      <c r="AQ2256" s="36"/>
      <c r="AR2256" s="36"/>
      <c r="AS2256" s="36"/>
    </row>
    <row r="2257" spans="19:45" ht="30" customHeight="1" x14ac:dyDescent="0.25">
      <c r="S2257" s="4" t="str">
        <f t="shared" ref="S2257" si="1972">$BB$14</f>
        <v>-</v>
      </c>
      <c r="T2257" s="3"/>
      <c r="U2257" s="36"/>
      <c r="V2257" s="37"/>
      <c r="W2257" s="37"/>
      <c r="X2257" s="38"/>
      <c r="Y2257" s="38"/>
      <c r="Z2257" s="71"/>
      <c r="AA2257" s="39"/>
      <c r="AB2257" s="40"/>
      <c r="AC2257" s="40"/>
      <c r="AD2257" s="40"/>
      <c r="AE2257" s="41"/>
      <c r="AF2257" s="42"/>
      <c r="AG2257" s="49"/>
      <c r="AH2257" s="43"/>
      <c r="AI2257" s="43"/>
      <c r="AJ2257" s="44"/>
      <c r="AK2257" s="44"/>
      <c r="AL2257" s="44"/>
      <c r="AM2257" s="44"/>
      <c r="AN2257" s="36"/>
      <c r="AO2257" s="36"/>
      <c r="AP2257" s="36"/>
      <c r="AQ2257" s="36"/>
      <c r="AR2257" s="36"/>
      <c r="AS2257" s="36"/>
    </row>
    <row r="2258" spans="19:45" ht="30" customHeight="1" x14ac:dyDescent="0.25">
      <c r="S2258" s="4" t="str">
        <f t="shared" ref="S2258" si="1973">$BB$15</f>
        <v>-</v>
      </c>
      <c r="T2258" s="3"/>
      <c r="U2258" s="36"/>
      <c r="V2258" s="37"/>
      <c r="W2258" s="37"/>
      <c r="X2258" s="38"/>
      <c r="Y2258" s="38"/>
      <c r="Z2258" s="71"/>
      <c r="AA2258" s="39"/>
      <c r="AB2258" s="40"/>
      <c r="AC2258" s="40"/>
      <c r="AD2258" s="40"/>
      <c r="AE2258" s="41"/>
      <c r="AF2258" s="42"/>
      <c r="AG2258" s="49"/>
      <c r="AH2258" s="43"/>
      <c r="AI2258" s="43"/>
      <c r="AJ2258" s="44"/>
      <c r="AK2258" s="44"/>
      <c r="AL2258" s="44"/>
      <c r="AM2258" s="44"/>
      <c r="AN2258" s="36"/>
      <c r="AO2258" s="36"/>
      <c r="AP2258" s="36"/>
      <c r="AQ2258" s="36"/>
      <c r="AR2258" s="36"/>
      <c r="AS2258" s="36"/>
    </row>
    <row r="2259" spans="19:45" ht="30" customHeight="1" x14ac:dyDescent="0.25">
      <c r="S2259" s="4" t="str">
        <f t="shared" ref="S2259" si="1974">$BB$16</f>
        <v>-</v>
      </c>
      <c r="T2259" s="3"/>
      <c r="U2259" s="36"/>
      <c r="V2259" s="37"/>
      <c r="W2259" s="37"/>
      <c r="X2259" s="38"/>
      <c r="Y2259" s="38"/>
      <c r="Z2259" s="71"/>
      <c r="AA2259" s="39"/>
      <c r="AB2259" s="40"/>
      <c r="AC2259" s="40"/>
      <c r="AD2259" s="40"/>
      <c r="AE2259" s="41"/>
      <c r="AF2259" s="42"/>
      <c r="AG2259" s="49"/>
      <c r="AH2259" s="43"/>
      <c r="AI2259" s="43"/>
      <c r="AJ2259" s="44"/>
      <c r="AK2259" s="44"/>
      <c r="AL2259" s="44"/>
      <c r="AM2259" s="44"/>
      <c r="AN2259" s="36"/>
      <c r="AO2259" s="36"/>
      <c r="AP2259" s="36"/>
      <c r="AQ2259" s="36"/>
      <c r="AR2259" s="36"/>
      <c r="AS2259" s="36"/>
    </row>
    <row r="2260" spans="19:45" ht="30" customHeight="1" x14ac:dyDescent="0.25">
      <c r="S2260" s="4" t="str">
        <f t="shared" ref="S2260" si="1975">$BB$17</f>
        <v>-</v>
      </c>
      <c r="T2260" s="3"/>
      <c r="U2260" s="36"/>
      <c r="V2260" s="37"/>
      <c r="W2260" s="37"/>
      <c r="X2260" s="38"/>
      <c r="Y2260" s="38"/>
      <c r="Z2260" s="71"/>
      <c r="AA2260" s="39"/>
      <c r="AB2260" s="40"/>
      <c r="AC2260" s="40"/>
      <c r="AD2260" s="40"/>
      <c r="AE2260" s="41"/>
      <c r="AF2260" s="42"/>
      <c r="AG2260" s="49"/>
      <c r="AH2260" s="43"/>
      <c r="AI2260" s="43"/>
      <c r="AJ2260" s="44"/>
      <c r="AK2260" s="44"/>
      <c r="AL2260" s="44"/>
      <c r="AM2260" s="44"/>
      <c r="AN2260" s="36"/>
      <c r="AO2260" s="36"/>
      <c r="AP2260" s="36"/>
      <c r="AQ2260" s="36"/>
      <c r="AR2260" s="36"/>
      <c r="AS2260" s="36"/>
    </row>
    <row r="2261" spans="19:45" ht="30" customHeight="1" x14ac:dyDescent="0.25">
      <c r="S2261" s="4" t="str">
        <f t="shared" ref="S2261" si="1976">$BB$18</f>
        <v>-</v>
      </c>
      <c r="T2261" s="3"/>
      <c r="U2261" s="36"/>
      <c r="V2261" s="37"/>
      <c r="W2261" s="37"/>
      <c r="X2261" s="38"/>
      <c r="Y2261" s="38"/>
      <c r="Z2261" s="71"/>
      <c r="AA2261" s="39"/>
      <c r="AB2261" s="40"/>
      <c r="AC2261" s="40"/>
      <c r="AD2261" s="40"/>
      <c r="AE2261" s="41"/>
      <c r="AF2261" s="42"/>
      <c r="AG2261" s="49"/>
      <c r="AH2261" s="43"/>
      <c r="AI2261" s="43"/>
      <c r="AJ2261" s="44"/>
      <c r="AK2261" s="44"/>
      <c r="AL2261" s="44"/>
      <c r="AM2261" s="44"/>
      <c r="AN2261" s="36"/>
      <c r="AO2261" s="36"/>
      <c r="AP2261" s="36"/>
      <c r="AQ2261" s="36"/>
      <c r="AR2261" s="36"/>
      <c r="AS2261" s="36"/>
    </row>
    <row r="2262" spans="19:45" ht="30" customHeight="1" x14ac:dyDescent="0.25">
      <c r="S2262" s="4" t="str">
        <f t="shared" ref="S2262" si="1977">$BB$19</f>
        <v>-</v>
      </c>
      <c r="T2262" s="3"/>
      <c r="U2262" s="36"/>
      <c r="V2262" s="37"/>
      <c r="W2262" s="37"/>
      <c r="X2262" s="38"/>
      <c r="Y2262" s="38"/>
      <c r="Z2262" s="71"/>
      <c r="AA2262" s="39"/>
      <c r="AB2262" s="40"/>
      <c r="AC2262" s="40"/>
      <c r="AD2262" s="40"/>
      <c r="AE2262" s="41"/>
      <c r="AF2262" s="42"/>
      <c r="AG2262" s="49"/>
      <c r="AH2262" s="43"/>
      <c r="AI2262" s="43"/>
      <c r="AJ2262" s="44"/>
      <c r="AK2262" s="44"/>
      <c r="AL2262" s="44"/>
      <c r="AM2262" s="44"/>
      <c r="AN2262" s="36"/>
      <c r="AO2262" s="36"/>
      <c r="AP2262" s="36"/>
      <c r="AQ2262" s="36"/>
      <c r="AR2262" s="36"/>
      <c r="AS2262" s="36"/>
    </row>
    <row r="2263" spans="19:45" ht="30" customHeight="1" x14ac:dyDescent="0.25">
      <c r="S2263" s="4" t="str">
        <f t="shared" ref="S2263" si="1978">$BB$20</f>
        <v>-</v>
      </c>
      <c r="T2263" s="3"/>
      <c r="U2263" s="36"/>
      <c r="V2263" s="37"/>
      <c r="W2263" s="37"/>
      <c r="X2263" s="38"/>
      <c r="Y2263" s="38"/>
      <c r="Z2263" s="71"/>
      <c r="AA2263" s="39"/>
      <c r="AB2263" s="40"/>
      <c r="AC2263" s="40"/>
      <c r="AD2263" s="40"/>
      <c r="AE2263" s="41"/>
      <c r="AF2263" s="42"/>
      <c r="AG2263" s="49"/>
      <c r="AH2263" s="43"/>
      <c r="AI2263" s="43"/>
      <c r="AJ2263" s="44"/>
      <c r="AK2263" s="44"/>
      <c r="AL2263" s="44"/>
      <c r="AM2263" s="44"/>
      <c r="AN2263" s="36"/>
      <c r="AO2263" s="36"/>
      <c r="AP2263" s="36"/>
      <c r="AQ2263" s="36"/>
      <c r="AR2263" s="36"/>
      <c r="AS2263" s="36"/>
    </row>
    <row r="2264" spans="19:45" ht="30" customHeight="1" x14ac:dyDescent="0.25">
      <c r="S2264" s="4" t="str">
        <f t="shared" ref="S2264" si="1979">$BB$21</f>
        <v>-</v>
      </c>
      <c r="T2264" s="3"/>
      <c r="U2264" s="36"/>
      <c r="V2264" s="37"/>
      <c r="W2264" s="37"/>
      <c r="X2264" s="38"/>
      <c r="Y2264" s="38"/>
      <c r="Z2264" s="71"/>
      <c r="AA2264" s="39"/>
      <c r="AB2264" s="40"/>
      <c r="AC2264" s="40"/>
      <c r="AD2264" s="40"/>
      <c r="AE2264" s="41"/>
      <c r="AF2264" s="42"/>
      <c r="AG2264" s="49"/>
      <c r="AH2264" s="43"/>
      <c r="AI2264" s="43"/>
      <c r="AJ2264" s="44"/>
      <c r="AK2264" s="44"/>
      <c r="AL2264" s="44"/>
      <c r="AM2264" s="44"/>
      <c r="AN2264" s="36"/>
      <c r="AO2264" s="36"/>
      <c r="AP2264" s="36"/>
      <c r="AQ2264" s="36"/>
      <c r="AR2264" s="36"/>
      <c r="AS2264" s="36"/>
    </row>
    <row r="2265" spans="19:45" ht="30" customHeight="1" x14ac:dyDescent="0.25">
      <c r="S2265" s="4" t="str">
        <f t="shared" ref="S2265" si="1980">$BB$22</f>
        <v>-</v>
      </c>
      <c r="T2265" s="3"/>
      <c r="U2265" s="36"/>
      <c r="V2265" s="37"/>
      <c r="W2265" s="37"/>
      <c r="X2265" s="38"/>
      <c r="Y2265" s="38"/>
      <c r="Z2265" s="71"/>
      <c r="AA2265" s="39"/>
      <c r="AB2265" s="40"/>
      <c r="AC2265" s="40"/>
      <c r="AD2265" s="40"/>
      <c r="AE2265" s="41"/>
      <c r="AF2265" s="42"/>
      <c r="AG2265" s="49"/>
      <c r="AH2265" s="43"/>
      <c r="AI2265" s="43"/>
      <c r="AJ2265" s="44"/>
      <c r="AK2265" s="44"/>
      <c r="AL2265" s="44"/>
      <c r="AM2265" s="44"/>
      <c r="AN2265" s="36"/>
      <c r="AO2265" s="36"/>
      <c r="AP2265" s="36"/>
      <c r="AQ2265" s="36"/>
      <c r="AR2265" s="36"/>
      <c r="AS2265" s="36"/>
    </row>
    <row r="2266" spans="19:45" ht="30" customHeight="1" x14ac:dyDescent="0.25">
      <c r="S2266" s="4" t="str">
        <f t="shared" ref="S2266" si="1981">$BB$23</f>
        <v>-</v>
      </c>
      <c r="T2266" s="3"/>
      <c r="U2266" s="36"/>
      <c r="V2266" s="37"/>
      <c r="W2266" s="37"/>
      <c r="X2266" s="38"/>
      <c r="Y2266" s="38"/>
      <c r="Z2266" s="71"/>
      <c r="AA2266" s="39"/>
      <c r="AB2266" s="40"/>
      <c r="AC2266" s="40"/>
      <c r="AD2266" s="40"/>
      <c r="AE2266" s="41"/>
      <c r="AF2266" s="42"/>
      <c r="AG2266" s="49"/>
      <c r="AH2266" s="43"/>
      <c r="AI2266" s="43"/>
      <c r="AJ2266" s="44"/>
      <c r="AK2266" s="44"/>
      <c r="AL2266" s="44"/>
      <c r="AM2266" s="44"/>
      <c r="AN2266" s="36"/>
      <c r="AO2266" s="36"/>
      <c r="AP2266" s="36"/>
      <c r="AQ2266" s="36"/>
      <c r="AR2266" s="36"/>
      <c r="AS2266" s="36"/>
    </row>
    <row r="2267" spans="19:45" ht="30" customHeight="1" x14ac:dyDescent="0.25">
      <c r="S2267" s="4" t="str">
        <f t="shared" ref="S2267" si="1982">$BB$24</f>
        <v>-</v>
      </c>
      <c r="T2267" s="3"/>
      <c r="U2267" s="36"/>
      <c r="V2267" s="37"/>
      <c r="W2267" s="37"/>
      <c r="X2267" s="38"/>
      <c r="Y2267" s="38"/>
      <c r="Z2267" s="71"/>
      <c r="AA2267" s="39"/>
      <c r="AB2267" s="40"/>
      <c r="AC2267" s="40"/>
      <c r="AD2267" s="40"/>
      <c r="AE2267" s="41"/>
      <c r="AF2267" s="42"/>
      <c r="AG2267" s="49"/>
      <c r="AH2267" s="43"/>
      <c r="AI2267" s="43"/>
      <c r="AJ2267" s="44"/>
      <c r="AK2267" s="44"/>
      <c r="AL2267" s="44"/>
      <c r="AM2267" s="44"/>
      <c r="AN2267" s="36"/>
      <c r="AO2267" s="36"/>
      <c r="AP2267" s="36"/>
      <c r="AQ2267" s="36"/>
      <c r="AR2267" s="36"/>
      <c r="AS2267" s="36"/>
    </row>
    <row r="2268" spans="19:45" ht="30" customHeight="1" x14ac:dyDescent="0.25">
      <c r="S2268" s="4" t="str">
        <f t="shared" ref="S2268" si="1983">$BB$25</f>
        <v>-</v>
      </c>
      <c r="T2268" s="3"/>
      <c r="U2268" s="36"/>
      <c r="V2268" s="37"/>
      <c r="W2268" s="37"/>
      <c r="X2268" s="38"/>
      <c r="Y2268" s="38"/>
      <c r="Z2268" s="71"/>
      <c r="AA2268" s="39"/>
      <c r="AB2268" s="40"/>
      <c r="AC2268" s="40"/>
      <c r="AD2268" s="40"/>
      <c r="AE2268" s="41"/>
      <c r="AF2268" s="42"/>
      <c r="AG2268" s="49"/>
      <c r="AH2268" s="43"/>
      <c r="AI2268" s="43"/>
      <c r="AJ2268" s="44"/>
      <c r="AK2268" s="44"/>
      <c r="AL2268" s="44"/>
      <c r="AM2268" s="44"/>
      <c r="AN2268" s="36"/>
      <c r="AO2268" s="36"/>
      <c r="AP2268" s="36"/>
      <c r="AQ2268" s="36"/>
      <c r="AR2268" s="36"/>
      <c r="AS2268" s="36"/>
    </row>
    <row r="2269" spans="19:45" ht="30" customHeight="1" x14ac:dyDescent="0.25">
      <c r="S2269" s="4" t="str">
        <f t="shared" ref="S2269" si="1984">$BB$26</f>
        <v>-</v>
      </c>
      <c r="T2269" s="3"/>
      <c r="U2269" s="36"/>
      <c r="V2269" s="37"/>
      <c r="W2269" s="37"/>
      <c r="X2269" s="38"/>
      <c r="Y2269" s="38"/>
      <c r="Z2269" s="71"/>
      <c r="AA2269" s="39"/>
      <c r="AB2269" s="40"/>
      <c r="AC2269" s="40"/>
      <c r="AD2269" s="40"/>
      <c r="AE2269" s="41"/>
      <c r="AF2269" s="42"/>
      <c r="AG2269" s="49"/>
      <c r="AH2269" s="43"/>
      <c r="AI2269" s="43"/>
      <c r="AJ2269" s="44"/>
      <c r="AK2269" s="44"/>
      <c r="AL2269" s="44"/>
      <c r="AM2269" s="44"/>
      <c r="AN2269" s="36"/>
      <c r="AO2269" s="36"/>
      <c r="AP2269" s="36"/>
      <c r="AQ2269" s="36"/>
      <c r="AR2269" s="36"/>
      <c r="AS2269" s="36"/>
    </row>
    <row r="2270" spans="19:45" ht="30" customHeight="1" x14ac:dyDescent="0.25">
      <c r="S2270" s="4" t="str">
        <f t="shared" ref="S2270" si="1985">$BB$27</f>
        <v>-</v>
      </c>
      <c r="T2270" s="3"/>
      <c r="U2270" s="36"/>
      <c r="V2270" s="37"/>
      <c r="W2270" s="37"/>
      <c r="X2270" s="38"/>
      <c r="Y2270" s="38"/>
      <c r="Z2270" s="71"/>
      <c r="AA2270" s="39"/>
      <c r="AB2270" s="40"/>
      <c r="AC2270" s="40"/>
      <c r="AD2270" s="40"/>
      <c r="AE2270" s="41"/>
      <c r="AF2270" s="42"/>
      <c r="AG2270" s="49"/>
      <c r="AH2270" s="43"/>
      <c r="AI2270" s="43"/>
      <c r="AJ2270" s="44"/>
      <c r="AK2270" s="44"/>
      <c r="AL2270" s="44"/>
      <c r="AM2270" s="44"/>
      <c r="AN2270" s="36"/>
      <c r="AO2270" s="36"/>
      <c r="AP2270" s="36"/>
      <c r="AQ2270" s="36"/>
      <c r="AR2270" s="36"/>
      <c r="AS2270" s="36"/>
    </row>
    <row r="2271" spans="19:45" ht="30" customHeight="1" x14ac:dyDescent="0.25">
      <c r="S2271" s="4" t="str">
        <f t="shared" ref="S2271" si="1986">$BB$28</f>
        <v>-</v>
      </c>
      <c r="T2271" s="3"/>
      <c r="U2271" s="36"/>
      <c r="V2271" s="37"/>
      <c r="W2271" s="37"/>
      <c r="X2271" s="38"/>
      <c r="Y2271" s="38"/>
      <c r="Z2271" s="71"/>
      <c r="AA2271" s="39"/>
      <c r="AB2271" s="40"/>
      <c r="AC2271" s="40"/>
      <c r="AD2271" s="40"/>
      <c r="AE2271" s="41"/>
      <c r="AF2271" s="42"/>
      <c r="AG2271" s="49"/>
      <c r="AH2271" s="43"/>
      <c r="AI2271" s="43"/>
      <c r="AJ2271" s="44"/>
      <c r="AK2271" s="44"/>
      <c r="AL2271" s="44"/>
      <c r="AM2271" s="44"/>
      <c r="AN2271" s="36"/>
      <c r="AO2271" s="36"/>
      <c r="AP2271" s="36"/>
      <c r="AQ2271" s="36"/>
      <c r="AR2271" s="36"/>
      <c r="AS2271" s="36"/>
    </row>
    <row r="2272" spans="19:45" ht="30" customHeight="1" x14ac:dyDescent="0.25">
      <c r="S2272" s="4" t="str">
        <f t="shared" ref="S2272" si="1987">$BB$29</f>
        <v>-</v>
      </c>
      <c r="T2272" s="3"/>
      <c r="U2272" s="36"/>
      <c r="V2272" s="37"/>
      <c r="W2272" s="37"/>
      <c r="X2272" s="38"/>
      <c r="Y2272" s="38"/>
      <c r="Z2272" s="71"/>
      <c r="AA2272" s="39"/>
      <c r="AB2272" s="40"/>
      <c r="AC2272" s="40"/>
      <c r="AD2272" s="40"/>
      <c r="AE2272" s="41"/>
      <c r="AF2272" s="42"/>
      <c r="AG2272" s="49"/>
      <c r="AH2272" s="43"/>
      <c r="AI2272" s="43"/>
      <c r="AJ2272" s="44"/>
      <c r="AK2272" s="44"/>
      <c r="AL2272" s="44"/>
      <c r="AM2272" s="44"/>
      <c r="AN2272" s="36"/>
      <c r="AO2272" s="36"/>
      <c r="AP2272" s="36"/>
      <c r="AQ2272" s="36"/>
      <c r="AR2272" s="36"/>
      <c r="AS2272" s="36"/>
    </row>
    <row r="2273" spans="19:45" ht="30" customHeight="1" x14ac:dyDescent="0.25">
      <c r="S2273" s="4" t="str">
        <f t="shared" ref="S2273" si="1988">$BB$30</f>
        <v>-</v>
      </c>
      <c r="T2273" s="3"/>
      <c r="U2273" s="36"/>
      <c r="V2273" s="37"/>
      <c r="W2273" s="37"/>
      <c r="X2273" s="38"/>
      <c r="Y2273" s="38"/>
      <c r="Z2273" s="71"/>
      <c r="AA2273" s="39"/>
      <c r="AB2273" s="40"/>
      <c r="AC2273" s="40"/>
      <c r="AD2273" s="40"/>
      <c r="AE2273" s="41"/>
      <c r="AF2273" s="42"/>
      <c r="AG2273" s="49"/>
      <c r="AH2273" s="43"/>
      <c r="AI2273" s="43"/>
      <c r="AJ2273" s="44"/>
      <c r="AK2273" s="44"/>
      <c r="AL2273" s="44"/>
      <c r="AM2273" s="44"/>
      <c r="AN2273" s="36"/>
      <c r="AO2273" s="36"/>
      <c r="AP2273" s="36"/>
      <c r="AQ2273" s="36"/>
      <c r="AR2273" s="36"/>
      <c r="AS2273" s="36"/>
    </row>
    <row r="2274" spans="19:45" ht="30" customHeight="1" x14ac:dyDescent="0.25">
      <c r="S2274" s="4" t="str">
        <f t="shared" ref="S2274" si="1989">$BB$31</f>
        <v>-</v>
      </c>
      <c r="T2274" s="3"/>
      <c r="U2274" s="36"/>
      <c r="V2274" s="37"/>
      <c r="W2274" s="37"/>
      <c r="X2274" s="38"/>
      <c r="Y2274" s="38"/>
      <c r="Z2274" s="71"/>
      <c r="AA2274" s="39"/>
      <c r="AB2274" s="40"/>
      <c r="AC2274" s="40"/>
      <c r="AD2274" s="40"/>
      <c r="AE2274" s="41"/>
      <c r="AF2274" s="42"/>
      <c r="AG2274" s="49"/>
      <c r="AH2274" s="43"/>
      <c r="AI2274" s="43"/>
      <c r="AJ2274" s="44"/>
      <c r="AK2274" s="44"/>
      <c r="AL2274" s="44"/>
      <c r="AM2274" s="44"/>
      <c r="AN2274" s="36"/>
      <c r="AO2274" s="36"/>
      <c r="AP2274" s="36"/>
      <c r="AQ2274" s="36"/>
      <c r="AR2274" s="36"/>
      <c r="AS2274" s="36"/>
    </row>
    <row r="2275" spans="19:45" ht="30" customHeight="1" x14ac:dyDescent="0.25">
      <c r="S2275" s="34"/>
      <c r="T2275" s="34"/>
      <c r="U2275" s="34"/>
      <c r="V2275" s="34"/>
      <c r="W2275" s="34"/>
      <c r="X2275" s="34"/>
      <c r="Y2275" s="34"/>
      <c r="Z2275" s="34"/>
      <c r="AA2275" s="34"/>
      <c r="AB2275" s="34"/>
      <c r="AC2275" s="34"/>
      <c r="AD2275" s="34"/>
      <c r="AE2275" s="34"/>
      <c r="AF2275" s="34"/>
      <c r="AG2275" s="34"/>
      <c r="AH2275" s="34"/>
      <c r="AI2275" s="34"/>
      <c r="AJ2275" s="34"/>
      <c r="AK2275" s="34"/>
      <c r="AL2275" s="34"/>
      <c r="AM2275" s="34"/>
      <c r="AN2275" s="34"/>
      <c r="AO2275" s="34"/>
      <c r="AP2275" s="34"/>
      <c r="AQ2275" s="34"/>
      <c r="AR2275" s="6"/>
      <c r="AS2275" s="6"/>
    </row>
    <row r="2276" spans="19:45" ht="30" customHeight="1" x14ac:dyDescent="0.25">
      <c r="S2276" s="31" cm="1">
        <f t="array" ref="S2276">BoxNum(ROW($S2276))</f>
        <v>36</v>
      </c>
      <c r="T2276" s="7" t="s">
        <v>698</v>
      </c>
      <c r="U2276" s="15" t="s">
        <v>585</v>
      </c>
      <c r="V2276" s="12"/>
      <c r="W2276" s="65"/>
      <c r="X2276" s="12"/>
      <c r="Y2276" s="7" t="str">
        <f t="shared" ref="Y2276" si="1990">VLOOKUP(U2276,$DX$1:$DZ$21,3,FALSE)</f>
        <v>-</v>
      </c>
      <c r="AD2276" s="8"/>
    </row>
    <row r="2277" spans="19:45" ht="30" customHeight="1" x14ac:dyDescent="0.25">
      <c r="S2277" s="7" t="s">
        <v>24</v>
      </c>
      <c r="T2277" s="15" t="s">
        <v>606</v>
      </c>
      <c r="U2277" s="5" t="s">
        <v>23</v>
      </c>
      <c r="V2277" s="7" t="str">
        <f t="shared" ref="V2277" si="1991">VLOOKUP(U2276,$DX$1:$DZ$21,2,FALSE)</f>
        <v>-</v>
      </c>
      <c r="W2277" s="19"/>
      <c r="X2277" s="19"/>
      <c r="Y2277" s="19"/>
      <c r="Z2277" s="19"/>
      <c r="AA2277" s="5" t="s">
        <v>592</v>
      </c>
      <c r="AB2277" s="26" t="str">
        <f t="shared" ref="AB2277" si="1992">T2296&amp;"_"&amp;ABS(T2294)&amp;"dB_"&amp;T2298&amp;"_"&amp;T2299&amp;"_"&amp;GetAbsMaxMinText(AF2280:AG2339)&amp;"_"&amp;T2279&amp;"_"&amp;T2278&amp;S2276&amp;"."&amp;T2302</f>
        <v>10V_NormalMode_38dB_M804WF_2391A_355_440_ZTS6211E_MP36.0</v>
      </c>
      <c r="AC2277" s="18"/>
      <c r="AD2277" s="18"/>
      <c r="AE2277" s="18"/>
      <c r="AF2277" s="18"/>
      <c r="AG2277" s="18"/>
      <c r="AH2277" s="19"/>
      <c r="AI2277" s="19" t="s">
        <v>2</v>
      </c>
      <c r="AJ2277" s="16" t="s">
        <v>1267</v>
      </c>
      <c r="AK2277" s="16"/>
      <c r="AL2277" s="16"/>
      <c r="AM2277" s="16"/>
      <c r="AN2277" s="16"/>
      <c r="AO2277" s="16"/>
      <c r="AP2277" s="16"/>
      <c r="AQ2277" s="16"/>
      <c r="AR2277" s="16"/>
      <c r="AS2277" s="16"/>
    </row>
    <row r="2278" spans="19:45" ht="30" customHeight="1" x14ac:dyDescent="0.25">
      <c r="S2278" s="7" t="s">
        <v>5</v>
      </c>
      <c r="T2278" s="15" t="s">
        <v>1148</v>
      </c>
      <c r="U2278" s="32" t="str">
        <f t="shared" ref="U2278" si="1993">HYPERLINK("#A"&amp;(S2276+1),"&lt;==Block" &amp; $S2276 &amp;"==&gt;")</f>
        <v>&lt;==Block36==&gt;</v>
      </c>
      <c r="V2278" s="51"/>
      <c r="W2278" s="19"/>
      <c r="X2278" s="19"/>
      <c r="Y2278" s="23"/>
      <c r="Z2278" s="8"/>
      <c r="AA2278" s="19"/>
      <c r="AB2278" s="19"/>
      <c r="AC2278" s="19"/>
      <c r="AD2278" s="19"/>
      <c r="AE2278" s="19"/>
      <c r="AF2278" s="19"/>
      <c r="AG2278" s="19"/>
      <c r="AH2278" s="19"/>
      <c r="AI2278" s="19"/>
      <c r="AJ2278" s="19"/>
      <c r="AK2278" s="19"/>
      <c r="AL2278" s="19"/>
      <c r="AM2278" s="19"/>
      <c r="AN2278" s="57" t="s">
        <v>723</v>
      </c>
      <c r="AO2278" s="57" t="s">
        <v>709</v>
      </c>
      <c r="AP2278" s="57" t="s">
        <v>710</v>
      </c>
      <c r="AQ2278" s="57" t="s">
        <v>611</v>
      </c>
      <c r="AR2278" s="57" t="s">
        <v>711</v>
      </c>
      <c r="AS2278" s="50"/>
    </row>
    <row r="2279" spans="19:45" ht="30" customHeight="1" x14ac:dyDescent="0.25">
      <c r="S2279" s="7" t="s">
        <v>10</v>
      </c>
      <c r="T2279" s="15" t="s">
        <v>288</v>
      </c>
      <c r="U2279" s="52" t="s">
        <v>775</v>
      </c>
      <c r="V2279" s="33" t="s">
        <v>601</v>
      </c>
      <c r="W2279" s="33" t="s">
        <v>602</v>
      </c>
      <c r="X2279" s="33" t="s">
        <v>603</v>
      </c>
      <c r="Y2279" s="33" t="s">
        <v>603</v>
      </c>
      <c r="Z2279" s="33" t="s">
        <v>591</v>
      </c>
      <c r="AA2279" s="33" t="s">
        <v>7</v>
      </c>
      <c r="AB2279" s="33" t="s">
        <v>563</v>
      </c>
      <c r="AC2279" s="33" t="s">
        <v>577</v>
      </c>
      <c r="AD2279" s="33" t="s">
        <v>611</v>
      </c>
      <c r="AE2279" s="33" t="s">
        <v>569</v>
      </c>
      <c r="AF2279" s="35" t="s">
        <v>593</v>
      </c>
      <c r="AG2279" s="35" t="s">
        <v>594</v>
      </c>
      <c r="AH2279" s="35" t="s">
        <v>595</v>
      </c>
      <c r="AI2279" s="35" t="s">
        <v>596</v>
      </c>
      <c r="AJ2279" s="56" t="s">
        <v>597</v>
      </c>
      <c r="AK2279" s="56" t="s">
        <v>598</v>
      </c>
      <c r="AL2279" s="56" t="s">
        <v>599</v>
      </c>
      <c r="AM2279" s="56" t="s">
        <v>600</v>
      </c>
      <c r="AN2279" s="56" t="str">
        <f t="shared" ref="AN2279" si="1994">VLOOKUP($T2287,$DE$1:$DJ$31,2,FALSE)</f>
        <v>Full</v>
      </c>
      <c r="AO2279" s="56" t="str">
        <f t="shared" ref="AO2279" si="1995">VLOOKUP($T2287,$DE$1:$DJ$31,3,FALSE)</f>
        <v>Full</v>
      </c>
      <c r="AP2279" s="56" t="str">
        <f t="shared" ref="AP2279" si="1996">VLOOKUP($T2287,$DE$1:$DJ$31,4,FALSE)</f>
        <v>non</v>
      </c>
      <c r="AQ2279" s="56" t="str">
        <f t="shared" ref="AQ2279" si="1997">VLOOKUP($T2287,$DE$1:$DJ$31,5,FALSE)</f>
        <v>non</v>
      </c>
      <c r="AR2279" s="56" t="str">
        <f t="shared" ref="AR2279" si="1998">VLOOKUP($T2287,$DE$1:$DJ$31,6,FALSE)</f>
        <v>Full</v>
      </c>
      <c r="AS2279" s="35"/>
    </row>
    <row r="2280" spans="19:45" ht="30" customHeight="1" x14ac:dyDescent="0.25">
      <c r="S2280" s="7" t="s">
        <v>18</v>
      </c>
      <c r="T2280" s="15" t="s">
        <v>1149</v>
      </c>
      <c r="U2280" s="36" t="str">
        <f t="shared" ref="U2280:U2291" ca="1" si="1999">ConfigCode($AA2280,$AN2280,$AO2280,$AP2280,$AQ2280,$AR2280,$AF2280,$AG2280,2)</f>
        <v>0x00=-36.40,-35.50;</v>
      </c>
      <c r="V2280" s="37"/>
      <c r="W2280" s="37"/>
      <c r="X2280" s="68"/>
      <c r="Y2280" s="68"/>
      <c r="Z2280" s="55">
        <f t="shared" ref="Z2280:Z2287" ca="1" si="2000" xml:space="preserve">
N("vbias,vlookup vbias range")+
VLOOKUP($AA2280,INDIRECT(BoxVal(ROW($AA2280),34,COLUMN(T2276))),2,FALSE)+
N("gain")+
$AB2280+
N("vcm")+
VLOOKUP($AC2280,$CT$1:$DC$31,7,FALSE)+
N("(vbias*vcp*vbg-vbias)*sensor ratio")+
VbiasCal($AA2280,$AD2280,$AE2280,BoxVal(ROW($AC2280),18,COLUMN($T$22)))+
N("vbias ref+gain ref")+
$V2280+$W2280</f>
        <v>0</v>
      </c>
      <c r="AA2280" s="39" t="s">
        <v>584</v>
      </c>
      <c r="AB2280" s="40">
        <v>0</v>
      </c>
      <c r="AC2280" s="40" t="s">
        <v>996</v>
      </c>
      <c r="AD2280" s="40">
        <v>1</v>
      </c>
      <c r="AE2280" s="41">
        <v>0</v>
      </c>
      <c r="AF2280" s="42">
        <v>-36.4</v>
      </c>
      <c r="AG2280" s="42">
        <v>-35.5</v>
      </c>
      <c r="AH2280" s="43">
        <f t="shared" ref="AH2280:AH2291" ca="1" si="2001">$AF2280+$Z2280</f>
        <v>-36.4</v>
      </c>
      <c r="AI2280" s="43">
        <f t="shared" ref="AI2280:AI2291" ca="1" si="2002">$AG2280+$Z2280</f>
        <v>-35.5</v>
      </c>
      <c r="AJ2280" s="44">
        <f t="shared" ref="AJ2280:AJ2291" ca="1" si="2003" xml:space="preserve">
N("initial sens-loopgain")+
$AF2280-BoxVal(ROW($AA2280),26,COLUMN(INDIRECT("T"&amp;(INT(ROW($AA2297)/65))*65+2)))</f>
        <v>-36.4</v>
      </c>
      <c r="AK2280" s="44">
        <f t="shared" ref="AK2280:AK2287" ca="1" si="2004">AJ2280+(AG2280-AF2280)</f>
        <v>-35.5</v>
      </c>
      <c r="AL2280" s="44">
        <f t="shared" ref="AL2280:AL2291" ca="1" si="2005" xml:space="preserve">
N("initial sens-loopgain-gain-gain ref-vcm")+
$AH2280-
BoxVal(ROW($AA2280),26,COLUMN(INDIRECT("T"&amp;(INT(ROW($AA2297)/65))*65+2)))-
$AB2280-
$W2280-
IFERROR(VLOOKUP($AC2280,$CT$1:$DC$31,7,FALSE),0)</f>
        <v>-36.4</v>
      </c>
      <c r="AM2280" s="44">
        <f t="shared" ref="AM2280:AM2287" ca="1" si="2006">AL2280+(AG2280-AF2280)</f>
        <v>-35.5</v>
      </c>
      <c r="AN2280" s="36" t="str">
        <f t="shared" ref="AN2280:AN2287" ca="1" si="2007">IF(BoxVal(ROW(AA2280),9,COLUMN(T2278))="FIX","00",ManualLookup(AA2280,BoxVal(ROW(AA2280),4,COLUMN(AN2278)),INDIRECT(DN$3)))</f>
        <v>00</v>
      </c>
      <c r="AO2280" s="36" t="str">
        <f t="shared" ref="AO2280:AO2287" ca="1" si="2008">ManualLookup(AB2280,BoxVal(ROW(AB2280),4,COLUMN(AO2278)),INDIRECT(DO$3))</f>
        <v>00</v>
      </c>
      <c r="AP2280" s="36" t="str">
        <f t="shared" ref="AP2280:AP2287" ca="1" si="2009">ManualLookup(AC2280,BoxVal(ROW(AC2280),4,COLUMN(AP2278)),INDIRECT(DP$3))</f>
        <v>00</v>
      </c>
      <c r="AQ2280" s="36" t="str">
        <f t="shared" ref="AQ2280:AQ2287" ca="1" si="2010">ManualLookup(AD2280,BoxVal(ROW(AD2280),4,COLUMN(AQ2278)),INDIRECT(DQ$3))</f>
        <v>00</v>
      </c>
      <c r="AR2280" s="36" t="str">
        <f t="shared" ref="AR2280:AR2287" ca="1" si="2011">ManualLookup(AE2280,BoxVal(ROW(AE2280),4,COLUMN(AR2278)),INDIRECT(DR$3))</f>
        <v>00</v>
      </c>
      <c r="AS2280" s="33"/>
    </row>
    <row r="2281" spans="19:45" ht="30" customHeight="1" x14ac:dyDescent="0.25">
      <c r="S2281" s="7" t="s">
        <v>13</v>
      </c>
      <c r="T2281" s="15" t="s">
        <v>391</v>
      </c>
      <c r="U2281" s="71" t="str">
        <f t="shared" ca="1" si="1999"/>
        <v>0x10=-37.00,-36.40;</v>
      </c>
      <c r="V2281" s="37"/>
      <c r="W2281" s="37"/>
      <c r="X2281" s="68"/>
      <c r="Y2281" s="68"/>
      <c r="Z2281" s="55">
        <f t="shared" ca="1" si="2000"/>
        <v>-1.2650000000000001</v>
      </c>
      <c r="AA2281" s="39" t="s">
        <v>584</v>
      </c>
      <c r="AB2281" s="40">
        <v>0</v>
      </c>
      <c r="AC2281" s="40" t="s">
        <v>996</v>
      </c>
      <c r="AD2281" s="40">
        <v>1</v>
      </c>
      <c r="AE2281" s="41">
        <v>-0.115</v>
      </c>
      <c r="AF2281" s="42">
        <v>-37</v>
      </c>
      <c r="AG2281" s="47">
        <f t="shared" ref="AG2281:AG2287" si="2012">AF2280</f>
        <v>-36.4</v>
      </c>
      <c r="AH2281" s="43">
        <f t="shared" ca="1" si="2001"/>
        <v>-38.265000000000001</v>
      </c>
      <c r="AI2281" s="43">
        <f t="shared" ca="1" si="2002"/>
        <v>-37.664999999999999</v>
      </c>
      <c r="AJ2281" s="44">
        <f t="shared" ca="1" si="2003"/>
        <v>-37</v>
      </c>
      <c r="AK2281" s="44">
        <f t="shared" ca="1" si="2004"/>
        <v>-36.4</v>
      </c>
      <c r="AL2281" s="44">
        <f t="shared" ca="1" si="2005"/>
        <v>-38.265000000000001</v>
      </c>
      <c r="AM2281" s="44">
        <f t="shared" ca="1" si="2006"/>
        <v>-37.664999999999999</v>
      </c>
      <c r="AN2281" s="36" t="str">
        <f t="shared" ca="1" si="2007"/>
        <v>00</v>
      </c>
      <c r="AO2281" s="36" t="str">
        <f t="shared" ca="1" si="2008"/>
        <v>00</v>
      </c>
      <c r="AP2281" s="36" t="str">
        <f t="shared" ca="1" si="2009"/>
        <v>00</v>
      </c>
      <c r="AQ2281" s="36" t="str">
        <f t="shared" ca="1" si="2010"/>
        <v>00</v>
      </c>
      <c r="AR2281" s="36" t="str">
        <f t="shared" ca="1" si="2011"/>
        <v>10</v>
      </c>
      <c r="AS2281" s="36"/>
    </row>
    <row r="2282" spans="19:45" ht="30" customHeight="1" x14ac:dyDescent="0.25">
      <c r="S2282" s="26"/>
      <c r="T2282" s="17"/>
      <c r="U2282" s="71" t="str">
        <f t="shared" ca="1" si="1999"/>
        <v>0x02=-37.50,-37.00;</v>
      </c>
      <c r="V2282" s="37"/>
      <c r="W2282" s="37"/>
      <c r="X2282" s="68"/>
      <c r="Y2282" s="68"/>
      <c r="Z2282" s="55">
        <f t="shared" ca="1" si="2000"/>
        <v>-1</v>
      </c>
      <c r="AA2282" s="39" t="s">
        <v>584</v>
      </c>
      <c r="AB2282" s="40">
        <v>-1</v>
      </c>
      <c r="AC2282" s="40" t="s">
        <v>995</v>
      </c>
      <c r="AD2282" s="40">
        <v>1</v>
      </c>
      <c r="AE2282" s="41">
        <v>0</v>
      </c>
      <c r="AF2282" s="42">
        <v>-37.5</v>
      </c>
      <c r="AG2282" s="47">
        <f t="shared" si="2012"/>
        <v>-37</v>
      </c>
      <c r="AH2282" s="43">
        <f t="shared" ca="1" si="2001"/>
        <v>-38.5</v>
      </c>
      <c r="AI2282" s="43">
        <f t="shared" ca="1" si="2002"/>
        <v>-38</v>
      </c>
      <c r="AJ2282" s="44">
        <f t="shared" ca="1" si="2003"/>
        <v>-37.5</v>
      </c>
      <c r="AK2282" s="44">
        <f t="shared" ca="1" si="2004"/>
        <v>-37</v>
      </c>
      <c r="AL2282" s="44">
        <f t="shared" ca="1" si="2005"/>
        <v>-37.5</v>
      </c>
      <c r="AM2282" s="44">
        <f t="shared" ca="1" si="2006"/>
        <v>-37</v>
      </c>
      <c r="AN2282" s="36" t="str">
        <f t="shared" ca="1" si="2007"/>
        <v>00</v>
      </c>
      <c r="AO2282" s="36" t="str">
        <f t="shared" ca="1" si="2008"/>
        <v>02</v>
      </c>
      <c r="AP2282" s="36" t="str">
        <f t="shared" ca="1" si="2009"/>
        <v>00</v>
      </c>
      <c r="AQ2282" s="36" t="str">
        <f t="shared" ca="1" si="2010"/>
        <v>00</v>
      </c>
      <c r="AR2282" s="36" t="str">
        <f t="shared" ca="1" si="2011"/>
        <v>00</v>
      </c>
      <c r="AS2282" s="36"/>
    </row>
    <row r="2283" spans="19:45" ht="30" customHeight="1" x14ac:dyDescent="0.25">
      <c r="S2283" s="7" t="s">
        <v>19</v>
      </c>
      <c r="T2283" s="15" t="s">
        <v>584</v>
      </c>
      <c r="U2283" s="71" t="str">
        <f t="shared" ca="1" si="1999"/>
        <v>0x00=-38.30,-37.50;</v>
      </c>
      <c r="V2283" s="37"/>
      <c r="W2283" s="37"/>
      <c r="X2283" s="68"/>
      <c r="Y2283" s="68"/>
      <c r="Z2283" s="55">
        <f t="shared" ca="1" si="2000"/>
        <v>0</v>
      </c>
      <c r="AA2283" s="39" t="s">
        <v>584</v>
      </c>
      <c r="AB2283" s="40">
        <v>0</v>
      </c>
      <c r="AC2283" s="40" t="s">
        <v>995</v>
      </c>
      <c r="AD2283" s="40">
        <v>1</v>
      </c>
      <c r="AE2283" s="41">
        <v>0</v>
      </c>
      <c r="AF2283" s="42">
        <v>-38.299999999999997</v>
      </c>
      <c r="AG2283" s="47">
        <f t="shared" si="2012"/>
        <v>-37.5</v>
      </c>
      <c r="AH2283" s="43">
        <f t="shared" ca="1" si="2001"/>
        <v>-38.299999999999997</v>
      </c>
      <c r="AI2283" s="43">
        <f t="shared" ca="1" si="2002"/>
        <v>-37.5</v>
      </c>
      <c r="AJ2283" s="44">
        <f t="shared" ca="1" si="2003"/>
        <v>-38.299999999999997</v>
      </c>
      <c r="AK2283" s="44">
        <f t="shared" ca="1" si="2004"/>
        <v>-37.5</v>
      </c>
      <c r="AL2283" s="44">
        <f t="shared" ca="1" si="2005"/>
        <v>-38.299999999999997</v>
      </c>
      <c r="AM2283" s="44">
        <f t="shared" ca="1" si="2006"/>
        <v>-37.5</v>
      </c>
      <c r="AN2283" s="36" t="str">
        <f t="shared" ca="1" si="2007"/>
        <v>00</v>
      </c>
      <c r="AO2283" s="36" t="str">
        <f t="shared" ca="1" si="2008"/>
        <v>00</v>
      </c>
      <c r="AP2283" s="36" t="str">
        <f t="shared" ca="1" si="2009"/>
        <v>00</v>
      </c>
      <c r="AQ2283" s="36" t="str">
        <f t="shared" ca="1" si="2010"/>
        <v>00</v>
      </c>
      <c r="AR2283" s="36" t="str">
        <f t="shared" ca="1" si="2011"/>
        <v>00</v>
      </c>
      <c r="AS2283" s="36"/>
    </row>
    <row r="2284" spans="19:45" ht="30" customHeight="1" x14ac:dyDescent="0.25">
      <c r="S2284" s="7" t="s">
        <v>15</v>
      </c>
      <c r="T2284" s="15" t="s">
        <v>436</v>
      </c>
      <c r="U2284" s="71" t="str">
        <f t="shared" ca="1" si="1999"/>
        <v>0x03=-38.80,-38.30;</v>
      </c>
      <c r="V2284" s="37"/>
      <c r="W2284" s="37"/>
      <c r="X2284" s="68"/>
      <c r="Y2284" s="68"/>
      <c r="Z2284" s="55">
        <f t="shared" ca="1" si="2000"/>
        <v>0.5</v>
      </c>
      <c r="AA2284" s="39" t="s">
        <v>584</v>
      </c>
      <c r="AB2284" s="40">
        <v>0.5</v>
      </c>
      <c r="AC2284" s="40" t="s">
        <v>995</v>
      </c>
      <c r="AD2284" s="40">
        <v>1</v>
      </c>
      <c r="AE2284" s="41">
        <v>0</v>
      </c>
      <c r="AF2284" s="42">
        <v>-38.799999999999997</v>
      </c>
      <c r="AG2284" s="47">
        <f t="shared" si="2012"/>
        <v>-38.299999999999997</v>
      </c>
      <c r="AH2284" s="43">
        <f t="shared" ca="1" si="2001"/>
        <v>-38.299999999999997</v>
      </c>
      <c r="AI2284" s="43">
        <f t="shared" ca="1" si="2002"/>
        <v>-37.799999999999997</v>
      </c>
      <c r="AJ2284" s="44">
        <f t="shared" ca="1" si="2003"/>
        <v>-38.799999999999997</v>
      </c>
      <c r="AK2284" s="44">
        <f t="shared" ca="1" si="2004"/>
        <v>-38.299999999999997</v>
      </c>
      <c r="AL2284" s="44">
        <f t="shared" ca="1" si="2005"/>
        <v>-38.799999999999997</v>
      </c>
      <c r="AM2284" s="44">
        <f t="shared" ca="1" si="2006"/>
        <v>-38.299999999999997</v>
      </c>
      <c r="AN2284" s="36" t="str">
        <f t="shared" ca="1" si="2007"/>
        <v>00</v>
      </c>
      <c r="AO2284" s="36" t="str">
        <f t="shared" ca="1" si="2008"/>
        <v>03</v>
      </c>
      <c r="AP2284" s="36" t="str">
        <f t="shared" ca="1" si="2009"/>
        <v>00</v>
      </c>
      <c r="AQ2284" s="36" t="str">
        <f t="shared" ca="1" si="2010"/>
        <v>00</v>
      </c>
      <c r="AR2284" s="36" t="str">
        <f t="shared" ca="1" si="2011"/>
        <v>00</v>
      </c>
      <c r="AS2284" s="36"/>
    </row>
    <row r="2285" spans="19:45" ht="30" customHeight="1" x14ac:dyDescent="0.25">
      <c r="S2285" s="7" t="s">
        <v>705</v>
      </c>
      <c r="T2285" s="15" t="s">
        <v>1152</v>
      </c>
      <c r="U2285" s="71" t="str">
        <f t="shared" ca="1" si="1999"/>
        <v>0x04=-39.30,-38.80;</v>
      </c>
      <c r="V2285" s="37"/>
      <c r="W2285" s="37"/>
      <c r="X2285" s="68"/>
      <c r="Y2285" s="68"/>
      <c r="Z2285" s="55">
        <f t="shared" ca="1" si="2000"/>
        <v>1</v>
      </c>
      <c r="AA2285" s="39" t="s">
        <v>584</v>
      </c>
      <c r="AB2285" s="40">
        <v>1</v>
      </c>
      <c r="AC2285" s="40" t="s">
        <v>995</v>
      </c>
      <c r="AD2285" s="40">
        <v>1</v>
      </c>
      <c r="AE2285" s="41">
        <v>0</v>
      </c>
      <c r="AF2285" s="42">
        <v>-39.299999999999997</v>
      </c>
      <c r="AG2285" s="47">
        <f t="shared" si="2012"/>
        <v>-38.799999999999997</v>
      </c>
      <c r="AH2285" s="43">
        <f t="shared" ca="1" si="2001"/>
        <v>-38.299999999999997</v>
      </c>
      <c r="AI2285" s="43">
        <f t="shared" ca="1" si="2002"/>
        <v>-37.799999999999997</v>
      </c>
      <c r="AJ2285" s="44">
        <f t="shared" ca="1" si="2003"/>
        <v>-39.299999999999997</v>
      </c>
      <c r="AK2285" s="44">
        <f t="shared" ca="1" si="2004"/>
        <v>-38.799999999999997</v>
      </c>
      <c r="AL2285" s="44">
        <f t="shared" ca="1" si="2005"/>
        <v>-39.299999999999997</v>
      </c>
      <c r="AM2285" s="44">
        <f t="shared" ca="1" si="2006"/>
        <v>-38.799999999999997</v>
      </c>
      <c r="AN2285" s="36" t="str">
        <f t="shared" ca="1" si="2007"/>
        <v>00</v>
      </c>
      <c r="AO2285" s="36" t="str">
        <f t="shared" ca="1" si="2008"/>
        <v>04</v>
      </c>
      <c r="AP2285" s="36" t="str">
        <f t="shared" ca="1" si="2009"/>
        <v>00</v>
      </c>
      <c r="AQ2285" s="36" t="str">
        <f t="shared" ca="1" si="2010"/>
        <v>00</v>
      </c>
      <c r="AR2285" s="36" t="str">
        <f t="shared" ca="1" si="2011"/>
        <v>00</v>
      </c>
      <c r="AS2285" s="36"/>
    </row>
    <row r="2286" spans="19:45" ht="30" customHeight="1" x14ac:dyDescent="0.25">
      <c r="S2286" s="7" t="s">
        <v>605</v>
      </c>
      <c r="T2286" s="15" t="s">
        <v>991</v>
      </c>
      <c r="U2286" s="71" t="str">
        <f t="shared" ca="1" si="1999"/>
        <v>0x05=-39.80,-39.30;</v>
      </c>
      <c r="V2286" s="37"/>
      <c r="W2286" s="37"/>
      <c r="X2286" s="68"/>
      <c r="Y2286" s="68"/>
      <c r="Z2286" s="55">
        <f t="shared" ca="1" si="2000"/>
        <v>1.5</v>
      </c>
      <c r="AA2286" s="39" t="s">
        <v>584</v>
      </c>
      <c r="AB2286" s="40">
        <v>1.5</v>
      </c>
      <c r="AC2286" s="40" t="s">
        <v>995</v>
      </c>
      <c r="AD2286" s="40">
        <v>1</v>
      </c>
      <c r="AE2286" s="41">
        <v>0</v>
      </c>
      <c r="AF2286" s="42">
        <v>-39.799999999999997</v>
      </c>
      <c r="AG2286" s="47">
        <f t="shared" si="2012"/>
        <v>-39.299999999999997</v>
      </c>
      <c r="AH2286" s="43">
        <f t="shared" ca="1" si="2001"/>
        <v>-38.299999999999997</v>
      </c>
      <c r="AI2286" s="43">
        <f t="shared" ca="1" si="2002"/>
        <v>-37.799999999999997</v>
      </c>
      <c r="AJ2286" s="44">
        <f t="shared" ca="1" si="2003"/>
        <v>-39.799999999999997</v>
      </c>
      <c r="AK2286" s="44">
        <f t="shared" ca="1" si="2004"/>
        <v>-39.299999999999997</v>
      </c>
      <c r="AL2286" s="44">
        <f t="shared" ca="1" si="2005"/>
        <v>-39.799999999999997</v>
      </c>
      <c r="AM2286" s="44">
        <f t="shared" ca="1" si="2006"/>
        <v>-39.299999999999997</v>
      </c>
      <c r="AN2286" s="36" t="str">
        <f t="shared" ca="1" si="2007"/>
        <v>00</v>
      </c>
      <c r="AO2286" s="36" t="str">
        <f t="shared" ca="1" si="2008"/>
        <v>05</v>
      </c>
      <c r="AP2286" s="36" t="str">
        <f t="shared" ca="1" si="2009"/>
        <v>00</v>
      </c>
      <c r="AQ2286" s="36" t="str">
        <f t="shared" ca="1" si="2010"/>
        <v>00</v>
      </c>
      <c r="AR2286" s="36" t="str">
        <f t="shared" ca="1" si="2011"/>
        <v>00</v>
      </c>
      <c r="AS2286" s="36"/>
    </row>
    <row r="2287" spans="19:45" ht="30" customHeight="1" x14ac:dyDescent="0.25">
      <c r="S2287" s="7" t="s">
        <v>721</v>
      </c>
      <c r="T2287" s="15" t="s">
        <v>26</v>
      </c>
      <c r="U2287" s="71" t="str">
        <f t="shared" ca="1" si="1999"/>
        <v>0x06=-40.30,-39.80;</v>
      </c>
      <c r="V2287" s="37"/>
      <c r="W2287" s="37"/>
      <c r="X2287" s="68"/>
      <c r="Y2287" s="68"/>
      <c r="Z2287" s="55">
        <f t="shared" ca="1" si="2000"/>
        <v>2</v>
      </c>
      <c r="AA2287" s="39" t="s">
        <v>584</v>
      </c>
      <c r="AB2287" s="40">
        <v>2</v>
      </c>
      <c r="AC2287" s="40" t="s">
        <v>995</v>
      </c>
      <c r="AD2287" s="40">
        <v>1</v>
      </c>
      <c r="AE2287" s="41">
        <v>0</v>
      </c>
      <c r="AF2287" s="42">
        <v>-40.299999999999997</v>
      </c>
      <c r="AG2287" s="47">
        <f t="shared" si="2012"/>
        <v>-39.799999999999997</v>
      </c>
      <c r="AH2287" s="43">
        <f t="shared" ca="1" si="2001"/>
        <v>-38.299999999999997</v>
      </c>
      <c r="AI2287" s="43">
        <f t="shared" ca="1" si="2002"/>
        <v>-37.799999999999997</v>
      </c>
      <c r="AJ2287" s="44">
        <f t="shared" ca="1" si="2003"/>
        <v>-40.299999999999997</v>
      </c>
      <c r="AK2287" s="44">
        <f t="shared" ca="1" si="2004"/>
        <v>-39.799999999999997</v>
      </c>
      <c r="AL2287" s="44">
        <f t="shared" ca="1" si="2005"/>
        <v>-40.299999999999997</v>
      </c>
      <c r="AM2287" s="44">
        <f t="shared" ca="1" si="2006"/>
        <v>-39.799999999999997</v>
      </c>
      <c r="AN2287" s="36" t="str">
        <f t="shared" ca="1" si="2007"/>
        <v>00</v>
      </c>
      <c r="AO2287" s="36" t="str">
        <f t="shared" ca="1" si="2008"/>
        <v>06</v>
      </c>
      <c r="AP2287" s="36" t="str">
        <f t="shared" ca="1" si="2009"/>
        <v>00</v>
      </c>
      <c r="AQ2287" s="36" t="str">
        <f t="shared" ca="1" si="2010"/>
        <v>00</v>
      </c>
      <c r="AR2287" s="36" t="str">
        <f t="shared" ca="1" si="2011"/>
        <v>00</v>
      </c>
      <c r="AS2287" s="36"/>
    </row>
    <row r="2288" spans="19:45" ht="30" customHeight="1" x14ac:dyDescent="0.25">
      <c r="S2288" s="7" t="s">
        <v>20</v>
      </c>
      <c r="T2288" s="15">
        <v>-39</v>
      </c>
      <c r="U2288" s="71" t="str">
        <f t="shared" ca="1" si="1999"/>
        <v>0x07=-41.00,-40.30;</v>
      </c>
      <c r="V2288" s="37"/>
      <c r="W2288" s="37"/>
      <c r="X2288" s="68"/>
      <c r="Y2288" s="68"/>
      <c r="Z2288" s="55">
        <f t="shared" ref="Z2288:Z2291" ca="1" si="2013" xml:space="preserve">
N("vbias,vlookup vbias range")+
VLOOKUP($AA2288,INDIRECT(BoxVal(ROW($AA2288),34,COLUMN(T2284))),2,FALSE)+
N("gain")+
$AB2288+
N("vcm")+
VLOOKUP($AC2288,$CT$1:$DC$31,7,FALSE)+
N("(vbias*vcp*vbg-vbias)*sensor ratio")+
VbiasCal($AA2288,$AD2288,$AE2288,BoxVal(ROW($AC2288),18,COLUMN($T$22)))+
N("vbias ref+gain ref")+
$V2288+$W2288</f>
        <v>2.5</v>
      </c>
      <c r="AA2288" s="39" t="s">
        <v>584</v>
      </c>
      <c r="AB2288" s="40">
        <v>2.5</v>
      </c>
      <c r="AC2288" s="40" t="s">
        <v>995</v>
      </c>
      <c r="AD2288" s="40">
        <v>1</v>
      </c>
      <c r="AE2288" s="41">
        <v>0</v>
      </c>
      <c r="AF2288" s="42">
        <v>-41</v>
      </c>
      <c r="AG2288" s="47">
        <f t="shared" ref="AG2288:AG2291" si="2014">AF2287</f>
        <v>-40.299999999999997</v>
      </c>
      <c r="AH2288" s="43">
        <f t="shared" ca="1" si="2001"/>
        <v>-38.5</v>
      </c>
      <c r="AI2288" s="43">
        <f t="shared" ca="1" si="2002"/>
        <v>-37.799999999999997</v>
      </c>
      <c r="AJ2288" s="44">
        <f t="shared" ca="1" si="2003"/>
        <v>-41</v>
      </c>
      <c r="AK2288" s="44">
        <f t="shared" ref="AK2288:AK2291" ca="1" si="2015">AJ2288+(AG2288-AF2288)</f>
        <v>-40.299999999999997</v>
      </c>
      <c r="AL2288" s="44">
        <f t="shared" ca="1" si="2005"/>
        <v>-41</v>
      </c>
      <c r="AM2288" s="44">
        <f t="shared" ref="AM2288:AM2291" ca="1" si="2016">AL2288+(AG2288-AF2288)</f>
        <v>-40.299999999999997</v>
      </c>
      <c r="AN2288" s="36" t="str">
        <f t="shared" ref="AN2288:AN2291" ca="1" si="2017">IF(BoxVal(ROW(AA2288),9,COLUMN(T2286))="FIX","00",ManualLookup(AA2288,BoxVal(ROW(AA2288),4,COLUMN(AN2286)),INDIRECT(DN$3)))</f>
        <v>00</v>
      </c>
      <c r="AO2288" s="36" t="str">
        <f t="shared" ref="AO2288:AO2291" ca="1" si="2018">ManualLookup(AB2288,BoxVal(ROW(AB2288),4,COLUMN(AO2286)),INDIRECT(DO$3))</f>
        <v>07</v>
      </c>
      <c r="AP2288" s="36" t="str">
        <f t="shared" ref="AP2288:AP2291" ca="1" si="2019">ManualLookup(AC2288,BoxVal(ROW(AC2288),4,COLUMN(AP2286)),INDIRECT(DP$3))</f>
        <v>00</v>
      </c>
      <c r="AQ2288" s="36" t="str">
        <f t="shared" ref="AQ2288:AQ2291" ca="1" si="2020">ManualLookup(AD2288,BoxVal(ROW(AD2288),4,COLUMN(AQ2286)),INDIRECT(DQ$3))</f>
        <v>00</v>
      </c>
      <c r="AR2288" s="36" t="str">
        <f t="shared" ref="AR2288:AR2291" ca="1" si="2021">ManualLookup(AE2288,BoxVal(ROW(AE2288),4,COLUMN(AR2286)),INDIRECT(DR$3))</f>
        <v>00</v>
      </c>
      <c r="AS2288" s="36"/>
    </row>
    <row r="2289" spans="2:45" ht="30" customHeight="1" x14ac:dyDescent="0.25">
      <c r="S2289" s="7" t="s">
        <v>691</v>
      </c>
      <c r="T2289" s="15" t="s">
        <v>1098</v>
      </c>
      <c r="U2289" s="71" t="str">
        <f t="shared" ca="1" si="1999"/>
        <v>0x08=-42.00,-41.00;</v>
      </c>
      <c r="V2289" s="37"/>
      <c r="W2289" s="37"/>
      <c r="X2289" s="68"/>
      <c r="Y2289" s="68"/>
      <c r="Z2289" s="55">
        <f t="shared" ca="1" si="2013"/>
        <v>3.5</v>
      </c>
      <c r="AA2289" s="39" t="s">
        <v>584</v>
      </c>
      <c r="AB2289" s="40">
        <v>3.5</v>
      </c>
      <c r="AC2289" s="40" t="s">
        <v>995</v>
      </c>
      <c r="AD2289" s="40">
        <v>1</v>
      </c>
      <c r="AE2289" s="41">
        <v>0</v>
      </c>
      <c r="AF2289" s="42">
        <v>-42</v>
      </c>
      <c r="AG2289" s="47">
        <f t="shared" si="2014"/>
        <v>-41</v>
      </c>
      <c r="AH2289" s="43">
        <f t="shared" ca="1" si="2001"/>
        <v>-38.5</v>
      </c>
      <c r="AI2289" s="43">
        <f t="shared" ca="1" si="2002"/>
        <v>-37.5</v>
      </c>
      <c r="AJ2289" s="44">
        <f t="shared" ca="1" si="2003"/>
        <v>-42</v>
      </c>
      <c r="AK2289" s="44">
        <f t="shared" ca="1" si="2015"/>
        <v>-41</v>
      </c>
      <c r="AL2289" s="44">
        <f t="shared" ca="1" si="2005"/>
        <v>-42</v>
      </c>
      <c r="AM2289" s="44">
        <f t="shared" ca="1" si="2016"/>
        <v>-41</v>
      </c>
      <c r="AN2289" s="36" t="str">
        <f t="shared" ca="1" si="2017"/>
        <v>00</v>
      </c>
      <c r="AO2289" s="36" t="str">
        <f t="shared" ca="1" si="2018"/>
        <v>08</v>
      </c>
      <c r="AP2289" s="36" t="str">
        <f t="shared" ca="1" si="2019"/>
        <v>00</v>
      </c>
      <c r="AQ2289" s="36" t="str">
        <f t="shared" ca="1" si="2020"/>
        <v>00</v>
      </c>
      <c r="AR2289" s="36" t="str">
        <f t="shared" ca="1" si="2021"/>
        <v>00</v>
      </c>
      <c r="AS2289" s="36"/>
    </row>
    <row r="2290" spans="2:45" ht="30" customHeight="1" x14ac:dyDescent="0.25">
      <c r="S2290" s="7" t="s">
        <v>544</v>
      </c>
      <c r="T2290" s="15" t="s">
        <v>993</v>
      </c>
      <c r="U2290" s="71" t="str">
        <f t="shared" ca="1" si="1999"/>
        <v>0x09=-43.00,-42.00;</v>
      </c>
      <c r="V2290" s="37"/>
      <c r="W2290" s="37"/>
      <c r="X2290" s="68"/>
      <c r="Y2290" s="68"/>
      <c r="Z2290" s="55">
        <f t="shared" ca="1" si="2013"/>
        <v>4.5</v>
      </c>
      <c r="AA2290" s="39" t="s">
        <v>584</v>
      </c>
      <c r="AB2290" s="40">
        <v>4.5</v>
      </c>
      <c r="AC2290" s="40" t="s">
        <v>995</v>
      </c>
      <c r="AD2290" s="40">
        <v>1</v>
      </c>
      <c r="AE2290" s="41">
        <v>0</v>
      </c>
      <c r="AF2290" s="42">
        <v>-43</v>
      </c>
      <c r="AG2290" s="47">
        <f t="shared" si="2014"/>
        <v>-42</v>
      </c>
      <c r="AH2290" s="43">
        <f t="shared" ca="1" si="2001"/>
        <v>-38.5</v>
      </c>
      <c r="AI2290" s="43">
        <f t="shared" ca="1" si="2002"/>
        <v>-37.5</v>
      </c>
      <c r="AJ2290" s="44">
        <f t="shared" ca="1" si="2003"/>
        <v>-43</v>
      </c>
      <c r="AK2290" s="44">
        <f t="shared" ca="1" si="2015"/>
        <v>-42</v>
      </c>
      <c r="AL2290" s="44">
        <f t="shared" ca="1" si="2005"/>
        <v>-43</v>
      </c>
      <c r="AM2290" s="44">
        <f t="shared" ca="1" si="2016"/>
        <v>-42</v>
      </c>
      <c r="AN2290" s="36" t="str">
        <f t="shared" ca="1" si="2017"/>
        <v>00</v>
      </c>
      <c r="AO2290" s="36" t="str">
        <f t="shared" ca="1" si="2018"/>
        <v>09</v>
      </c>
      <c r="AP2290" s="36" t="str">
        <f t="shared" ca="1" si="2019"/>
        <v>00</v>
      </c>
      <c r="AQ2290" s="36" t="str">
        <f t="shared" ca="1" si="2020"/>
        <v>00</v>
      </c>
      <c r="AR2290" s="36" t="str">
        <f t="shared" ca="1" si="2021"/>
        <v>00</v>
      </c>
      <c r="AS2290" s="36"/>
    </row>
    <row r="2291" spans="2:45" ht="30" customHeight="1" x14ac:dyDescent="0.25">
      <c r="S2291" s="7" t="s">
        <v>12</v>
      </c>
      <c r="T2291" s="15" t="s">
        <v>548</v>
      </c>
      <c r="U2291" s="71" t="str">
        <f t="shared" ca="1" si="1999"/>
        <v>0x0A=-44.00,-43.00;</v>
      </c>
      <c r="V2291" s="37"/>
      <c r="W2291" s="37"/>
      <c r="X2291" s="68"/>
      <c r="Y2291" s="68"/>
      <c r="Z2291" s="55">
        <f t="shared" ca="1" si="2013"/>
        <v>5.5</v>
      </c>
      <c r="AA2291" s="39" t="s">
        <v>584</v>
      </c>
      <c r="AB2291" s="40">
        <v>5.5</v>
      </c>
      <c r="AC2291" s="40" t="s">
        <v>995</v>
      </c>
      <c r="AD2291" s="40">
        <v>1</v>
      </c>
      <c r="AE2291" s="41">
        <v>0</v>
      </c>
      <c r="AF2291" s="42">
        <v>-44</v>
      </c>
      <c r="AG2291" s="47">
        <f t="shared" si="2014"/>
        <v>-43</v>
      </c>
      <c r="AH2291" s="43">
        <f t="shared" ca="1" si="2001"/>
        <v>-38.5</v>
      </c>
      <c r="AI2291" s="43">
        <f t="shared" ca="1" si="2002"/>
        <v>-37.5</v>
      </c>
      <c r="AJ2291" s="44">
        <f t="shared" ca="1" si="2003"/>
        <v>-44</v>
      </c>
      <c r="AK2291" s="44">
        <f t="shared" ca="1" si="2015"/>
        <v>-43</v>
      </c>
      <c r="AL2291" s="44">
        <f t="shared" ca="1" si="2005"/>
        <v>-44</v>
      </c>
      <c r="AM2291" s="44">
        <f t="shared" ca="1" si="2016"/>
        <v>-43</v>
      </c>
      <c r="AN2291" s="36" t="str">
        <f t="shared" ca="1" si="2017"/>
        <v>00</v>
      </c>
      <c r="AO2291" s="36" t="str">
        <f t="shared" ca="1" si="2018"/>
        <v>0A</v>
      </c>
      <c r="AP2291" s="36" t="str">
        <f t="shared" ca="1" si="2019"/>
        <v>00</v>
      </c>
      <c r="AQ2291" s="36" t="str">
        <f t="shared" ca="1" si="2020"/>
        <v>00</v>
      </c>
      <c r="AR2291" s="36" t="str">
        <f t="shared" ca="1" si="2021"/>
        <v>00</v>
      </c>
      <c r="AS2291" s="36"/>
    </row>
    <row r="2292" spans="2:45" ht="30" customHeight="1" x14ac:dyDescent="0.25">
      <c r="S2292" s="26" t="s">
        <v>773</v>
      </c>
      <c r="T2292" s="15" t="s">
        <v>562</v>
      </c>
      <c r="U2292" s="71"/>
      <c r="V2292" s="37"/>
      <c r="W2292" s="37"/>
      <c r="X2292" s="38"/>
      <c r="Y2292" s="38"/>
      <c r="Z2292" s="71"/>
      <c r="AA2292" s="39"/>
      <c r="AB2292" s="40"/>
      <c r="AC2292" s="40"/>
      <c r="AD2292" s="40"/>
      <c r="AE2292" s="41"/>
      <c r="AF2292" s="42"/>
      <c r="AG2292" s="49"/>
      <c r="AH2292" s="43"/>
      <c r="AI2292" s="43"/>
      <c r="AJ2292" s="44"/>
      <c r="AK2292" s="44"/>
      <c r="AL2292" s="44"/>
      <c r="AM2292" s="44"/>
      <c r="AN2292" s="36"/>
      <c r="AO2292" s="36"/>
      <c r="AP2292" s="36"/>
      <c r="AQ2292" s="36"/>
      <c r="AR2292" s="36"/>
      <c r="AS2292" s="36"/>
    </row>
    <row r="2293" spans="2:45" ht="30" customHeight="1" x14ac:dyDescent="0.25">
      <c r="S2293" s="7" t="s">
        <v>573</v>
      </c>
      <c r="T2293" s="15">
        <v>1.1000000000000001</v>
      </c>
      <c r="U2293" s="71"/>
      <c r="V2293" s="37"/>
      <c r="W2293" s="37"/>
      <c r="X2293" s="38"/>
      <c r="Y2293" s="38"/>
      <c r="Z2293" s="71"/>
      <c r="AA2293" s="39"/>
      <c r="AB2293" s="40"/>
      <c r="AC2293" s="40"/>
      <c r="AD2293" s="40"/>
      <c r="AE2293" s="41"/>
      <c r="AF2293" s="42"/>
      <c r="AG2293" s="49"/>
      <c r="AH2293" s="43"/>
      <c r="AI2293" s="43"/>
      <c r="AJ2293" s="44"/>
      <c r="AK2293" s="44"/>
      <c r="AL2293" s="44"/>
      <c r="AM2293" s="44"/>
      <c r="AN2293" s="36"/>
      <c r="AO2293" s="36"/>
      <c r="AP2293" s="36"/>
      <c r="AQ2293" s="36"/>
      <c r="AR2293" s="36"/>
      <c r="AS2293" s="36"/>
    </row>
    <row r="2294" spans="2:45" ht="30" customHeight="1" x14ac:dyDescent="0.25">
      <c r="S2294" s="7" t="s">
        <v>590</v>
      </c>
      <c r="T2294" s="15">
        <f>VLOOKUP(T2279,MPN!$A$1:$E$997,4,FALSE)</f>
        <v>-38</v>
      </c>
      <c r="U2294" s="71"/>
      <c r="V2294" s="37"/>
      <c r="W2294" s="37"/>
      <c r="X2294" s="38"/>
      <c r="Y2294" s="38"/>
      <c r="Z2294" s="71"/>
      <c r="AA2294" s="39"/>
      <c r="AB2294" s="40"/>
      <c r="AC2294" s="40"/>
      <c r="AD2294" s="40"/>
      <c r="AE2294" s="41"/>
      <c r="AF2294" s="42"/>
      <c r="AG2294" s="49"/>
      <c r="AH2294" s="43"/>
      <c r="AI2294" s="43"/>
      <c r="AJ2294" s="44"/>
      <c r="AK2294" s="44"/>
      <c r="AL2294" s="44"/>
      <c r="AM2294" s="44"/>
      <c r="AN2294" s="36"/>
      <c r="AO2294" s="36"/>
      <c r="AP2294" s="36"/>
      <c r="AQ2294" s="36"/>
      <c r="AR2294" s="36"/>
      <c r="AS2294" s="36"/>
    </row>
    <row r="2295" spans="2:45" ht="30" customHeight="1" x14ac:dyDescent="0.25">
      <c r="S2295" s="7" t="s">
        <v>693</v>
      </c>
      <c r="T2295" s="15">
        <v>1</v>
      </c>
      <c r="U2295" s="71"/>
      <c r="V2295" s="37"/>
      <c r="W2295" s="37"/>
      <c r="X2295" s="38"/>
      <c r="Y2295" s="38"/>
      <c r="Z2295" s="71"/>
      <c r="AA2295" s="39"/>
      <c r="AB2295" s="40"/>
      <c r="AC2295" s="40"/>
      <c r="AD2295" s="40"/>
      <c r="AE2295" s="41"/>
      <c r="AF2295" s="42"/>
      <c r="AG2295" s="49"/>
      <c r="AH2295" s="43"/>
      <c r="AI2295" s="43"/>
      <c r="AJ2295" s="44"/>
      <c r="AK2295" s="44"/>
      <c r="AL2295" s="44"/>
      <c r="AM2295" s="44"/>
      <c r="AN2295" s="36"/>
      <c r="AO2295" s="36"/>
      <c r="AP2295" s="36"/>
      <c r="AQ2295" s="36"/>
      <c r="AR2295" s="36"/>
      <c r="AS2295" s="36"/>
    </row>
    <row r="2296" spans="2:45" ht="30" customHeight="1" x14ac:dyDescent="0.25">
      <c r="S2296" s="7" t="s">
        <v>604</v>
      </c>
      <c r="T2296" s="7" t="str">
        <f t="shared" ref="T2296" si="2022">VLOOKUP($T2283,$AU$1:$AZ$31,MATCH($T2277,$AU$1:$AZ$1,0),FALSE)&amp;"_"&amp;T2285</f>
        <v>10V_NormalMode</v>
      </c>
      <c r="U2296" s="71"/>
      <c r="V2296" s="37"/>
      <c r="W2296" s="37"/>
      <c r="X2296" s="38"/>
      <c r="Y2296" s="38"/>
      <c r="Z2296" s="71"/>
      <c r="AA2296" s="39"/>
      <c r="AB2296" s="40"/>
      <c r="AC2296" s="40"/>
      <c r="AD2296" s="40"/>
      <c r="AE2296" s="41"/>
      <c r="AF2296" s="42"/>
      <c r="AG2296" s="49"/>
      <c r="AH2296" s="43"/>
      <c r="AI2296" s="43"/>
      <c r="AJ2296" s="44"/>
      <c r="AK2296" s="44"/>
      <c r="AL2296" s="44"/>
      <c r="AM2296" s="44"/>
      <c r="AN2296" s="36"/>
      <c r="AO2296" s="36"/>
      <c r="AP2296" s="36"/>
      <c r="AQ2296" s="36"/>
      <c r="AR2296" s="36"/>
      <c r="AS2296" s="36"/>
    </row>
    <row r="2297" spans="2:45" ht="30" customHeight="1" x14ac:dyDescent="0.25">
      <c r="S2297" s="7" t="s">
        <v>424</v>
      </c>
      <c r="T2297" s="7" t="str">
        <f>VLOOKUP($T2279,MPN!$A$1:$E$497,2,FALSE)</f>
        <v>AMIC</v>
      </c>
      <c r="U2297" s="71"/>
      <c r="V2297" s="37"/>
      <c r="W2297" s="37"/>
      <c r="X2297" s="38"/>
      <c r="Y2297" s="38"/>
      <c r="Z2297" s="71"/>
      <c r="AA2297" s="39"/>
      <c r="AB2297" s="40"/>
      <c r="AC2297" s="40"/>
      <c r="AD2297" s="40"/>
      <c r="AE2297" s="41"/>
      <c r="AF2297" s="42"/>
      <c r="AG2297" s="49"/>
      <c r="AH2297" s="43"/>
      <c r="AI2297" s="43"/>
      <c r="AJ2297" s="44"/>
      <c r="AK2297" s="44"/>
      <c r="AL2297" s="44"/>
      <c r="AM2297" s="44"/>
      <c r="AN2297" s="36"/>
      <c r="AO2297" s="36"/>
      <c r="AP2297" s="36"/>
      <c r="AQ2297" s="36"/>
      <c r="AR2297" s="36"/>
      <c r="AS2297" s="36"/>
    </row>
    <row r="2298" spans="2:45" ht="30" customHeight="1" x14ac:dyDescent="0.25">
      <c r="S2298" s="7" t="s">
        <v>16</v>
      </c>
      <c r="T2298" s="7" t="str">
        <f>VLOOKUP($T2280,ASIC!$A$1:$B$200,2,FALSE)</f>
        <v>M804WF</v>
      </c>
      <c r="U2298" s="71"/>
      <c r="V2298" s="37"/>
      <c r="W2298" s="37"/>
      <c r="X2298" s="38"/>
      <c r="Y2298" s="38"/>
      <c r="Z2298" s="71"/>
      <c r="AA2298" s="39"/>
      <c r="AB2298" s="40"/>
      <c r="AC2298" s="40"/>
      <c r="AD2298" s="40"/>
      <c r="AE2298" s="41"/>
      <c r="AF2298" s="42"/>
      <c r="AG2298" s="49"/>
      <c r="AH2298" s="43"/>
      <c r="AI2298" s="43"/>
      <c r="AJ2298" s="44"/>
      <c r="AK2298" s="44"/>
      <c r="AL2298" s="44"/>
      <c r="AM2298" s="44"/>
      <c r="AN2298" s="36"/>
      <c r="AO2298" s="36"/>
      <c r="AP2298" s="36"/>
      <c r="AQ2298" s="36"/>
      <c r="AR2298" s="36"/>
      <c r="AS2298" s="36"/>
    </row>
    <row r="2299" spans="2:45" ht="30" customHeight="1" x14ac:dyDescent="0.25">
      <c r="S2299" s="7" t="s">
        <v>17</v>
      </c>
      <c r="T2299" s="7" t="str">
        <f>VLOOKUP($T2281,Sensor!$A$1:$B$100,2,FALSE)</f>
        <v>2391A</v>
      </c>
      <c r="U2299" s="71"/>
      <c r="V2299" s="37"/>
      <c r="W2299" s="37"/>
      <c r="X2299" s="38"/>
      <c r="Y2299" s="38"/>
      <c r="Z2299" s="71"/>
      <c r="AA2299" s="39"/>
      <c r="AB2299" s="40"/>
      <c r="AC2299" s="40"/>
      <c r="AD2299" s="40"/>
      <c r="AE2299" s="41"/>
      <c r="AF2299" s="42"/>
      <c r="AG2299" s="49"/>
      <c r="AH2299" s="43"/>
      <c r="AI2299" s="43"/>
      <c r="AJ2299" s="44"/>
      <c r="AK2299" s="44"/>
      <c r="AL2299" s="44"/>
      <c r="AM2299" s="44"/>
      <c r="AN2299" s="36"/>
      <c r="AO2299" s="36"/>
      <c r="AP2299" s="36"/>
      <c r="AQ2299" s="36"/>
      <c r="AR2299" s="36"/>
      <c r="AS2299" s="36"/>
    </row>
    <row r="2300" spans="2:45" ht="30" customHeight="1" x14ac:dyDescent="0.25">
      <c r="S2300" s="7" t="s">
        <v>21</v>
      </c>
      <c r="T2300" s="7" t="str">
        <f>VLOOKUP($T2279,MPN!$A$1:$E$497,5,FALSE)</f>
        <v>Default</v>
      </c>
      <c r="U2300" s="71"/>
      <c r="V2300" s="37"/>
      <c r="W2300" s="37"/>
      <c r="X2300" s="38"/>
      <c r="Y2300" s="38"/>
      <c r="Z2300" s="71"/>
      <c r="AA2300" s="39"/>
      <c r="AB2300" s="40"/>
      <c r="AC2300" s="40"/>
      <c r="AD2300" s="40"/>
      <c r="AE2300" s="41"/>
      <c r="AF2300" s="42"/>
      <c r="AG2300" s="49"/>
      <c r="AH2300" s="43"/>
      <c r="AI2300" s="43"/>
      <c r="AJ2300" s="44"/>
      <c r="AK2300" s="44"/>
      <c r="AL2300" s="44"/>
      <c r="AM2300" s="44"/>
      <c r="AN2300" s="36"/>
      <c r="AO2300" s="36"/>
      <c r="AP2300" s="36"/>
      <c r="AQ2300" s="36"/>
      <c r="AR2300" s="36"/>
      <c r="AS2300" s="36"/>
    </row>
    <row r="2301" spans="2:45" ht="30" customHeight="1" x14ac:dyDescent="0.25">
      <c r="S2301" s="7" t="s">
        <v>545</v>
      </c>
      <c r="T2301" s="7">
        <f t="shared" ref="T2301" si="2023">VLOOKUP(T2290,$DT$1:$DV$31,3,FALSE)</f>
        <v>0</v>
      </c>
      <c r="U2301" s="71"/>
      <c r="V2301" s="37"/>
      <c r="W2301" s="37"/>
      <c r="X2301" s="38"/>
      <c r="Y2301" s="38"/>
      <c r="Z2301" s="71"/>
      <c r="AA2301" s="39"/>
      <c r="AB2301" s="40"/>
      <c r="AC2301" s="40"/>
      <c r="AD2301" s="40"/>
      <c r="AE2301" s="41"/>
      <c r="AF2301" s="42"/>
      <c r="AG2301" s="49"/>
      <c r="AH2301" s="43"/>
      <c r="AI2301" s="43"/>
      <c r="AJ2301" s="44"/>
      <c r="AK2301" s="44"/>
      <c r="AL2301" s="44"/>
      <c r="AM2301" s="44"/>
      <c r="AN2301" s="36"/>
      <c r="AO2301" s="36"/>
      <c r="AP2301" s="36"/>
      <c r="AQ2301" s="36"/>
      <c r="AR2301" s="36"/>
      <c r="AS2301" s="36"/>
    </row>
    <row r="2302" spans="2:45" ht="30" customHeight="1" x14ac:dyDescent="0.25">
      <c r="S2302" s="7" t="s">
        <v>22</v>
      </c>
      <c r="T2302" s="15">
        <v>0</v>
      </c>
      <c r="U2302" s="71"/>
      <c r="V2302" s="37"/>
      <c r="W2302" s="37"/>
      <c r="X2302" s="38"/>
      <c r="Y2302" s="38"/>
      <c r="Z2302" s="71"/>
      <c r="AA2302" s="39"/>
      <c r="AB2302" s="40"/>
      <c r="AC2302" s="40"/>
      <c r="AD2302" s="40"/>
      <c r="AE2302" s="41"/>
      <c r="AF2302" s="42"/>
      <c r="AG2302" s="49"/>
      <c r="AH2302" s="43"/>
      <c r="AI2302" s="43"/>
      <c r="AJ2302" s="44"/>
      <c r="AK2302" s="44"/>
      <c r="AL2302" s="44"/>
      <c r="AM2302" s="44"/>
      <c r="AN2302" s="36"/>
      <c r="AO2302" s="36"/>
      <c r="AP2302" s="36"/>
      <c r="AQ2302" s="36"/>
      <c r="AR2302" s="36"/>
      <c r="AS2302" s="36"/>
    </row>
    <row r="2303" spans="2:45" ht="30" customHeight="1" x14ac:dyDescent="0.25">
      <c r="B2303" s="70"/>
      <c r="S2303" s="7" t="s">
        <v>696</v>
      </c>
      <c r="T2303" s="28">
        <v>46006</v>
      </c>
      <c r="U2303" s="71"/>
      <c r="V2303" s="37"/>
      <c r="W2303" s="37"/>
      <c r="X2303" s="38"/>
      <c r="Y2303" s="38"/>
      <c r="Z2303" s="71"/>
      <c r="AA2303" s="39"/>
      <c r="AB2303" s="40"/>
      <c r="AC2303" s="40"/>
      <c r="AD2303" s="40"/>
      <c r="AE2303" s="41"/>
      <c r="AF2303" s="42"/>
      <c r="AG2303" s="49"/>
      <c r="AH2303" s="43"/>
      <c r="AI2303" s="43"/>
      <c r="AJ2303" s="44"/>
      <c r="AK2303" s="44"/>
      <c r="AL2303" s="44"/>
      <c r="AM2303" s="44"/>
      <c r="AN2303" s="36"/>
      <c r="AO2303" s="36"/>
      <c r="AP2303" s="36"/>
      <c r="AQ2303" s="36"/>
      <c r="AR2303" s="36"/>
      <c r="AS2303" s="36"/>
    </row>
    <row r="2304" spans="2:45" ht="30" customHeight="1" x14ac:dyDescent="0.25">
      <c r="S2304" s="7" t="s">
        <v>694</v>
      </c>
      <c r="T2304" s="15" t="s">
        <v>994</v>
      </c>
      <c r="U2304" s="71"/>
      <c r="V2304" s="37"/>
      <c r="W2304" s="37"/>
      <c r="X2304" s="38"/>
      <c r="Y2304" s="38"/>
      <c r="Z2304" s="71"/>
      <c r="AA2304" s="39"/>
      <c r="AB2304" s="40"/>
      <c r="AC2304" s="40"/>
      <c r="AD2304" s="40"/>
      <c r="AE2304" s="41"/>
      <c r="AF2304" s="42"/>
      <c r="AG2304" s="49"/>
      <c r="AH2304" s="43"/>
      <c r="AI2304" s="43"/>
      <c r="AJ2304" s="44"/>
      <c r="AK2304" s="44"/>
      <c r="AL2304" s="44"/>
      <c r="AM2304" s="44"/>
      <c r="AN2304" s="36"/>
      <c r="AO2304" s="36"/>
      <c r="AP2304" s="36"/>
      <c r="AQ2304" s="36"/>
      <c r="AR2304" s="36"/>
      <c r="AS2304" s="36"/>
    </row>
    <row r="2305" spans="19:45" ht="30" customHeight="1" x14ac:dyDescent="0.25">
      <c r="S2305" s="7" t="s">
        <v>697</v>
      </c>
      <c r="T2305" s="7">
        <f t="shared" ref="T2305" ca="1" si="2024">COUNTA(U2280:U2339)</f>
        <v>12</v>
      </c>
      <c r="U2305" s="71"/>
      <c r="V2305" s="37"/>
      <c r="W2305" s="37"/>
      <c r="X2305" s="38"/>
      <c r="Y2305" s="38"/>
      <c r="Z2305" s="71"/>
      <c r="AA2305" s="39"/>
      <c r="AB2305" s="40"/>
      <c r="AC2305" s="40"/>
      <c r="AD2305" s="40"/>
      <c r="AE2305" s="41"/>
      <c r="AF2305" s="42"/>
      <c r="AG2305" s="49"/>
      <c r="AH2305" s="43"/>
      <c r="AI2305" s="43"/>
      <c r="AJ2305" s="44"/>
      <c r="AK2305" s="44"/>
      <c r="AL2305" s="44"/>
      <c r="AM2305" s="44"/>
      <c r="AN2305" s="36"/>
      <c r="AO2305" s="36"/>
      <c r="AP2305" s="36"/>
      <c r="AQ2305" s="36"/>
      <c r="AR2305" s="36"/>
      <c r="AS2305" s="36"/>
    </row>
    <row r="2306" spans="19:45" ht="30" customHeight="1" x14ac:dyDescent="0.25">
      <c r="S2306" s="7" t="s">
        <v>715</v>
      </c>
      <c r="T2306" s="7" t="str">
        <f t="shared" ref="T2306" si="2025">T2294&amp;"+/-"&amp;T2295&amp;" "&amp;T2304</f>
        <v>-38+/-1 dBV</v>
      </c>
      <c r="U2306" s="71"/>
      <c r="V2306" s="37"/>
      <c r="W2306" s="37"/>
      <c r="X2306" s="38"/>
      <c r="Y2306" s="38"/>
      <c r="Z2306" s="71"/>
      <c r="AA2306" s="39"/>
      <c r="AB2306" s="40"/>
      <c r="AC2306" s="40"/>
      <c r="AD2306" s="40"/>
      <c r="AE2306" s="41"/>
      <c r="AF2306" s="42"/>
      <c r="AG2306" s="49"/>
      <c r="AH2306" s="43"/>
      <c r="AI2306" s="43"/>
      <c r="AJ2306" s="44"/>
      <c r="AK2306" s="44"/>
      <c r="AL2306" s="44"/>
      <c r="AM2306" s="44"/>
      <c r="AN2306" s="36"/>
      <c r="AO2306" s="36"/>
      <c r="AP2306" s="36"/>
      <c r="AQ2306" s="36"/>
      <c r="AR2306" s="36"/>
      <c r="AS2306" s="36"/>
    </row>
    <row r="2307" spans="19:45" ht="30" customHeight="1" x14ac:dyDescent="0.25">
      <c r="S2307" s="7" t="s">
        <v>719</v>
      </c>
      <c r="T2307" s="54" t="str">
        <f t="shared" ref="T2307" si="2026">T2286&amp;" : "&amp;T2289&amp;" "&amp;"(uA)"&amp;CHAR(10)&amp;"Vdc&amp;Remark: "&amp;T2292</f>
        <v>3.3V : 100~200 (uA)
Vdc&amp;Remark: -</v>
      </c>
      <c r="U2307" s="71"/>
      <c r="V2307" s="37"/>
      <c r="W2307" s="37"/>
      <c r="X2307" s="38"/>
      <c r="Y2307" s="38"/>
      <c r="Z2307" s="71"/>
      <c r="AA2307" s="39"/>
      <c r="AB2307" s="40"/>
      <c r="AC2307" s="40"/>
      <c r="AD2307" s="40"/>
      <c r="AE2307" s="41"/>
      <c r="AF2307" s="42"/>
      <c r="AG2307" s="49"/>
      <c r="AH2307" s="43"/>
      <c r="AI2307" s="43"/>
      <c r="AJ2307" s="44"/>
      <c r="AK2307" s="44"/>
      <c r="AL2307" s="44"/>
      <c r="AM2307" s="44"/>
      <c r="AN2307" s="36"/>
      <c r="AO2307" s="36"/>
      <c r="AP2307" s="36"/>
      <c r="AQ2307" s="36"/>
      <c r="AR2307" s="36"/>
      <c r="AS2307" s="36"/>
    </row>
    <row r="2308" spans="19:45" ht="30" customHeight="1" x14ac:dyDescent="0.25">
      <c r="U2308" s="71"/>
      <c r="V2308" s="37"/>
      <c r="W2308" s="37"/>
      <c r="X2308" s="38"/>
      <c r="Y2308" s="38"/>
      <c r="Z2308" s="71"/>
      <c r="AA2308" s="39"/>
      <c r="AB2308" s="40"/>
      <c r="AC2308" s="40"/>
      <c r="AD2308" s="40"/>
      <c r="AE2308" s="41"/>
      <c r="AF2308" s="42"/>
      <c r="AG2308" s="49"/>
      <c r="AH2308" s="43"/>
      <c r="AI2308" s="43"/>
      <c r="AJ2308" s="44"/>
      <c r="AK2308" s="44"/>
      <c r="AL2308" s="44"/>
      <c r="AM2308" s="44"/>
      <c r="AN2308" s="36"/>
      <c r="AO2308" s="36"/>
      <c r="AP2308" s="36"/>
      <c r="AQ2308" s="36"/>
      <c r="AR2308" s="36"/>
      <c r="AS2308" s="36"/>
    </row>
    <row r="2309" spans="19:45" ht="30" customHeight="1" x14ac:dyDescent="0.25">
      <c r="S2309" s="2" t="s">
        <v>14</v>
      </c>
      <c r="T2309" s="2" t="str">
        <f t="shared" ref="T2309" si="2027">ADDRESS(ROW(S2309),COLUMN($S$1))&amp;":"&amp;ADDRESS(ROW(S2339),COLUMN($T$1))</f>
        <v>$S$2309:$T$2339</v>
      </c>
      <c r="U2309" s="71"/>
      <c r="V2309" s="37"/>
      <c r="W2309" s="37"/>
      <c r="X2309" s="38"/>
      <c r="Y2309" s="38"/>
      <c r="Z2309" s="71"/>
      <c r="AA2309" s="39"/>
      <c r="AB2309" s="40"/>
      <c r="AC2309" s="40"/>
      <c r="AD2309" s="40"/>
      <c r="AE2309" s="41"/>
      <c r="AF2309" s="42"/>
      <c r="AG2309" s="49"/>
      <c r="AH2309" s="43"/>
      <c r="AI2309" s="43"/>
      <c r="AJ2309" s="44"/>
      <c r="AK2309" s="44"/>
      <c r="AL2309" s="44"/>
      <c r="AM2309" s="44"/>
      <c r="AN2309" s="36"/>
      <c r="AO2309" s="36"/>
      <c r="AP2309" s="36"/>
      <c r="AQ2309" s="36"/>
      <c r="AR2309" s="36"/>
      <c r="AS2309" s="36"/>
    </row>
    <row r="2310" spans="19:45" ht="30" customHeight="1" x14ac:dyDescent="0.25">
      <c r="S2310" s="4" t="str">
        <f t="shared" ref="S2310" si="2028">$BB$2</f>
        <v>15V</v>
      </c>
      <c r="T2310" s="3" t="s">
        <v>562</v>
      </c>
      <c r="U2310" s="71"/>
      <c r="V2310" s="37"/>
      <c r="W2310" s="37"/>
      <c r="X2310" s="38"/>
      <c r="Y2310" s="38"/>
      <c r="Z2310" s="71"/>
      <c r="AA2310" s="39"/>
      <c r="AB2310" s="40"/>
      <c r="AC2310" s="40"/>
      <c r="AD2310" s="40"/>
      <c r="AE2310" s="41"/>
      <c r="AF2310" s="42"/>
      <c r="AG2310" s="49"/>
      <c r="AH2310" s="43"/>
      <c r="AI2310" s="43"/>
      <c r="AJ2310" s="44"/>
      <c r="AK2310" s="44"/>
      <c r="AL2310" s="44"/>
      <c r="AM2310" s="44"/>
      <c r="AN2310" s="36"/>
      <c r="AO2310" s="36"/>
      <c r="AP2310" s="36"/>
      <c r="AQ2310" s="36"/>
      <c r="AR2310" s="36"/>
      <c r="AS2310" s="36"/>
    </row>
    <row r="2311" spans="19:45" ht="30" customHeight="1" x14ac:dyDescent="0.25">
      <c r="S2311" s="4" t="str">
        <f t="shared" ref="S2311" si="2029">$BB$3</f>
        <v>14V</v>
      </c>
      <c r="T2311" s="3" t="s">
        <v>562</v>
      </c>
      <c r="U2311" s="71"/>
      <c r="V2311" s="37"/>
      <c r="W2311" s="37"/>
      <c r="X2311" s="38"/>
      <c r="Y2311" s="38"/>
      <c r="Z2311" s="71"/>
      <c r="AA2311" s="39"/>
      <c r="AB2311" s="40"/>
      <c r="AC2311" s="40"/>
      <c r="AD2311" s="40"/>
      <c r="AE2311" s="41"/>
      <c r="AF2311" s="42"/>
      <c r="AG2311" s="49"/>
      <c r="AH2311" s="43"/>
      <c r="AI2311" s="43"/>
      <c r="AJ2311" s="44"/>
      <c r="AK2311" s="44"/>
      <c r="AL2311" s="44"/>
      <c r="AM2311" s="44"/>
      <c r="AN2311" s="36"/>
      <c r="AO2311" s="36"/>
      <c r="AP2311" s="36"/>
      <c r="AQ2311" s="36"/>
      <c r="AR2311" s="36"/>
      <c r="AS2311" s="36"/>
    </row>
    <row r="2312" spans="19:45" ht="30" customHeight="1" x14ac:dyDescent="0.25">
      <c r="S2312" s="4" t="str">
        <f t="shared" ref="S2312" si="2030">$BB$4</f>
        <v>13V</v>
      </c>
      <c r="T2312" s="3" t="s">
        <v>562</v>
      </c>
      <c r="U2312" s="71"/>
      <c r="V2312" s="37"/>
      <c r="W2312" s="37"/>
      <c r="X2312" s="38"/>
      <c r="Y2312" s="38"/>
      <c r="Z2312" s="71"/>
      <c r="AA2312" s="39"/>
      <c r="AB2312" s="40"/>
      <c r="AC2312" s="40"/>
      <c r="AD2312" s="40"/>
      <c r="AE2312" s="41"/>
      <c r="AF2312" s="42"/>
      <c r="AG2312" s="49"/>
      <c r="AH2312" s="43"/>
      <c r="AI2312" s="43"/>
      <c r="AJ2312" s="44"/>
      <c r="AK2312" s="44"/>
      <c r="AL2312" s="44"/>
      <c r="AM2312" s="44"/>
      <c r="AN2312" s="36"/>
      <c r="AO2312" s="36"/>
      <c r="AP2312" s="36"/>
      <c r="AQ2312" s="36"/>
      <c r="AR2312" s="36"/>
      <c r="AS2312" s="36"/>
    </row>
    <row r="2313" spans="19:45" ht="30" customHeight="1" x14ac:dyDescent="0.25">
      <c r="S2313" s="4" t="str">
        <f t="shared" ref="S2313" si="2031">$BB$5</f>
        <v>12V</v>
      </c>
      <c r="T2313" s="3" t="s">
        <v>562</v>
      </c>
      <c r="U2313" s="71"/>
      <c r="V2313" s="37"/>
      <c r="W2313" s="37"/>
      <c r="X2313" s="38"/>
      <c r="Y2313" s="38"/>
      <c r="Z2313" s="71"/>
      <c r="AA2313" s="39"/>
      <c r="AB2313" s="40"/>
      <c r="AC2313" s="40"/>
      <c r="AD2313" s="40"/>
      <c r="AE2313" s="41"/>
      <c r="AF2313" s="42"/>
      <c r="AG2313" s="49"/>
      <c r="AH2313" s="43"/>
      <c r="AI2313" s="43"/>
      <c r="AJ2313" s="44"/>
      <c r="AK2313" s="44"/>
      <c r="AL2313" s="44"/>
      <c r="AM2313" s="44"/>
      <c r="AN2313" s="36"/>
      <c r="AO2313" s="36"/>
      <c r="AP2313" s="36"/>
      <c r="AQ2313" s="36"/>
      <c r="AR2313" s="36"/>
      <c r="AS2313" s="36"/>
    </row>
    <row r="2314" spans="19:45" ht="30" customHeight="1" x14ac:dyDescent="0.25">
      <c r="S2314" s="4" t="str">
        <f t="shared" ref="S2314" si="2032">$BB$6</f>
        <v>11V</v>
      </c>
      <c r="T2314" s="3" t="s">
        <v>562</v>
      </c>
      <c r="U2314" s="71"/>
      <c r="V2314" s="37"/>
      <c r="W2314" s="37"/>
      <c r="X2314" s="38"/>
      <c r="Y2314" s="38"/>
      <c r="Z2314" s="71"/>
      <c r="AA2314" s="39"/>
      <c r="AB2314" s="40"/>
      <c r="AC2314" s="40"/>
      <c r="AD2314" s="40"/>
      <c r="AE2314" s="41"/>
      <c r="AF2314" s="42"/>
      <c r="AG2314" s="49"/>
      <c r="AH2314" s="43"/>
      <c r="AI2314" s="43"/>
      <c r="AJ2314" s="44"/>
      <c r="AK2314" s="44"/>
      <c r="AL2314" s="44"/>
      <c r="AM2314" s="44"/>
      <c r="AN2314" s="36"/>
      <c r="AO2314" s="36"/>
      <c r="AP2314" s="36"/>
      <c r="AQ2314" s="36"/>
      <c r="AR2314" s="36"/>
      <c r="AS2314" s="36"/>
    </row>
    <row r="2315" spans="19:45" ht="30" customHeight="1" x14ac:dyDescent="0.25">
      <c r="S2315" s="4" t="str">
        <f t="shared" ref="S2315" si="2033">$BB$7</f>
        <v>10V</v>
      </c>
      <c r="T2315" s="3">
        <v>0</v>
      </c>
      <c r="U2315" s="71"/>
      <c r="V2315" s="37"/>
      <c r="W2315" s="37"/>
      <c r="X2315" s="38"/>
      <c r="Y2315" s="38"/>
      <c r="Z2315" s="71"/>
      <c r="AA2315" s="39"/>
      <c r="AB2315" s="40"/>
      <c r="AC2315" s="40"/>
      <c r="AD2315" s="40"/>
      <c r="AE2315" s="41"/>
      <c r="AF2315" s="42"/>
      <c r="AG2315" s="49"/>
      <c r="AH2315" s="43"/>
      <c r="AI2315" s="43"/>
      <c r="AJ2315" s="44"/>
      <c r="AK2315" s="44"/>
      <c r="AL2315" s="44"/>
      <c r="AM2315" s="44"/>
      <c r="AN2315" s="36"/>
      <c r="AO2315" s="36"/>
      <c r="AP2315" s="36"/>
      <c r="AQ2315" s="36"/>
      <c r="AR2315" s="36"/>
      <c r="AS2315" s="36"/>
    </row>
    <row r="2316" spans="19:45" ht="30" customHeight="1" x14ac:dyDescent="0.25">
      <c r="S2316" s="4" t="str">
        <f t="shared" ref="S2316" si="2034">$BB$8</f>
        <v>9V</v>
      </c>
      <c r="T2316" s="3">
        <v>-1.2</v>
      </c>
      <c r="U2316" s="71"/>
      <c r="V2316" s="37"/>
      <c r="W2316" s="37"/>
      <c r="X2316" s="38"/>
      <c r="Y2316" s="38"/>
      <c r="Z2316" s="71"/>
      <c r="AA2316" s="39"/>
      <c r="AB2316" s="40"/>
      <c r="AC2316" s="40"/>
      <c r="AD2316" s="40"/>
      <c r="AE2316" s="41"/>
      <c r="AF2316" s="42"/>
      <c r="AG2316" s="49"/>
      <c r="AH2316" s="43"/>
      <c r="AI2316" s="43"/>
      <c r="AJ2316" s="44"/>
      <c r="AK2316" s="44"/>
      <c r="AL2316" s="44"/>
      <c r="AM2316" s="44"/>
      <c r="AN2316" s="36"/>
      <c r="AO2316" s="36"/>
      <c r="AP2316" s="36"/>
      <c r="AQ2316" s="36"/>
      <c r="AR2316" s="36"/>
      <c r="AS2316" s="36"/>
    </row>
    <row r="2317" spans="19:45" ht="30" customHeight="1" x14ac:dyDescent="0.25">
      <c r="S2317" s="4" t="str">
        <f t="shared" ref="S2317" si="2035">$BB$9</f>
        <v>FIX</v>
      </c>
      <c r="T2317" s="3" t="s">
        <v>562</v>
      </c>
      <c r="U2317" s="71"/>
      <c r="V2317" s="37"/>
      <c r="W2317" s="37"/>
      <c r="X2317" s="38"/>
      <c r="Y2317" s="38"/>
      <c r="Z2317" s="71"/>
      <c r="AA2317" s="39"/>
      <c r="AB2317" s="40"/>
      <c r="AC2317" s="40"/>
      <c r="AD2317" s="40"/>
      <c r="AE2317" s="41"/>
      <c r="AF2317" s="42"/>
      <c r="AG2317" s="49"/>
      <c r="AH2317" s="43"/>
      <c r="AI2317" s="43"/>
      <c r="AJ2317" s="44"/>
      <c r="AK2317" s="44"/>
      <c r="AL2317" s="44"/>
      <c r="AM2317" s="44"/>
      <c r="AN2317" s="36"/>
      <c r="AO2317" s="36"/>
      <c r="AP2317" s="36"/>
      <c r="AQ2317" s="36"/>
      <c r="AR2317" s="36"/>
      <c r="AS2317" s="36"/>
    </row>
    <row r="2318" spans="19:45" ht="30" customHeight="1" x14ac:dyDescent="0.25">
      <c r="S2318" s="4" t="str">
        <f t="shared" ref="S2318" si="2036">$BB$10</f>
        <v>Space</v>
      </c>
      <c r="T2318" s="3"/>
      <c r="U2318" s="71"/>
      <c r="V2318" s="37"/>
      <c r="W2318" s="37"/>
      <c r="X2318" s="38"/>
      <c r="Y2318" s="38"/>
      <c r="Z2318" s="71"/>
      <c r="AA2318" s="39"/>
      <c r="AB2318" s="40"/>
      <c r="AC2318" s="40"/>
      <c r="AD2318" s="40"/>
      <c r="AE2318" s="41"/>
      <c r="AF2318" s="42"/>
      <c r="AG2318" s="49"/>
      <c r="AH2318" s="43"/>
      <c r="AI2318" s="43"/>
      <c r="AJ2318" s="44"/>
      <c r="AK2318" s="44"/>
      <c r="AL2318" s="44"/>
      <c r="AM2318" s="44"/>
      <c r="AN2318" s="36"/>
      <c r="AO2318" s="36"/>
      <c r="AP2318" s="36"/>
      <c r="AQ2318" s="36"/>
      <c r="AR2318" s="36"/>
      <c r="AS2318" s="36"/>
    </row>
    <row r="2319" spans="19:45" ht="30" customHeight="1" x14ac:dyDescent="0.25">
      <c r="S2319" s="4" t="str">
        <f t="shared" ref="S2319" si="2037">$BB$11</f>
        <v>Config2</v>
      </c>
      <c r="T2319" s="3"/>
      <c r="U2319" s="71"/>
      <c r="V2319" s="37"/>
      <c r="W2319" s="37"/>
      <c r="X2319" s="38"/>
      <c r="Y2319" s="38"/>
      <c r="Z2319" s="71"/>
      <c r="AA2319" s="39"/>
      <c r="AB2319" s="40"/>
      <c r="AC2319" s="40"/>
      <c r="AD2319" s="40"/>
      <c r="AE2319" s="41"/>
      <c r="AF2319" s="42"/>
      <c r="AG2319" s="49"/>
      <c r="AH2319" s="43"/>
      <c r="AI2319" s="43"/>
      <c r="AJ2319" s="44"/>
      <c r="AK2319" s="44"/>
      <c r="AL2319" s="44"/>
      <c r="AM2319" s="44"/>
      <c r="AN2319" s="36"/>
      <c r="AO2319" s="36"/>
      <c r="AP2319" s="36"/>
      <c r="AQ2319" s="36"/>
      <c r="AR2319" s="36"/>
      <c r="AS2319" s="36"/>
    </row>
    <row r="2320" spans="19:45" ht="30" customHeight="1" x14ac:dyDescent="0.25">
      <c r="S2320" s="4" t="str">
        <f t="shared" ref="S2320" si="2038">$BB$12</f>
        <v>-</v>
      </c>
      <c r="T2320" s="3"/>
      <c r="U2320" s="36"/>
      <c r="V2320" s="37"/>
      <c r="W2320" s="37"/>
      <c r="X2320" s="38"/>
      <c r="Y2320" s="38"/>
      <c r="Z2320" s="71"/>
      <c r="AA2320" s="39"/>
      <c r="AB2320" s="40"/>
      <c r="AC2320" s="40"/>
      <c r="AD2320" s="40"/>
      <c r="AE2320" s="41"/>
      <c r="AF2320" s="42"/>
      <c r="AG2320" s="49"/>
      <c r="AH2320" s="43"/>
      <c r="AI2320" s="43"/>
      <c r="AJ2320" s="44"/>
      <c r="AK2320" s="44"/>
      <c r="AL2320" s="44"/>
      <c r="AM2320" s="44"/>
      <c r="AN2320" s="36"/>
      <c r="AO2320" s="36"/>
      <c r="AP2320" s="36"/>
      <c r="AQ2320" s="36"/>
      <c r="AR2320" s="36"/>
      <c r="AS2320" s="36"/>
    </row>
    <row r="2321" spans="19:45" ht="30" customHeight="1" x14ac:dyDescent="0.25">
      <c r="S2321" s="4" t="str">
        <f t="shared" ref="S2321" si="2039">$BB$13</f>
        <v>-</v>
      </c>
      <c r="T2321" s="3"/>
      <c r="U2321" s="36"/>
      <c r="V2321" s="37"/>
      <c r="W2321" s="37"/>
      <c r="X2321" s="38"/>
      <c r="Y2321" s="38"/>
      <c r="Z2321" s="71"/>
      <c r="AA2321" s="39"/>
      <c r="AB2321" s="40"/>
      <c r="AC2321" s="40"/>
      <c r="AD2321" s="40"/>
      <c r="AE2321" s="41"/>
      <c r="AF2321" s="42"/>
      <c r="AG2321" s="49"/>
      <c r="AH2321" s="43"/>
      <c r="AI2321" s="43"/>
      <c r="AJ2321" s="44"/>
      <c r="AK2321" s="44"/>
      <c r="AL2321" s="44"/>
      <c r="AM2321" s="44"/>
      <c r="AN2321" s="36"/>
      <c r="AO2321" s="36"/>
      <c r="AP2321" s="36"/>
      <c r="AQ2321" s="36"/>
      <c r="AR2321" s="36"/>
      <c r="AS2321" s="36"/>
    </row>
    <row r="2322" spans="19:45" ht="30" customHeight="1" x14ac:dyDescent="0.25">
      <c r="S2322" s="4" t="str">
        <f t="shared" ref="S2322" si="2040">$BB$14</f>
        <v>-</v>
      </c>
      <c r="T2322" s="3"/>
      <c r="U2322" s="36"/>
      <c r="V2322" s="37"/>
      <c r="W2322" s="37"/>
      <c r="X2322" s="38"/>
      <c r="Y2322" s="38"/>
      <c r="Z2322" s="71"/>
      <c r="AA2322" s="39"/>
      <c r="AB2322" s="40"/>
      <c r="AC2322" s="40"/>
      <c r="AD2322" s="40"/>
      <c r="AE2322" s="41"/>
      <c r="AF2322" s="42"/>
      <c r="AG2322" s="49"/>
      <c r="AH2322" s="43"/>
      <c r="AI2322" s="43"/>
      <c r="AJ2322" s="44"/>
      <c r="AK2322" s="44"/>
      <c r="AL2322" s="44"/>
      <c r="AM2322" s="44"/>
      <c r="AN2322" s="36"/>
      <c r="AO2322" s="36"/>
      <c r="AP2322" s="36"/>
      <c r="AQ2322" s="36"/>
      <c r="AR2322" s="36"/>
      <c r="AS2322" s="36"/>
    </row>
    <row r="2323" spans="19:45" ht="30" customHeight="1" x14ac:dyDescent="0.25">
      <c r="S2323" s="4" t="str">
        <f t="shared" ref="S2323" si="2041">$BB$15</f>
        <v>-</v>
      </c>
      <c r="T2323" s="3"/>
      <c r="U2323" s="36"/>
      <c r="V2323" s="37"/>
      <c r="W2323" s="37"/>
      <c r="X2323" s="38"/>
      <c r="Y2323" s="38"/>
      <c r="Z2323" s="71"/>
      <c r="AA2323" s="39"/>
      <c r="AB2323" s="40"/>
      <c r="AC2323" s="40"/>
      <c r="AD2323" s="40"/>
      <c r="AE2323" s="41"/>
      <c r="AF2323" s="42"/>
      <c r="AG2323" s="49"/>
      <c r="AH2323" s="43"/>
      <c r="AI2323" s="43"/>
      <c r="AJ2323" s="44"/>
      <c r="AK2323" s="44"/>
      <c r="AL2323" s="44"/>
      <c r="AM2323" s="44"/>
      <c r="AN2323" s="36"/>
      <c r="AO2323" s="36"/>
      <c r="AP2323" s="36"/>
      <c r="AQ2323" s="36"/>
      <c r="AR2323" s="36"/>
      <c r="AS2323" s="36"/>
    </row>
    <row r="2324" spans="19:45" ht="30" customHeight="1" x14ac:dyDescent="0.25">
      <c r="S2324" s="4" t="str">
        <f t="shared" ref="S2324" si="2042">$BB$16</f>
        <v>-</v>
      </c>
      <c r="T2324" s="3"/>
      <c r="U2324" s="36"/>
      <c r="V2324" s="37"/>
      <c r="W2324" s="37"/>
      <c r="X2324" s="38"/>
      <c r="Y2324" s="38"/>
      <c r="Z2324" s="71"/>
      <c r="AA2324" s="39"/>
      <c r="AB2324" s="40"/>
      <c r="AC2324" s="40"/>
      <c r="AD2324" s="40"/>
      <c r="AE2324" s="41"/>
      <c r="AF2324" s="42"/>
      <c r="AG2324" s="49"/>
      <c r="AH2324" s="43"/>
      <c r="AI2324" s="43"/>
      <c r="AJ2324" s="44"/>
      <c r="AK2324" s="44"/>
      <c r="AL2324" s="44"/>
      <c r="AM2324" s="44"/>
      <c r="AN2324" s="36"/>
      <c r="AO2324" s="36"/>
      <c r="AP2324" s="36"/>
      <c r="AQ2324" s="36"/>
      <c r="AR2324" s="36"/>
      <c r="AS2324" s="36"/>
    </row>
    <row r="2325" spans="19:45" ht="30" customHeight="1" x14ac:dyDescent="0.25">
      <c r="S2325" s="4" t="str">
        <f t="shared" ref="S2325" si="2043">$BB$17</f>
        <v>-</v>
      </c>
      <c r="T2325" s="3"/>
      <c r="U2325" s="36"/>
      <c r="V2325" s="37"/>
      <c r="W2325" s="37"/>
      <c r="X2325" s="38"/>
      <c r="Y2325" s="38"/>
      <c r="Z2325" s="71"/>
      <c r="AA2325" s="39"/>
      <c r="AB2325" s="40"/>
      <c r="AC2325" s="40"/>
      <c r="AD2325" s="40"/>
      <c r="AE2325" s="41"/>
      <c r="AF2325" s="42"/>
      <c r="AG2325" s="49"/>
      <c r="AH2325" s="43"/>
      <c r="AI2325" s="43"/>
      <c r="AJ2325" s="44"/>
      <c r="AK2325" s="44"/>
      <c r="AL2325" s="44"/>
      <c r="AM2325" s="44"/>
      <c r="AN2325" s="36"/>
      <c r="AO2325" s="36"/>
      <c r="AP2325" s="36"/>
      <c r="AQ2325" s="36"/>
      <c r="AR2325" s="36"/>
      <c r="AS2325" s="36"/>
    </row>
    <row r="2326" spans="19:45" ht="30" customHeight="1" x14ac:dyDescent="0.25">
      <c r="S2326" s="4" t="str">
        <f t="shared" ref="S2326" si="2044">$BB$18</f>
        <v>-</v>
      </c>
      <c r="T2326" s="3"/>
      <c r="U2326" s="36"/>
      <c r="V2326" s="37"/>
      <c r="W2326" s="37"/>
      <c r="X2326" s="38"/>
      <c r="Y2326" s="38"/>
      <c r="Z2326" s="71"/>
      <c r="AA2326" s="39"/>
      <c r="AB2326" s="40"/>
      <c r="AC2326" s="40"/>
      <c r="AD2326" s="40"/>
      <c r="AE2326" s="41"/>
      <c r="AF2326" s="42"/>
      <c r="AG2326" s="49"/>
      <c r="AH2326" s="43"/>
      <c r="AI2326" s="43"/>
      <c r="AJ2326" s="44"/>
      <c r="AK2326" s="44"/>
      <c r="AL2326" s="44"/>
      <c r="AM2326" s="44"/>
      <c r="AN2326" s="36"/>
      <c r="AO2326" s="36"/>
      <c r="AP2326" s="36"/>
      <c r="AQ2326" s="36"/>
      <c r="AR2326" s="36"/>
      <c r="AS2326" s="36"/>
    </row>
    <row r="2327" spans="19:45" ht="30" customHeight="1" x14ac:dyDescent="0.25">
      <c r="S2327" s="4" t="str">
        <f t="shared" ref="S2327" si="2045">$BB$19</f>
        <v>-</v>
      </c>
      <c r="T2327" s="3"/>
      <c r="U2327" s="36"/>
      <c r="V2327" s="37"/>
      <c r="W2327" s="37"/>
      <c r="X2327" s="38"/>
      <c r="Y2327" s="38"/>
      <c r="Z2327" s="71"/>
      <c r="AA2327" s="39"/>
      <c r="AB2327" s="40"/>
      <c r="AC2327" s="40"/>
      <c r="AD2327" s="40"/>
      <c r="AE2327" s="41"/>
      <c r="AF2327" s="42"/>
      <c r="AG2327" s="49"/>
      <c r="AH2327" s="43"/>
      <c r="AI2327" s="43"/>
      <c r="AJ2327" s="44"/>
      <c r="AK2327" s="44"/>
      <c r="AL2327" s="44"/>
      <c r="AM2327" s="44"/>
      <c r="AN2327" s="36"/>
      <c r="AO2327" s="36"/>
      <c r="AP2327" s="36"/>
      <c r="AQ2327" s="36"/>
      <c r="AR2327" s="36"/>
      <c r="AS2327" s="36"/>
    </row>
    <row r="2328" spans="19:45" ht="30" customHeight="1" x14ac:dyDescent="0.25">
      <c r="S2328" s="4" t="str">
        <f t="shared" ref="S2328" si="2046">$BB$20</f>
        <v>-</v>
      </c>
      <c r="T2328" s="3"/>
      <c r="U2328" s="36"/>
      <c r="V2328" s="37"/>
      <c r="W2328" s="37"/>
      <c r="X2328" s="38"/>
      <c r="Y2328" s="38"/>
      <c r="Z2328" s="71"/>
      <c r="AA2328" s="39"/>
      <c r="AB2328" s="40"/>
      <c r="AC2328" s="40"/>
      <c r="AD2328" s="40"/>
      <c r="AE2328" s="41"/>
      <c r="AF2328" s="42"/>
      <c r="AG2328" s="49"/>
      <c r="AH2328" s="43"/>
      <c r="AI2328" s="43"/>
      <c r="AJ2328" s="44"/>
      <c r="AK2328" s="44"/>
      <c r="AL2328" s="44"/>
      <c r="AM2328" s="44"/>
      <c r="AN2328" s="36"/>
      <c r="AO2328" s="36"/>
      <c r="AP2328" s="36"/>
      <c r="AQ2328" s="36"/>
      <c r="AR2328" s="36"/>
      <c r="AS2328" s="36"/>
    </row>
    <row r="2329" spans="19:45" ht="30" customHeight="1" x14ac:dyDescent="0.25">
      <c r="S2329" s="4" t="str">
        <f t="shared" ref="S2329" si="2047">$BB$21</f>
        <v>-</v>
      </c>
      <c r="T2329" s="3"/>
      <c r="U2329" s="36"/>
      <c r="V2329" s="37"/>
      <c r="W2329" s="37"/>
      <c r="X2329" s="38"/>
      <c r="Y2329" s="38"/>
      <c r="Z2329" s="71"/>
      <c r="AA2329" s="39"/>
      <c r="AB2329" s="40"/>
      <c r="AC2329" s="40"/>
      <c r="AD2329" s="40"/>
      <c r="AE2329" s="41"/>
      <c r="AF2329" s="42"/>
      <c r="AG2329" s="49"/>
      <c r="AH2329" s="43"/>
      <c r="AI2329" s="43"/>
      <c r="AJ2329" s="44"/>
      <c r="AK2329" s="44"/>
      <c r="AL2329" s="44"/>
      <c r="AM2329" s="44"/>
      <c r="AN2329" s="36"/>
      <c r="AO2329" s="36"/>
      <c r="AP2329" s="36"/>
      <c r="AQ2329" s="36"/>
      <c r="AR2329" s="36"/>
      <c r="AS2329" s="36"/>
    </row>
    <row r="2330" spans="19:45" ht="30" customHeight="1" x14ac:dyDescent="0.25">
      <c r="S2330" s="4" t="str">
        <f t="shared" ref="S2330" si="2048">$BB$22</f>
        <v>-</v>
      </c>
      <c r="T2330" s="3"/>
      <c r="U2330" s="36"/>
      <c r="V2330" s="37"/>
      <c r="W2330" s="37"/>
      <c r="X2330" s="38"/>
      <c r="Y2330" s="38"/>
      <c r="Z2330" s="71"/>
      <c r="AA2330" s="39"/>
      <c r="AB2330" s="40"/>
      <c r="AC2330" s="40"/>
      <c r="AD2330" s="40"/>
      <c r="AE2330" s="41"/>
      <c r="AF2330" s="42"/>
      <c r="AG2330" s="49"/>
      <c r="AH2330" s="43"/>
      <c r="AI2330" s="43"/>
      <c r="AJ2330" s="44"/>
      <c r="AK2330" s="44"/>
      <c r="AL2330" s="44"/>
      <c r="AM2330" s="44"/>
      <c r="AN2330" s="36"/>
      <c r="AO2330" s="36"/>
      <c r="AP2330" s="36"/>
      <c r="AQ2330" s="36"/>
      <c r="AR2330" s="36"/>
      <c r="AS2330" s="36"/>
    </row>
    <row r="2331" spans="19:45" ht="30" customHeight="1" x14ac:dyDescent="0.25">
      <c r="S2331" s="4" t="str">
        <f t="shared" ref="S2331" si="2049">$BB$23</f>
        <v>-</v>
      </c>
      <c r="T2331" s="3"/>
      <c r="U2331" s="36"/>
      <c r="V2331" s="37"/>
      <c r="W2331" s="37"/>
      <c r="X2331" s="38"/>
      <c r="Y2331" s="38"/>
      <c r="Z2331" s="71"/>
      <c r="AA2331" s="39"/>
      <c r="AB2331" s="40"/>
      <c r="AC2331" s="40"/>
      <c r="AD2331" s="40"/>
      <c r="AE2331" s="41"/>
      <c r="AF2331" s="42"/>
      <c r="AG2331" s="49"/>
      <c r="AH2331" s="43"/>
      <c r="AI2331" s="43"/>
      <c r="AJ2331" s="44"/>
      <c r="AK2331" s="44"/>
      <c r="AL2331" s="44"/>
      <c r="AM2331" s="44"/>
      <c r="AN2331" s="36"/>
      <c r="AO2331" s="36"/>
      <c r="AP2331" s="36"/>
      <c r="AQ2331" s="36"/>
      <c r="AR2331" s="36"/>
      <c r="AS2331" s="36"/>
    </row>
    <row r="2332" spans="19:45" ht="30" customHeight="1" x14ac:dyDescent="0.25">
      <c r="S2332" s="4" t="str">
        <f t="shared" ref="S2332" si="2050">$BB$24</f>
        <v>-</v>
      </c>
      <c r="T2332" s="3"/>
      <c r="U2332" s="36"/>
      <c r="V2332" s="37"/>
      <c r="W2332" s="37"/>
      <c r="X2332" s="38"/>
      <c r="Y2332" s="38"/>
      <c r="Z2332" s="71"/>
      <c r="AA2332" s="39"/>
      <c r="AB2332" s="40"/>
      <c r="AC2332" s="40"/>
      <c r="AD2332" s="40"/>
      <c r="AE2332" s="41"/>
      <c r="AF2332" s="42"/>
      <c r="AG2332" s="49"/>
      <c r="AH2332" s="43"/>
      <c r="AI2332" s="43"/>
      <c r="AJ2332" s="44"/>
      <c r="AK2332" s="44"/>
      <c r="AL2332" s="44"/>
      <c r="AM2332" s="44"/>
      <c r="AN2332" s="36"/>
      <c r="AO2332" s="36"/>
      <c r="AP2332" s="36"/>
      <c r="AQ2332" s="36"/>
      <c r="AR2332" s="36"/>
      <c r="AS2332" s="36"/>
    </row>
    <row r="2333" spans="19:45" ht="30" customHeight="1" x14ac:dyDescent="0.25">
      <c r="S2333" s="4" t="str">
        <f t="shared" ref="S2333" si="2051">$BB$25</f>
        <v>-</v>
      </c>
      <c r="T2333" s="3"/>
      <c r="U2333" s="36"/>
      <c r="V2333" s="37"/>
      <c r="W2333" s="37"/>
      <c r="X2333" s="38"/>
      <c r="Y2333" s="38"/>
      <c r="Z2333" s="71"/>
      <c r="AA2333" s="39"/>
      <c r="AB2333" s="40"/>
      <c r="AC2333" s="40"/>
      <c r="AD2333" s="40"/>
      <c r="AE2333" s="41"/>
      <c r="AF2333" s="42"/>
      <c r="AG2333" s="49"/>
      <c r="AH2333" s="43"/>
      <c r="AI2333" s="43"/>
      <c r="AJ2333" s="44"/>
      <c r="AK2333" s="44"/>
      <c r="AL2333" s="44"/>
      <c r="AM2333" s="44"/>
      <c r="AN2333" s="36"/>
      <c r="AO2333" s="36"/>
      <c r="AP2333" s="36"/>
      <c r="AQ2333" s="36"/>
      <c r="AR2333" s="36"/>
      <c r="AS2333" s="36"/>
    </row>
    <row r="2334" spans="19:45" ht="30" customHeight="1" x14ac:dyDescent="0.25">
      <c r="S2334" s="4" t="str">
        <f t="shared" ref="S2334" si="2052">$BB$26</f>
        <v>-</v>
      </c>
      <c r="T2334" s="3"/>
      <c r="U2334" s="36"/>
      <c r="V2334" s="37"/>
      <c r="W2334" s="37"/>
      <c r="X2334" s="38"/>
      <c r="Y2334" s="38"/>
      <c r="Z2334" s="71"/>
      <c r="AA2334" s="39"/>
      <c r="AB2334" s="40"/>
      <c r="AC2334" s="40"/>
      <c r="AD2334" s="40"/>
      <c r="AE2334" s="41"/>
      <c r="AF2334" s="42"/>
      <c r="AG2334" s="49"/>
      <c r="AH2334" s="43"/>
      <c r="AI2334" s="43"/>
      <c r="AJ2334" s="44"/>
      <c r="AK2334" s="44"/>
      <c r="AL2334" s="44"/>
      <c r="AM2334" s="44"/>
      <c r="AN2334" s="36"/>
      <c r="AO2334" s="36"/>
      <c r="AP2334" s="36"/>
      <c r="AQ2334" s="36"/>
      <c r="AR2334" s="36"/>
      <c r="AS2334" s="36"/>
    </row>
    <row r="2335" spans="19:45" ht="30" customHeight="1" x14ac:dyDescent="0.25">
      <c r="S2335" s="4" t="str">
        <f t="shared" ref="S2335" si="2053">$BB$27</f>
        <v>-</v>
      </c>
      <c r="T2335" s="3"/>
      <c r="U2335" s="36"/>
      <c r="V2335" s="37"/>
      <c r="W2335" s="37"/>
      <c r="X2335" s="38"/>
      <c r="Y2335" s="38"/>
      <c r="Z2335" s="71"/>
      <c r="AA2335" s="39"/>
      <c r="AB2335" s="40"/>
      <c r="AC2335" s="40"/>
      <c r="AD2335" s="40"/>
      <c r="AE2335" s="41"/>
      <c r="AF2335" s="42"/>
      <c r="AG2335" s="49"/>
      <c r="AH2335" s="43"/>
      <c r="AI2335" s="43"/>
      <c r="AJ2335" s="44"/>
      <c r="AK2335" s="44"/>
      <c r="AL2335" s="44"/>
      <c r="AM2335" s="44"/>
      <c r="AN2335" s="36"/>
      <c r="AO2335" s="36"/>
      <c r="AP2335" s="36"/>
      <c r="AQ2335" s="36"/>
      <c r="AR2335" s="36"/>
      <c r="AS2335" s="36"/>
    </row>
    <row r="2336" spans="19:45" ht="30" customHeight="1" x14ac:dyDescent="0.25">
      <c r="S2336" s="4" t="str">
        <f t="shared" ref="S2336" si="2054">$BB$28</f>
        <v>-</v>
      </c>
      <c r="T2336" s="3"/>
      <c r="U2336" s="36"/>
      <c r="V2336" s="37"/>
      <c r="W2336" s="37"/>
      <c r="X2336" s="38"/>
      <c r="Y2336" s="38"/>
      <c r="Z2336" s="71"/>
      <c r="AA2336" s="39"/>
      <c r="AB2336" s="40"/>
      <c r="AC2336" s="40"/>
      <c r="AD2336" s="40"/>
      <c r="AE2336" s="41"/>
      <c r="AF2336" s="42"/>
      <c r="AG2336" s="49"/>
      <c r="AH2336" s="43"/>
      <c r="AI2336" s="43"/>
      <c r="AJ2336" s="44"/>
      <c r="AK2336" s="44"/>
      <c r="AL2336" s="44"/>
      <c r="AM2336" s="44"/>
      <c r="AN2336" s="36"/>
      <c r="AO2336" s="36"/>
      <c r="AP2336" s="36"/>
      <c r="AQ2336" s="36"/>
      <c r="AR2336" s="36"/>
      <c r="AS2336" s="36"/>
    </row>
    <row r="2337" spans="19:45" ht="30" customHeight="1" x14ac:dyDescent="0.25">
      <c r="S2337" s="4" t="str">
        <f t="shared" ref="S2337" si="2055">$BB$29</f>
        <v>-</v>
      </c>
      <c r="T2337" s="3"/>
      <c r="U2337" s="36"/>
      <c r="V2337" s="37"/>
      <c r="W2337" s="37"/>
      <c r="X2337" s="38"/>
      <c r="Y2337" s="38"/>
      <c r="Z2337" s="71"/>
      <c r="AA2337" s="39"/>
      <c r="AB2337" s="40"/>
      <c r="AC2337" s="40"/>
      <c r="AD2337" s="40"/>
      <c r="AE2337" s="41"/>
      <c r="AF2337" s="42"/>
      <c r="AG2337" s="49"/>
      <c r="AH2337" s="43"/>
      <c r="AI2337" s="43"/>
      <c r="AJ2337" s="44"/>
      <c r="AK2337" s="44"/>
      <c r="AL2337" s="44"/>
      <c r="AM2337" s="44"/>
      <c r="AN2337" s="36"/>
      <c r="AO2337" s="36"/>
      <c r="AP2337" s="36"/>
      <c r="AQ2337" s="36"/>
      <c r="AR2337" s="36"/>
      <c r="AS2337" s="36"/>
    </row>
    <row r="2338" spans="19:45" ht="30" customHeight="1" x14ac:dyDescent="0.25">
      <c r="S2338" s="4" t="str">
        <f t="shared" ref="S2338" si="2056">$BB$30</f>
        <v>-</v>
      </c>
      <c r="T2338" s="3"/>
      <c r="U2338" s="36"/>
      <c r="V2338" s="37"/>
      <c r="W2338" s="37"/>
      <c r="X2338" s="38"/>
      <c r="Y2338" s="38"/>
      <c r="Z2338" s="71"/>
      <c r="AA2338" s="39"/>
      <c r="AB2338" s="40"/>
      <c r="AC2338" s="40"/>
      <c r="AD2338" s="40"/>
      <c r="AE2338" s="41"/>
      <c r="AF2338" s="42"/>
      <c r="AG2338" s="49"/>
      <c r="AH2338" s="43"/>
      <c r="AI2338" s="43"/>
      <c r="AJ2338" s="44"/>
      <c r="AK2338" s="44"/>
      <c r="AL2338" s="44"/>
      <c r="AM2338" s="44"/>
      <c r="AN2338" s="36"/>
      <c r="AO2338" s="36"/>
      <c r="AP2338" s="36"/>
      <c r="AQ2338" s="36"/>
      <c r="AR2338" s="36"/>
      <c r="AS2338" s="36"/>
    </row>
    <row r="2339" spans="19:45" ht="30" customHeight="1" x14ac:dyDescent="0.25">
      <c r="S2339" s="4" t="str">
        <f t="shared" ref="S2339" si="2057">$BB$31</f>
        <v>-</v>
      </c>
      <c r="T2339" s="3"/>
      <c r="U2339" s="36"/>
      <c r="V2339" s="37"/>
      <c r="W2339" s="37"/>
      <c r="X2339" s="38"/>
      <c r="Y2339" s="38"/>
      <c r="Z2339" s="71"/>
      <c r="AA2339" s="39"/>
      <c r="AB2339" s="40"/>
      <c r="AC2339" s="40"/>
      <c r="AD2339" s="40"/>
      <c r="AE2339" s="41"/>
      <c r="AF2339" s="42"/>
      <c r="AG2339" s="49"/>
      <c r="AH2339" s="43"/>
      <c r="AI2339" s="43"/>
      <c r="AJ2339" s="44"/>
      <c r="AK2339" s="44"/>
      <c r="AL2339" s="44"/>
      <c r="AM2339" s="44"/>
      <c r="AN2339" s="36"/>
      <c r="AO2339" s="36"/>
      <c r="AP2339" s="36"/>
      <c r="AQ2339" s="36"/>
      <c r="AR2339" s="36"/>
      <c r="AS2339" s="36"/>
    </row>
    <row r="2340" spans="19:45" ht="30" customHeight="1" x14ac:dyDescent="0.25">
      <c r="S2340" s="34"/>
      <c r="T2340" s="34"/>
      <c r="U2340" s="34"/>
      <c r="V2340" s="34"/>
      <c r="W2340" s="34"/>
      <c r="X2340" s="34"/>
      <c r="Y2340" s="34"/>
      <c r="Z2340" s="34"/>
      <c r="AA2340" s="34"/>
      <c r="AB2340" s="34"/>
      <c r="AC2340" s="34"/>
      <c r="AD2340" s="34"/>
      <c r="AE2340" s="34"/>
      <c r="AF2340" s="34"/>
      <c r="AG2340" s="34"/>
      <c r="AH2340" s="34"/>
      <c r="AI2340" s="34"/>
      <c r="AJ2340" s="34"/>
      <c r="AK2340" s="34"/>
      <c r="AL2340" s="34"/>
      <c r="AM2340" s="34"/>
      <c r="AN2340" s="34"/>
      <c r="AO2340" s="34"/>
      <c r="AP2340" s="34"/>
      <c r="AQ2340" s="34"/>
      <c r="AR2340" s="6"/>
      <c r="AS2340" s="6"/>
    </row>
    <row r="2341" spans="19:45" ht="30" customHeight="1" x14ac:dyDescent="0.25">
      <c r="S2341" s="31" cm="1">
        <f t="array" ref="S2341">BoxNum(ROW($S2341))</f>
        <v>37</v>
      </c>
      <c r="T2341" s="7" t="s">
        <v>698</v>
      </c>
      <c r="U2341" s="15" t="s">
        <v>585</v>
      </c>
      <c r="V2341" s="12"/>
      <c r="W2341" s="65"/>
      <c r="X2341" s="12"/>
      <c r="Y2341" s="7" t="str">
        <f t="shared" ref="Y2341" si="2058">VLOOKUP(U2341,$DX$1:$DZ$21,3,FALSE)</f>
        <v>-</v>
      </c>
      <c r="AD2341" s="8"/>
    </row>
    <row r="2342" spans="19:45" ht="30" customHeight="1" x14ac:dyDescent="0.25">
      <c r="S2342" s="7" t="s">
        <v>24</v>
      </c>
      <c r="T2342" s="15" t="s">
        <v>606</v>
      </c>
      <c r="U2342" s="5" t="s">
        <v>23</v>
      </c>
      <c r="V2342" s="7" t="str">
        <f t="shared" ref="V2342" si="2059">VLOOKUP(U2341,$DX$1:$DZ$21,2,FALSE)</f>
        <v>-</v>
      </c>
      <c r="W2342" s="19"/>
      <c r="X2342" s="19"/>
      <c r="Y2342" s="19"/>
      <c r="Z2342" s="19"/>
      <c r="AA2342" s="5" t="s">
        <v>592</v>
      </c>
      <c r="AB2342" s="26" t="str">
        <f t="shared" ref="AB2342" si="2060">T2361&amp;"_"&amp;ABS(T2359)&amp;"dB_"&amp;T2363&amp;"_"&amp;T2364&amp;"_"&amp;GetAbsMaxMinText(AF2345:AG2404)&amp;"_"&amp;T2344&amp;"_"&amp;T2343&amp;S2341&amp;"."&amp;T2367</f>
        <v>default_NormalMode_42dB_M804WF_2227F_395_465_ZTS6411_MP37.0</v>
      </c>
      <c r="AC2342" s="18"/>
      <c r="AD2342" s="18"/>
      <c r="AE2342" s="18"/>
      <c r="AF2342" s="18"/>
      <c r="AG2342" s="18"/>
      <c r="AH2342" s="19"/>
      <c r="AI2342" s="19" t="s">
        <v>2</v>
      </c>
      <c r="AJ2342" s="16"/>
      <c r="AK2342" s="16"/>
      <c r="AL2342" s="16"/>
      <c r="AM2342" s="16"/>
      <c r="AN2342" s="16"/>
      <c r="AO2342" s="16"/>
      <c r="AP2342" s="16"/>
      <c r="AQ2342" s="16"/>
      <c r="AR2342" s="16"/>
      <c r="AS2342" s="16"/>
    </row>
    <row r="2343" spans="19:45" ht="30" customHeight="1" x14ac:dyDescent="0.25">
      <c r="S2343" s="7" t="s">
        <v>5</v>
      </c>
      <c r="T2343" s="15" t="s">
        <v>1148</v>
      </c>
      <c r="U2343" s="32" t="str">
        <f t="shared" ref="U2343" si="2061">HYPERLINK("#A"&amp;(S2341+1),"&lt;==Block" &amp; $S2341 &amp;"==&gt;")</f>
        <v>&lt;==Block37==&gt;</v>
      </c>
      <c r="V2343" s="51"/>
      <c r="W2343" s="19"/>
      <c r="X2343" s="19"/>
      <c r="Y2343" s="23"/>
      <c r="Z2343" s="8"/>
      <c r="AA2343" s="19"/>
      <c r="AB2343" s="19"/>
      <c r="AC2343" s="19"/>
      <c r="AD2343" s="19"/>
      <c r="AE2343" s="19"/>
      <c r="AF2343" s="19"/>
      <c r="AG2343" s="19"/>
      <c r="AH2343" s="19"/>
      <c r="AI2343" s="19"/>
      <c r="AJ2343" s="19"/>
      <c r="AK2343" s="19"/>
      <c r="AL2343" s="19"/>
      <c r="AM2343" s="19"/>
      <c r="AN2343" s="57" t="s">
        <v>723</v>
      </c>
      <c r="AO2343" s="57" t="s">
        <v>709</v>
      </c>
      <c r="AP2343" s="57" t="s">
        <v>710</v>
      </c>
      <c r="AQ2343" s="57" t="s">
        <v>611</v>
      </c>
      <c r="AR2343" s="57" t="s">
        <v>711</v>
      </c>
      <c r="AS2343" s="50"/>
    </row>
    <row r="2344" spans="19:45" ht="30" customHeight="1" x14ac:dyDescent="0.25">
      <c r="S2344" s="7" t="s">
        <v>10</v>
      </c>
      <c r="T2344" s="15" t="s">
        <v>298</v>
      </c>
      <c r="U2344" s="52" t="s">
        <v>775</v>
      </c>
      <c r="V2344" s="33" t="s">
        <v>601</v>
      </c>
      <c r="W2344" s="33" t="s">
        <v>602</v>
      </c>
      <c r="X2344" s="33" t="s">
        <v>603</v>
      </c>
      <c r="Y2344" s="33" t="s">
        <v>603</v>
      </c>
      <c r="Z2344" s="33" t="s">
        <v>591</v>
      </c>
      <c r="AA2344" s="33" t="s">
        <v>7</v>
      </c>
      <c r="AB2344" s="33" t="s">
        <v>563</v>
      </c>
      <c r="AC2344" s="33" t="s">
        <v>577</v>
      </c>
      <c r="AD2344" s="33" t="s">
        <v>611</v>
      </c>
      <c r="AE2344" s="33" t="s">
        <v>569</v>
      </c>
      <c r="AF2344" s="35" t="s">
        <v>593</v>
      </c>
      <c r="AG2344" s="35" t="s">
        <v>594</v>
      </c>
      <c r="AH2344" s="35" t="s">
        <v>595</v>
      </c>
      <c r="AI2344" s="35" t="s">
        <v>596</v>
      </c>
      <c r="AJ2344" s="56" t="s">
        <v>597</v>
      </c>
      <c r="AK2344" s="56" t="s">
        <v>598</v>
      </c>
      <c r="AL2344" s="56" t="s">
        <v>599</v>
      </c>
      <c r="AM2344" s="56" t="s">
        <v>600</v>
      </c>
      <c r="AN2344" s="56" t="str">
        <f t="shared" ref="AN2344" si="2062">VLOOKUP($T2352,$DE$1:$DJ$31,2,FALSE)</f>
        <v>Full</v>
      </c>
      <c r="AO2344" s="56" t="str">
        <f t="shared" ref="AO2344" si="2063">VLOOKUP($T2352,$DE$1:$DJ$31,3,FALSE)</f>
        <v>Full</v>
      </c>
      <c r="AP2344" s="56" t="str">
        <f t="shared" ref="AP2344" si="2064">VLOOKUP($T2352,$DE$1:$DJ$31,4,FALSE)</f>
        <v>non</v>
      </c>
      <c r="AQ2344" s="56" t="str">
        <f t="shared" ref="AQ2344" si="2065">VLOOKUP($T2352,$DE$1:$DJ$31,5,FALSE)</f>
        <v>non</v>
      </c>
      <c r="AR2344" s="56" t="str">
        <f t="shared" ref="AR2344" si="2066">VLOOKUP($T2352,$DE$1:$DJ$31,6,FALSE)</f>
        <v>Full</v>
      </c>
      <c r="AS2344" s="35"/>
    </row>
    <row r="2345" spans="19:45" ht="30" customHeight="1" x14ac:dyDescent="0.25">
      <c r="S2345" s="7" t="s">
        <v>18</v>
      </c>
      <c r="T2345" s="15" t="s">
        <v>1149</v>
      </c>
      <c r="U2345" s="36" t="str">
        <f t="shared" ref="U2345:U2357" ca="1" si="2067">ConfigCode($AA2345,$AN2345,$AO2345,$AP2345,$AQ2345,$AR2345,$AF2345,$AG2345,2)</f>
        <v>0x20=-40.10,-39.50;</v>
      </c>
      <c r="V2345" s="37"/>
      <c r="W2345" s="37"/>
      <c r="X2345" s="68"/>
      <c r="Y2345" s="68"/>
      <c r="Z2345" s="55">
        <f t="shared" ref="Z2345:Z2356" ca="1" si="2068" xml:space="preserve">
N("vbias,vlookup vbias range")+
VLOOKUP($AA2345,INDIRECT(BoxVal(ROW($AA2345),34,COLUMN(T2341))),2,FALSE)+
N("gain")+
$AB2345+
N("vcm")+
VLOOKUP($AC2345,$CT$1:$DC$31,7,FALSE)+
N("(vbias*vcp*vbg-vbias)*sensor ratio")+
VbiasCal($AA2345,$AD2345,$AE2345,BoxVal(ROW($AC2345),18,COLUMN($T$22)))+
N("vbias ref+gain ref")+
$V2345+$W2345</f>
        <v>-2.2000000000000002</v>
      </c>
      <c r="AA2345" s="39" t="s">
        <v>584</v>
      </c>
      <c r="AB2345" s="40">
        <v>0</v>
      </c>
      <c r="AC2345" s="40" t="s">
        <v>996</v>
      </c>
      <c r="AD2345" s="40">
        <v>1</v>
      </c>
      <c r="AE2345" s="41">
        <v>0</v>
      </c>
      <c r="AF2345" s="42">
        <v>-40.1</v>
      </c>
      <c r="AG2345" s="42">
        <v>-39.5</v>
      </c>
      <c r="AH2345" s="43">
        <f t="shared" ref="AH2345:AH2357" ca="1" si="2069">$AF2345+$Z2345</f>
        <v>-42.300000000000004</v>
      </c>
      <c r="AI2345" s="43">
        <f t="shared" ref="AI2345:AI2357" ca="1" si="2070">$AG2345+$Z2345</f>
        <v>-41.7</v>
      </c>
      <c r="AJ2345" s="44">
        <f t="shared" ref="AJ2345:AJ2357" ca="1" si="2071" xml:space="preserve">
N("initial sens-loopgain")+
$AF2345-BoxVal(ROW($AA2345),26,COLUMN(INDIRECT("T"&amp;(INT(ROW($AA2362)/65))*65+2)))</f>
        <v>-40.1</v>
      </c>
      <c r="AK2345" s="44">
        <f t="shared" ref="AK2345:AK2356" ca="1" si="2072">AJ2345+(AG2345-AF2345)</f>
        <v>-39.5</v>
      </c>
      <c r="AL2345" s="44">
        <f t="shared" ref="AL2345:AL2357" ca="1" si="2073" xml:space="preserve">
N("initial sens-loopgain-gain-gain ref-vcm")+
$AH2345-
BoxVal(ROW($AA2345),26,COLUMN(INDIRECT("T"&amp;(INT(ROW($AA2362)/65))*65+2)))-
$AB2345-
$W2345-
IFERROR(VLOOKUP($AC2345,$CT$1:$DC$31,7,FALSE),0)</f>
        <v>-42.300000000000004</v>
      </c>
      <c r="AM2345" s="44">
        <f t="shared" ref="AM2345:AM2356" ca="1" si="2074">AL2345+(AG2345-AF2345)</f>
        <v>-41.7</v>
      </c>
      <c r="AN2345" s="36" t="str">
        <f t="shared" ref="AN2345:AN2356" ca="1" si="2075">IF(BoxVal(ROW(AA2345),9,COLUMN(T2343))="FIX","00",ManualLookup(AA2345,BoxVal(ROW(AA2345),4,COLUMN(AN2343)),INDIRECT(DN$3)))</f>
        <v>20</v>
      </c>
      <c r="AO2345" s="36" t="str">
        <f t="shared" ref="AO2345:AO2356" ca="1" si="2076">ManualLookup(AB2345,BoxVal(ROW(AB2345),4,COLUMN(AO2343)),INDIRECT(DO$3))</f>
        <v>00</v>
      </c>
      <c r="AP2345" s="36" t="str">
        <f t="shared" ref="AP2345:AP2356" ca="1" si="2077">ManualLookup(AC2345,BoxVal(ROW(AC2345),4,COLUMN(AP2343)),INDIRECT(DP$3))</f>
        <v>00</v>
      </c>
      <c r="AQ2345" s="36" t="str">
        <f t="shared" ref="AQ2345:AQ2356" ca="1" si="2078">ManualLookup(AD2345,BoxVal(ROW(AD2345),4,COLUMN(AQ2343)),INDIRECT(DQ$3))</f>
        <v>00</v>
      </c>
      <c r="AR2345" s="36" t="str">
        <f t="shared" ref="AR2345:AR2356" ca="1" si="2079">ManualLookup(AE2345,BoxVal(ROW(AE2345),4,COLUMN(AR2343)),INDIRECT(DR$3))</f>
        <v>00</v>
      </c>
      <c r="AS2345" s="33"/>
    </row>
    <row r="2346" spans="19:45" ht="30" customHeight="1" x14ac:dyDescent="0.25">
      <c r="S2346" s="7" t="s">
        <v>13</v>
      </c>
      <c r="T2346" s="15" t="s">
        <v>367</v>
      </c>
      <c r="U2346" s="71" t="str">
        <f t="shared" ca="1" si="2067"/>
        <v>0x23=-40.60,-40.10;</v>
      </c>
      <c r="V2346" s="37"/>
      <c r="W2346" s="37"/>
      <c r="X2346" s="68"/>
      <c r="Y2346" s="68"/>
      <c r="Z2346" s="55">
        <f t="shared" ca="1" si="2068"/>
        <v>-1.7000000000000002</v>
      </c>
      <c r="AA2346" s="39" t="s">
        <v>584</v>
      </c>
      <c r="AB2346" s="40">
        <v>0.5</v>
      </c>
      <c r="AC2346" s="40" t="s">
        <v>996</v>
      </c>
      <c r="AD2346" s="40">
        <v>1</v>
      </c>
      <c r="AE2346" s="41">
        <v>0</v>
      </c>
      <c r="AF2346" s="42">
        <v>-40.6</v>
      </c>
      <c r="AG2346" s="47">
        <f t="shared" ref="AG2346:AG2356" si="2080">AF2345</f>
        <v>-40.1</v>
      </c>
      <c r="AH2346" s="43">
        <f t="shared" ca="1" si="2069"/>
        <v>-42.300000000000004</v>
      </c>
      <c r="AI2346" s="43">
        <f t="shared" ca="1" si="2070"/>
        <v>-41.800000000000004</v>
      </c>
      <c r="AJ2346" s="44">
        <f t="shared" ca="1" si="2071"/>
        <v>-40.6</v>
      </c>
      <c r="AK2346" s="44">
        <f t="shared" ca="1" si="2072"/>
        <v>-40.1</v>
      </c>
      <c r="AL2346" s="44">
        <f t="shared" ca="1" si="2073"/>
        <v>-42.800000000000004</v>
      </c>
      <c r="AM2346" s="44">
        <f t="shared" ca="1" si="2074"/>
        <v>-42.300000000000004</v>
      </c>
      <c r="AN2346" s="36" t="str">
        <f t="shared" ca="1" si="2075"/>
        <v>20</v>
      </c>
      <c r="AO2346" s="36" t="str">
        <f t="shared" ca="1" si="2076"/>
        <v>03</v>
      </c>
      <c r="AP2346" s="36" t="str">
        <f t="shared" ca="1" si="2077"/>
        <v>00</v>
      </c>
      <c r="AQ2346" s="36" t="str">
        <f t="shared" ca="1" si="2078"/>
        <v>00</v>
      </c>
      <c r="AR2346" s="36" t="str">
        <f t="shared" ca="1" si="2079"/>
        <v>00</v>
      </c>
      <c r="AS2346" s="36"/>
    </row>
    <row r="2347" spans="19:45" ht="30" customHeight="1" x14ac:dyDescent="0.25">
      <c r="S2347" s="26"/>
      <c r="T2347" s="17"/>
      <c r="U2347" s="71" t="str">
        <f t="shared" ca="1" si="2067"/>
        <v>0x24=-41.10,-40.60;</v>
      </c>
      <c r="V2347" s="37"/>
      <c r="W2347" s="37"/>
      <c r="X2347" s="68"/>
      <c r="Y2347" s="68"/>
      <c r="Z2347" s="55">
        <f t="shared" ca="1" si="2068"/>
        <v>-1.2000000000000002</v>
      </c>
      <c r="AA2347" s="39" t="s">
        <v>584</v>
      </c>
      <c r="AB2347" s="40">
        <v>1</v>
      </c>
      <c r="AC2347" s="40" t="s">
        <v>995</v>
      </c>
      <c r="AD2347" s="40">
        <v>1</v>
      </c>
      <c r="AE2347" s="41">
        <v>0</v>
      </c>
      <c r="AF2347" s="42">
        <v>-41.1</v>
      </c>
      <c r="AG2347" s="47">
        <f t="shared" si="2080"/>
        <v>-40.6</v>
      </c>
      <c r="AH2347" s="43">
        <f t="shared" ca="1" si="2069"/>
        <v>-42.300000000000004</v>
      </c>
      <c r="AI2347" s="43">
        <f t="shared" ca="1" si="2070"/>
        <v>-41.800000000000004</v>
      </c>
      <c r="AJ2347" s="44">
        <f t="shared" ca="1" si="2071"/>
        <v>-41.1</v>
      </c>
      <c r="AK2347" s="44">
        <f t="shared" ca="1" si="2072"/>
        <v>-40.6</v>
      </c>
      <c r="AL2347" s="44">
        <f t="shared" ca="1" si="2073"/>
        <v>-43.300000000000004</v>
      </c>
      <c r="AM2347" s="44">
        <f t="shared" ca="1" si="2074"/>
        <v>-42.800000000000004</v>
      </c>
      <c r="AN2347" s="36" t="str">
        <f t="shared" ca="1" si="2075"/>
        <v>20</v>
      </c>
      <c r="AO2347" s="36" t="str">
        <f t="shared" ca="1" si="2076"/>
        <v>04</v>
      </c>
      <c r="AP2347" s="36" t="str">
        <f t="shared" ca="1" si="2077"/>
        <v>00</v>
      </c>
      <c r="AQ2347" s="36" t="str">
        <f t="shared" ca="1" si="2078"/>
        <v>00</v>
      </c>
      <c r="AR2347" s="36" t="str">
        <f t="shared" ca="1" si="2079"/>
        <v>00</v>
      </c>
      <c r="AS2347" s="36"/>
    </row>
    <row r="2348" spans="19:45" ht="30" customHeight="1" x14ac:dyDescent="0.25">
      <c r="S2348" s="7" t="s">
        <v>19</v>
      </c>
      <c r="T2348" s="15" t="s">
        <v>587</v>
      </c>
      <c r="U2348" s="71" t="str">
        <f t="shared" ca="1" si="2067"/>
        <v>0x33=-41.70,-41.10;</v>
      </c>
      <c r="V2348" s="37"/>
      <c r="W2348" s="37"/>
      <c r="X2348" s="68"/>
      <c r="Y2348" s="68"/>
      <c r="Z2348" s="55">
        <f t="shared" ca="1" si="2068"/>
        <v>-0.60000000000000009</v>
      </c>
      <c r="AA2348" s="39" t="s">
        <v>586</v>
      </c>
      <c r="AB2348" s="40">
        <v>0.5</v>
      </c>
      <c r="AC2348" s="40" t="s">
        <v>995</v>
      </c>
      <c r="AD2348" s="40">
        <v>1</v>
      </c>
      <c r="AE2348" s="41">
        <v>0</v>
      </c>
      <c r="AF2348" s="42">
        <v>-41.7</v>
      </c>
      <c r="AG2348" s="47">
        <f t="shared" si="2080"/>
        <v>-41.1</v>
      </c>
      <c r="AH2348" s="43">
        <f t="shared" ca="1" si="2069"/>
        <v>-42.300000000000004</v>
      </c>
      <c r="AI2348" s="43">
        <f t="shared" ca="1" si="2070"/>
        <v>-41.7</v>
      </c>
      <c r="AJ2348" s="44">
        <f t="shared" ca="1" si="2071"/>
        <v>-41.7</v>
      </c>
      <c r="AK2348" s="44">
        <f t="shared" ca="1" si="2072"/>
        <v>-41.1</v>
      </c>
      <c r="AL2348" s="44">
        <f t="shared" ca="1" si="2073"/>
        <v>-42.800000000000004</v>
      </c>
      <c r="AM2348" s="44">
        <f t="shared" ca="1" si="2074"/>
        <v>-42.2</v>
      </c>
      <c r="AN2348" s="36" t="str">
        <f t="shared" ca="1" si="2075"/>
        <v>30</v>
      </c>
      <c r="AO2348" s="36" t="str">
        <f t="shared" ca="1" si="2076"/>
        <v>03</v>
      </c>
      <c r="AP2348" s="36" t="str">
        <f t="shared" ca="1" si="2077"/>
        <v>00</v>
      </c>
      <c r="AQ2348" s="36" t="str">
        <f t="shared" ca="1" si="2078"/>
        <v>00</v>
      </c>
      <c r="AR2348" s="36" t="str">
        <f t="shared" ca="1" si="2079"/>
        <v>00</v>
      </c>
      <c r="AS2348" s="36"/>
    </row>
    <row r="2349" spans="19:45" ht="30" customHeight="1" x14ac:dyDescent="0.25">
      <c r="S2349" s="7" t="s">
        <v>15</v>
      </c>
      <c r="T2349" s="15" t="s">
        <v>801</v>
      </c>
      <c r="U2349" s="71" t="str">
        <f t="shared" ca="1" si="2067"/>
        <v>0x34=-42.20,-41.70;</v>
      </c>
      <c r="V2349" s="37"/>
      <c r="W2349" s="37"/>
      <c r="X2349" s="68"/>
      <c r="Y2349" s="68"/>
      <c r="Z2349" s="55">
        <f t="shared" ca="1" si="2068"/>
        <v>-0.10000000000000009</v>
      </c>
      <c r="AA2349" s="39" t="s">
        <v>586</v>
      </c>
      <c r="AB2349" s="40">
        <v>1</v>
      </c>
      <c r="AC2349" s="40" t="s">
        <v>995</v>
      </c>
      <c r="AD2349" s="40">
        <v>1</v>
      </c>
      <c r="AE2349" s="41">
        <v>0</v>
      </c>
      <c r="AF2349" s="42">
        <v>-42.2</v>
      </c>
      <c r="AG2349" s="47">
        <f t="shared" si="2080"/>
        <v>-41.7</v>
      </c>
      <c r="AH2349" s="43">
        <f t="shared" ca="1" si="2069"/>
        <v>-42.300000000000004</v>
      </c>
      <c r="AI2349" s="43">
        <f t="shared" ca="1" si="2070"/>
        <v>-41.800000000000004</v>
      </c>
      <c r="AJ2349" s="44">
        <f t="shared" ca="1" si="2071"/>
        <v>-42.2</v>
      </c>
      <c r="AK2349" s="44">
        <f t="shared" ca="1" si="2072"/>
        <v>-41.7</v>
      </c>
      <c r="AL2349" s="44">
        <f t="shared" ca="1" si="2073"/>
        <v>-43.300000000000004</v>
      </c>
      <c r="AM2349" s="44">
        <f t="shared" ca="1" si="2074"/>
        <v>-42.800000000000004</v>
      </c>
      <c r="AN2349" s="36" t="str">
        <f t="shared" ca="1" si="2075"/>
        <v>30</v>
      </c>
      <c r="AO2349" s="36" t="str">
        <f t="shared" ca="1" si="2076"/>
        <v>04</v>
      </c>
      <c r="AP2349" s="36" t="str">
        <f t="shared" ca="1" si="2077"/>
        <v>00</v>
      </c>
      <c r="AQ2349" s="36" t="str">
        <f t="shared" ca="1" si="2078"/>
        <v>00</v>
      </c>
      <c r="AR2349" s="36" t="str">
        <f t="shared" ca="1" si="2079"/>
        <v>00</v>
      </c>
      <c r="AS2349" s="36"/>
    </row>
    <row r="2350" spans="19:45" ht="30" customHeight="1" x14ac:dyDescent="0.25">
      <c r="S2350" s="7" t="s">
        <v>705</v>
      </c>
      <c r="T2350" s="15" t="s">
        <v>1152</v>
      </c>
      <c r="U2350" s="71" t="str">
        <f t="shared" ca="1" si="2067"/>
        <v>0x03=-42.80,-42.20;</v>
      </c>
      <c r="V2350" s="37"/>
      <c r="W2350" s="37"/>
      <c r="X2350" s="68"/>
      <c r="Y2350" s="68"/>
      <c r="Z2350" s="55">
        <f t="shared" ca="1" si="2068"/>
        <v>0.5</v>
      </c>
      <c r="AA2350" s="39" t="s">
        <v>587</v>
      </c>
      <c r="AB2350" s="40">
        <v>0.5</v>
      </c>
      <c r="AC2350" s="40" t="s">
        <v>995</v>
      </c>
      <c r="AD2350" s="40">
        <v>1</v>
      </c>
      <c r="AE2350" s="41">
        <v>0</v>
      </c>
      <c r="AF2350" s="42">
        <v>-42.8</v>
      </c>
      <c r="AG2350" s="47">
        <f t="shared" si="2080"/>
        <v>-42.2</v>
      </c>
      <c r="AH2350" s="43">
        <f t="shared" ca="1" si="2069"/>
        <v>-42.3</v>
      </c>
      <c r="AI2350" s="43">
        <f t="shared" ca="1" si="2070"/>
        <v>-41.7</v>
      </c>
      <c r="AJ2350" s="44">
        <f t="shared" ca="1" si="2071"/>
        <v>-42.8</v>
      </c>
      <c r="AK2350" s="44">
        <f t="shared" ca="1" si="2072"/>
        <v>-42.2</v>
      </c>
      <c r="AL2350" s="44">
        <f t="shared" ca="1" si="2073"/>
        <v>-42.8</v>
      </c>
      <c r="AM2350" s="44">
        <f t="shared" ca="1" si="2074"/>
        <v>-42.2</v>
      </c>
      <c r="AN2350" s="36" t="str">
        <f t="shared" ca="1" si="2075"/>
        <v>00</v>
      </c>
      <c r="AO2350" s="36" t="str">
        <f t="shared" ca="1" si="2076"/>
        <v>03</v>
      </c>
      <c r="AP2350" s="36" t="str">
        <f t="shared" ca="1" si="2077"/>
        <v>00</v>
      </c>
      <c r="AQ2350" s="36" t="str">
        <f t="shared" ca="1" si="2078"/>
        <v>00</v>
      </c>
      <c r="AR2350" s="36" t="str">
        <f t="shared" ca="1" si="2079"/>
        <v>00</v>
      </c>
      <c r="AS2350" s="36"/>
    </row>
    <row r="2351" spans="19:45" ht="30" customHeight="1" x14ac:dyDescent="0.25">
      <c r="S2351" s="7" t="s">
        <v>605</v>
      </c>
      <c r="T2351" s="15" t="s">
        <v>991</v>
      </c>
      <c r="U2351" s="71" t="str">
        <f t="shared" ca="1" si="2067"/>
        <v>0x04=-43.30,-42.80;</v>
      </c>
      <c r="V2351" s="37"/>
      <c r="W2351" s="37"/>
      <c r="X2351" s="68"/>
      <c r="Y2351" s="68"/>
      <c r="Z2351" s="55">
        <f t="shared" ca="1" si="2068"/>
        <v>1</v>
      </c>
      <c r="AA2351" s="39" t="s">
        <v>587</v>
      </c>
      <c r="AB2351" s="40">
        <v>1</v>
      </c>
      <c r="AC2351" s="40" t="s">
        <v>995</v>
      </c>
      <c r="AD2351" s="40">
        <v>1</v>
      </c>
      <c r="AE2351" s="41">
        <v>0</v>
      </c>
      <c r="AF2351" s="42">
        <v>-43.3</v>
      </c>
      <c r="AG2351" s="47">
        <f t="shared" si="2080"/>
        <v>-42.8</v>
      </c>
      <c r="AH2351" s="43">
        <f t="shared" ca="1" si="2069"/>
        <v>-42.3</v>
      </c>
      <c r="AI2351" s="43">
        <f t="shared" ca="1" si="2070"/>
        <v>-41.8</v>
      </c>
      <c r="AJ2351" s="44">
        <f t="shared" ca="1" si="2071"/>
        <v>-43.3</v>
      </c>
      <c r="AK2351" s="44">
        <f t="shared" ca="1" si="2072"/>
        <v>-42.8</v>
      </c>
      <c r="AL2351" s="44">
        <f t="shared" ca="1" si="2073"/>
        <v>-43.3</v>
      </c>
      <c r="AM2351" s="44">
        <f t="shared" ca="1" si="2074"/>
        <v>-42.8</v>
      </c>
      <c r="AN2351" s="36" t="str">
        <f t="shared" ca="1" si="2075"/>
        <v>00</v>
      </c>
      <c r="AO2351" s="36" t="str">
        <f t="shared" ca="1" si="2076"/>
        <v>04</v>
      </c>
      <c r="AP2351" s="36" t="str">
        <f t="shared" ca="1" si="2077"/>
        <v>00</v>
      </c>
      <c r="AQ2351" s="36" t="str">
        <f t="shared" ca="1" si="2078"/>
        <v>00</v>
      </c>
      <c r="AR2351" s="36" t="str">
        <f t="shared" ca="1" si="2079"/>
        <v>00</v>
      </c>
      <c r="AS2351" s="36"/>
    </row>
    <row r="2352" spans="19:45" ht="30" customHeight="1" x14ac:dyDescent="0.25">
      <c r="S2352" s="7" t="s">
        <v>721</v>
      </c>
      <c r="T2352" s="15" t="s">
        <v>26</v>
      </c>
      <c r="U2352" s="71" t="str">
        <f t="shared" ca="1" si="2067"/>
        <v>0x05=-43.80,-43.30;</v>
      </c>
      <c r="V2352" s="37"/>
      <c r="W2352" s="37"/>
      <c r="X2352" s="68"/>
      <c r="Y2352" s="68"/>
      <c r="Z2352" s="55">
        <f t="shared" ca="1" si="2068"/>
        <v>1.5</v>
      </c>
      <c r="AA2352" s="39" t="s">
        <v>587</v>
      </c>
      <c r="AB2352" s="40">
        <v>1.5</v>
      </c>
      <c r="AC2352" s="40" t="s">
        <v>995</v>
      </c>
      <c r="AD2352" s="40">
        <v>1</v>
      </c>
      <c r="AE2352" s="41">
        <v>0</v>
      </c>
      <c r="AF2352" s="42">
        <v>-43.8</v>
      </c>
      <c r="AG2352" s="47">
        <f t="shared" si="2080"/>
        <v>-43.3</v>
      </c>
      <c r="AH2352" s="43">
        <f t="shared" ca="1" si="2069"/>
        <v>-42.3</v>
      </c>
      <c r="AI2352" s="43">
        <f t="shared" ca="1" si="2070"/>
        <v>-41.8</v>
      </c>
      <c r="AJ2352" s="44">
        <f t="shared" ca="1" si="2071"/>
        <v>-43.8</v>
      </c>
      <c r="AK2352" s="44">
        <f t="shared" ca="1" si="2072"/>
        <v>-43.3</v>
      </c>
      <c r="AL2352" s="44">
        <f t="shared" ca="1" si="2073"/>
        <v>-43.8</v>
      </c>
      <c r="AM2352" s="44">
        <f t="shared" ca="1" si="2074"/>
        <v>-43.3</v>
      </c>
      <c r="AN2352" s="36" t="str">
        <f t="shared" ca="1" si="2075"/>
        <v>00</v>
      </c>
      <c r="AO2352" s="36" t="str">
        <f t="shared" ca="1" si="2076"/>
        <v>05</v>
      </c>
      <c r="AP2352" s="36" t="str">
        <f t="shared" ca="1" si="2077"/>
        <v>00</v>
      </c>
      <c r="AQ2352" s="36" t="str">
        <f t="shared" ca="1" si="2078"/>
        <v>00</v>
      </c>
      <c r="AR2352" s="36" t="str">
        <f t="shared" ca="1" si="2079"/>
        <v>00</v>
      </c>
      <c r="AS2352" s="36"/>
    </row>
    <row r="2353" spans="2:45" ht="30" customHeight="1" x14ac:dyDescent="0.25">
      <c r="S2353" s="7" t="s">
        <v>20</v>
      </c>
      <c r="T2353" s="15">
        <v>-41</v>
      </c>
      <c r="U2353" s="71" t="str">
        <f t="shared" ca="1" si="2067"/>
        <v>0x54=-44.40,-43.80;</v>
      </c>
      <c r="V2353" s="37"/>
      <c r="W2353" s="37"/>
      <c r="X2353" s="68"/>
      <c r="Y2353" s="68"/>
      <c r="Z2353" s="55">
        <f t="shared" ca="1" si="2068"/>
        <v>2.1</v>
      </c>
      <c r="AA2353" s="39" t="s">
        <v>580</v>
      </c>
      <c r="AB2353" s="40">
        <v>1</v>
      </c>
      <c r="AC2353" s="40" t="s">
        <v>995</v>
      </c>
      <c r="AD2353" s="40">
        <v>1</v>
      </c>
      <c r="AE2353" s="41">
        <v>0</v>
      </c>
      <c r="AF2353" s="42">
        <v>-44.4</v>
      </c>
      <c r="AG2353" s="47">
        <f t="shared" si="2080"/>
        <v>-43.8</v>
      </c>
      <c r="AH2353" s="43">
        <f t="shared" ca="1" si="2069"/>
        <v>-42.3</v>
      </c>
      <c r="AI2353" s="43">
        <f t="shared" ca="1" si="2070"/>
        <v>-41.699999999999996</v>
      </c>
      <c r="AJ2353" s="44">
        <f t="shared" ca="1" si="2071"/>
        <v>-44.4</v>
      </c>
      <c r="AK2353" s="44">
        <f t="shared" ca="1" si="2072"/>
        <v>-43.8</v>
      </c>
      <c r="AL2353" s="44">
        <f t="shared" ca="1" si="2073"/>
        <v>-43.3</v>
      </c>
      <c r="AM2353" s="44">
        <f t="shared" ca="1" si="2074"/>
        <v>-42.699999999999996</v>
      </c>
      <c r="AN2353" s="36" t="str">
        <f t="shared" ca="1" si="2075"/>
        <v>50</v>
      </c>
      <c r="AO2353" s="36" t="str">
        <f t="shared" ca="1" si="2076"/>
        <v>04</v>
      </c>
      <c r="AP2353" s="36" t="str">
        <f t="shared" ca="1" si="2077"/>
        <v>00</v>
      </c>
      <c r="AQ2353" s="36" t="str">
        <f t="shared" ca="1" si="2078"/>
        <v>00</v>
      </c>
      <c r="AR2353" s="36" t="str">
        <f t="shared" ca="1" si="2079"/>
        <v>00</v>
      </c>
      <c r="AS2353" s="36"/>
    </row>
    <row r="2354" spans="2:45" ht="30" customHeight="1" x14ac:dyDescent="0.25">
      <c r="S2354" s="7" t="s">
        <v>691</v>
      </c>
      <c r="T2354" s="15" t="s">
        <v>1098</v>
      </c>
      <c r="U2354" s="71" t="str">
        <f t="shared" ca="1" si="2067"/>
        <v>0x55=-44.90,-44.40;</v>
      </c>
      <c r="V2354" s="37"/>
      <c r="W2354" s="37"/>
      <c r="X2354" s="68"/>
      <c r="Y2354" s="68"/>
      <c r="Z2354" s="55">
        <f t="shared" ca="1" si="2068"/>
        <v>2.6</v>
      </c>
      <c r="AA2354" s="39" t="s">
        <v>580</v>
      </c>
      <c r="AB2354" s="40">
        <v>1.5</v>
      </c>
      <c r="AC2354" s="40" t="s">
        <v>995</v>
      </c>
      <c r="AD2354" s="40">
        <v>1</v>
      </c>
      <c r="AE2354" s="41">
        <v>0</v>
      </c>
      <c r="AF2354" s="42">
        <v>-44.9</v>
      </c>
      <c r="AG2354" s="47">
        <f t="shared" si="2080"/>
        <v>-44.4</v>
      </c>
      <c r="AH2354" s="43">
        <f t="shared" ca="1" si="2069"/>
        <v>-42.3</v>
      </c>
      <c r="AI2354" s="43">
        <f t="shared" ca="1" si="2070"/>
        <v>-41.8</v>
      </c>
      <c r="AJ2354" s="44">
        <f t="shared" ca="1" si="2071"/>
        <v>-44.9</v>
      </c>
      <c r="AK2354" s="44">
        <f t="shared" ca="1" si="2072"/>
        <v>-44.4</v>
      </c>
      <c r="AL2354" s="44">
        <f t="shared" ca="1" si="2073"/>
        <v>-43.8</v>
      </c>
      <c r="AM2354" s="44">
        <f t="shared" ca="1" si="2074"/>
        <v>-43.3</v>
      </c>
      <c r="AN2354" s="36" t="str">
        <f t="shared" ca="1" si="2075"/>
        <v>50</v>
      </c>
      <c r="AO2354" s="36" t="str">
        <f t="shared" ca="1" si="2076"/>
        <v>05</v>
      </c>
      <c r="AP2354" s="36" t="str">
        <f t="shared" ca="1" si="2077"/>
        <v>00</v>
      </c>
      <c r="AQ2354" s="36" t="str">
        <f t="shared" ca="1" si="2078"/>
        <v>00</v>
      </c>
      <c r="AR2354" s="36" t="str">
        <f t="shared" ca="1" si="2079"/>
        <v>00</v>
      </c>
      <c r="AS2354" s="36"/>
    </row>
    <row r="2355" spans="2:45" ht="30" customHeight="1" x14ac:dyDescent="0.25">
      <c r="S2355" s="7" t="s">
        <v>544</v>
      </c>
      <c r="T2355" s="15" t="s">
        <v>993</v>
      </c>
      <c r="U2355" s="71" t="str">
        <f t="shared" ca="1" si="2067"/>
        <v>0x56=-45.40,-44.90;</v>
      </c>
      <c r="V2355" s="37"/>
      <c r="W2355" s="37"/>
      <c r="X2355" s="68"/>
      <c r="Y2355" s="68"/>
      <c r="Z2355" s="55">
        <f t="shared" ca="1" si="2068"/>
        <v>3.1</v>
      </c>
      <c r="AA2355" s="39" t="s">
        <v>580</v>
      </c>
      <c r="AB2355" s="40">
        <v>2</v>
      </c>
      <c r="AC2355" s="40" t="s">
        <v>995</v>
      </c>
      <c r="AD2355" s="40">
        <v>1</v>
      </c>
      <c r="AE2355" s="41">
        <v>0</v>
      </c>
      <c r="AF2355" s="42">
        <v>-45.4</v>
      </c>
      <c r="AG2355" s="47">
        <f t="shared" si="2080"/>
        <v>-44.9</v>
      </c>
      <c r="AH2355" s="43">
        <f t="shared" ca="1" si="2069"/>
        <v>-42.3</v>
      </c>
      <c r="AI2355" s="43">
        <f t="shared" ca="1" si="2070"/>
        <v>-41.8</v>
      </c>
      <c r="AJ2355" s="44">
        <f t="shared" ca="1" si="2071"/>
        <v>-45.4</v>
      </c>
      <c r="AK2355" s="44">
        <f t="shared" ca="1" si="2072"/>
        <v>-44.9</v>
      </c>
      <c r="AL2355" s="44">
        <f t="shared" ca="1" si="2073"/>
        <v>-44.3</v>
      </c>
      <c r="AM2355" s="44">
        <f t="shared" ca="1" si="2074"/>
        <v>-43.8</v>
      </c>
      <c r="AN2355" s="36" t="str">
        <f t="shared" ca="1" si="2075"/>
        <v>50</v>
      </c>
      <c r="AO2355" s="36" t="str">
        <f t="shared" ca="1" si="2076"/>
        <v>06</v>
      </c>
      <c r="AP2355" s="36" t="str">
        <f t="shared" ca="1" si="2077"/>
        <v>00</v>
      </c>
      <c r="AQ2355" s="36" t="str">
        <f t="shared" ca="1" si="2078"/>
        <v>00</v>
      </c>
      <c r="AR2355" s="36" t="str">
        <f t="shared" ca="1" si="2079"/>
        <v>00</v>
      </c>
      <c r="AS2355" s="36"/>
    </row>
    <row r="2356" spans="2:45" ht="30" customHeight="1" x14ac:dyDescent="0.25">
      <c r="S2356" s="7" t="s">
        <v>12</v>
      </c>
      <c r="T2356" s="15" t="s">
        <v>548</v>
      </c>
      <c r="U2356" s="71" t="str">
        <f t="shared" ca="1" si="2067"/>
        <v>0x65=-46.00,-45.40;</v>
      </c>
      <c r="V2356" s="37"/>
      <c r="W2356" s="37"/>
      <c r="X2356" s="68"/>
      <c r="Y2356" s="68"/>
      <c r="Z2356" s="55">
        <f t="shared" ca="1" si="2068"/>
        <v>3.7</v>
      </c>
      <c r="AA2356" s="39" t="s">
        <v>581</v>
      </c>
      <c r="AB2356" s="40">
        <v>1.5</v>
      </c>
      <c r="AC2356" s="40" t="s">
        <v>995</v>
      </c>
      <c r="AD2356" s="40">
        <v>1</v>
      </c>
      <c r="AE2356" s="41">
        <v>0</v>
      </c>
      <c r="AF2356" s="42">
        <v>-46</v>
      </c>
      <c r="AG2356" s="47">
        <f t="shared" si="2080"/>
        <v>-45.4</v>
      </c>
      <c r="AH2356" s="43">
        <f t="shared" ca="1" si="2069"/>
        <v>-42.3</v>
      </c>
      <c r="AI2356" s="43">
        <f t="shared" ca="1" si="2070"/>
        <v>-41.699999999999996</v>
      </c>
      <c r="AJ2356" s="44">
        <f t="shared" ca="1" si="2071"/>
        <v>-46</v>
      </c>
      <c r="AK2356" s="44">
        <f t="shared" ca="1" si="2072"/>
        <v>-45.4</v>
      </c>
      <c r="AL2356" s="44">
        <f t="shared" ca="1" si="2073"/>
        <v>-43.8</v>
      </c>
      <c r="AM2356" s="44">
        <f t="shared" ca="1" si="2074"/>
        <v>-43.199999999999996</v>
      </c>
      <c r="AN2356" s="36" t="str">
        <f t="shared" ca="1" si="2075"/>
        <v>60</v>
      </c>
      <c r="AO2356" s="36" t="str">
        <f t="shared" ca="1" si="2076"/>
        <v>05</v>
      </c>
      <c r="AP2356" s="36" t="str">
        <f t="shared" ca="1" si="2077"/>
        <v>00</v>
      </c>
      <c r="AQ2356" s="36" t="str">
        <f t="shared" ca="1" si="2078"/>
        <v>00</v>
      </c>
      <c r="AR2356" s="36" t="str">
        <f t="shared" ca="1" si="2079"/>
        <v>00</v>
      </c>
      <c r="AS2356" s="36"/>
    </row>
    <row r="2357" spans="2:45" ht="30" customHeight="1" x14ac:dyDescent="0.25">
      <c r="S2357" s="26" t="s">
        <v>773</v>
      </c>
      <c r="T2357" s="15" t="s">
        <v>562</v>
      </c>
      <c r="U2357" s="71" t="str">
        <f t="shared" ca="1" si="2067"/>
        <v>0x66=-46.50,-46.00;</v>
      </c>
      <c r="V2357" s="37"/>
      <c r="W2357" s="37"/>
      <c r="X2357" s="68"/>
      <c r="Y2357" s="68"/>
      <c r="Z2357" s="55">
        <f t="shared" ref="Z2357" ca="1" si="2081" xml:space="preserve">
N("vbias,vlookup vbias range")+
VLOOKUP($AA2357,INDIRECT(BoxVal(ROW($AA2357),34,COLUMN(T2353))),2,FALSE)+
N("gain")+
$AB2357+
N("vcm")+
VLOOKUP($AC2357,$CT$1:$DC$31,7,FALSE)+
N("(vbias*vcp*vbg-vbias)*sensor ratio")+
VbiasCal($AA2357,$AD2357,$AE2357,BoxVal(ROW($AC2357),18,COLUMN($T$22)))+
N("vbias ref+gain ref")+
$V2357+$W2357</f>
        <v>4.2</v>
      </c>
      <c r="AA2357" s="39" t="s">
        <v>581</v>
      </c>
      <c r="AB2357" s="40">
        <v>2</v>
      </c>
      <c r="AC2357" s="40" t="s">
        <v>995</v>
      </c>
      <c r="AD2357" s="40">
        <v>1</v>
      </c>
      <c r="AE2357" s="41">
        <v>0</v>
      </c>
      <c r="AF2357" s="42">
        <v>-46.5</v>
      </c>
      <c r="AG2357" s="47">
        <f t="shared" ref="AG2357" si="2082">AF2356</f>
        <v>-46</v>
      </c>
      <c r="AH2357" s="43">
        <f t="shared" ca="1" si="2069"/>
        <v>-42.3</v>
      </c>
      <c r="AI2357" s="43">
        <f t="shared" ca="1" si="2070"/>
        <v>-41.8</v>
      </c>
      <c r="AJ2357" s="44">
        <f t="shared" ca="1" si="2071"/>
        <v>-46.5</v>
      </c>
      <c r="AK2357" s="44">
        <f t="shared" ref="AK2357" ca="1" si="2083">AJ2357+(AG2357-AF2357)</f>
        <v>-46</v>
      </c>
      <c r="AL2357" s="44">
        <f t="shared" ca="1" si="2073"/>
        <v>-44.3</v>
      </c>
      <c r="AM2357" s="44">
        <f t="shared" ref="AM2357" ca="1" si="2084">AL2357+(AG2357-AF2357)</f>
        <v>-43.8</v>
      </c>
      <c r="AN2357" s="36" t="str">
        <f t="shared" ref="AN2357" ca="1" si="2085">IF(BoxVal(ROW(AA2357),9,COLUMN(T2355))="FIX","00",ManualLookup(AA2357,BoxVal(ROW(AA2357),4,COLUMN(AN2355)),INDIRECT(DN$3)))</f>
        <v>60</v>
      </c>
      <c r="AO2357" s="36" t="str">
        <f t="shared" ref="AO2357" ca="1" si="2086">ManualLookup(AB2357,BoxVal(ROW(AB2357),4,COLUMN(AO2355)),INDIRECT(DO$3))</f>
        <v>06</v>
      </c>
      <c r="AP2357" s="36" t="str">
        <f t="shared" ref="AP2357" ca="1" si="2087">ManualLookup(AC2357,BoxVal(ROW(AC2357),4,COLUMN(AP2355)),INDIRECT(DP$3))</f>
        <v>00</v>
      </c>
      <c r="AQ2357" s="36" t="str">
        <f t="shared" ref="AQ2357" ca="1" si="2088">ManualLookup(AD2357,BoxVal(ROW(AD2357),4,COLUMN(AQ2355)),INDIRECT(DQ$3))</f>
        <v>00</v>
      </c>
      <c r="AR2357" s="36" t="str">
        <f t="shared" ref="AR2357" ca="1" si="2089">ManualLookup(AE2357,BoxVal(ROW(AE2357),4,COLUMN(AR2355)),INDIRECT(DR$3))</f>
        <v>00</v>
      </c>
      <c r="AS2357" s="36"/>
    </row>
    <row r="2358" spans="2:45" ht="30" customHeight="1" x14ac:dyDescent="0.25">
      <c r="S2358" s="7" t="s">
        <v>573</v>
      </c>
      <c r="T2358" s="15">
        <v>1.1000000000000001</v>
      </c>
      <c r="U2358" s="71"/>
      <c r="V2358" s="37"/>
      <c r="W2358" s="37"/>
      <c r="X2358" s="38"/>
      <c r="Y2358" s="38"/>
      <c r="Z2358" s="71"/>
      <c r="AA2358" s="39"/>
      <c r="AB2358" s="40"/>
      <c r="AC2358" s="40"/>
      <c r="AD2358" s="40"/>
      <c r="AE2358" s="41"/>
      <c r="AF2358" s="42"/>
      <c r="AG2358" s="49"/>
      <c r="AH2358" s="43"/>
      <c r="AI2358" s="43"/>
      <c r="AJ2358" s="44"/>
      <c r="AK2358" s="44"/>
      <c r="AL2358" s="44"/>
      <c r="AM2358" s="44"/>
      <c r="AN2358" s="36"/>
      <c r="AO2358" s="36"/>
      <c r="AP2358" s="36"/>
      <c r="AQ2358" s="36"/>
      <c r="AR2358" s="36"/>
      <c r="AS2358" s="36"/>
    </row>
    <row r="2359" spans="2:45" ht="30" customHeight="1" x14ac:dyDescent="0.25">
      <c r="S2359" s="7" t="s">
        <v>590</v>
      </c>
      <c r="T2359" s="15">
        <f>VLOOKUP(T2344,MPN!$A$1:$E$997,4,FALSE)</f>
        <v>-42</v>
      </c>
      <c r="U2359" s="71"/>
      <c r="V2359" s="37"/>
      <c r="W2359" s="37"/>
      <c r="X2359" s="38"/>
      <c r="Y2359" s="38"/>
      <c r="Z2359" s="71"/>
      <c r="AA2359" s="39"/>
      <c r="AB2359" s="40"/>
      <c r="AC2359" s="40"/>
      <c r="AD2359" s="40"/>
      <c r="AE2359" s="41"/>
      <c r="AF2359" s="42"/>
      <c r="AG2359" s="49"/>
      <c r="AH2359" s="43"/>
      <c r="AI2359" s="43"/>
      <c r="AJ2359" s="44"/>
      <c r="AK2359" s="44"/>
      <c r="AL2359" s="44"/>
      <c r="AM2359" s="44"/>
      <c r="AN2359" s="36"/>
      <c r="AO2359" s="36"/>
      <c r="AP2359" s="36"/>
      <c r="AQ2359" s="36"/>
      <c r="AR2359" s="36"/>
      <c r="AS2359" s="36"/>
    </row>
    <row r="2360" spans="2:45" ht="30" customHeight="1" x14ac:dyDescent="0.25">
      <c r="S2360" s="7" t="s">
        <v>693</v>
      </c>
      <c r="T2360" s="15">
        <v>0.8</v>
      </c>
      <c r="U2360" s="71"/>
      <c r="V2360" s="37"/>
      <c r="W2360" s="37"/>
      <c r="X2360" s="38"/>
      <c r="Y2360" s="38"/>
      <c r="Z2360" s="71"/>
      <c r="AA2360" s="39"/>
      <c r="AB2360" s="40"/>
      <c r="AC2360" s="40"/>
      <c r="AD2360" s="40"/>
      <c r="AE2360" s="41"/>
      <c r="AF2360" s="42"/>
      <c r="AG2360" s="49"/>
      <c r="AH2360" s="43"/>
      <c r="AI2360" s="43"/>
      <c r="AJ2360" s="44"/>
      <c r="AK2360" s="44"/>
      <c r="AL2360" s="44"/>
      <c r="AM2360" s="44"/>
      <c r="AN2360" s="36"/>
      <c r="AO2360" s="36"/>
      <c r="AP2360" s="36"/>
      <c r="AQ2360" s="36"/>
      <c r="AR2360" s="36"/>
      <c r="AS2360" s="36"/>
    </row>
    <row r="2361" spans="2:45" ht="30" customHeight="1" x14ac:dyDescent="0.25">
      <c r="S2361" s="7" t="s">
        <v>604</v>
      </c>
      <c r="T2361" s="7" t="str">
        <f t="shared" ref="T2361" si="2090">VLOOKUP($T2348,$AU$1:$AZ$31,MATCH($T2342,$AU$1:$AZ$1,0),FALSE)&amp;"_"&amp;T2350</f>
        <v>default_NormalMode</v>
      </c>
      <c r="U2361" s="71"/>
      <c r="V2361" s="37"/>
      <c r="W2361" s="37"/>
      <c r="X2361" s="38"/>
      <c r="Y2361" s="38"/>
      <c r="Z2361" s="71"/>
      <c r="AA2361" s="39"/>
      <c r="AB2361" s="40"/>
      <c r="AC2361" s="40"/>
      <c r="AD2361" s="40"/>
      <c r="AE2361" s="41"/>
      <c r="AF2361" s="42"/>
      <c r="AG2361" s="49"/>
      <c r="AH2361" s="43"/>
      <c r="AI2361" s="43"/>
      <c r="AJ2361" s="44"/>
      <c r="AK2361" s="44"/>
      <c r="AL2361" s="44"/>
      <c r="AM2361" s="44"/>
      <c r="AN2361" s="36"/>
      <c r="AO2361" s="36"/>
      <c r="AP2361" s="36"/>
      <c r="AQ2361" s="36"/>
      <c r="AR2361" s="36"/>
      <c r="AS2361" s="36"/>
    </row>
    <row r="2362" spans="2:45" ht="30" customHeight="1" x14ac:dyDescent="0.25">
      <c r="S2362" s="7" t="s">
        <v>424</v>
      </c>
      <c r="T2362" s="7" t="str">
        <f>VLOOKUP($T2344,MPN!$A$1:$E$497,2,FALSE)</f>
        <v>AMIC</v>
      </c>
      <c r="U2362" s="71"/>
      <c r="V2362" s="37"/>
      <c r="W2362" s="37"/>
      <c r="X2362" s="38"/>
      <c r="Y2362" s="38"/>
      <c r="Z2362" s="71"/>
      <c r="AA2362" s="39"/>
      <c r="AB2362" s="40"/>
      <c r="AC2362" s="40"/>
      <c r="AD2362" s="40"/>
      <c r="AE2362" s="41"/>
      <c r="AF2362" s="42"/>
      <c r="AG2362" s="49"/>
      <c r="AH2362" s="43"/>
      <c r="AI2362" s="43"/>
      <c r="AJ2362" s="44"/>
      <c r="AK2362" s="44"/>
      <c r="AL2362" s="44"/>
      <c r="AM2362" s="44"/>
      <c r="AN2362" s="36"/>
      <c r="AO2362" s="36"/>
      <c r="AP2362" s="36"/>
      <c r="AQ2362" s="36"/>
      <c r="AR2362" s="36"/>
      <c r="AS2362" s="36"/>
    </row>
    <row r="2363" spans="2:45" ht="30" customHeight="1" x14ac:dyDescent="0.25">
      <c r="S2363" s="7" t="s">
        <v>16</v>
      </c>
      <c r="T2363" s="7" t="str">
        <f>VLOOKUP($T2345,ASIC!$A$1:$B$200,2,FALSE)</f>
        <v>M804WF</v>
      </c>
      <c r="U2363" s="71"/>
      <c r="V2363" s="37"/>
      <c r="W2363" s="37"/>
      <c r="X2363" s="38"/>
      <c r="Y2363" s="38"/>
      <c r="Z2363" s="71"/>
      <c r="AA2363" s="39"/>
      <c r="AB2363" s="40"/>
      <c r="AC2363" s="40"/>
      <c r="AD2363" s="40"/>
      <c r="AE2363" s="41"/>
      <c r="AF2363" s="42"/>
      <c r="AG2363" s="49"/>
      <c r="AH2363" s="43"/>
      <c r="AI2363" s="43"/>
      <c r="AJ2363" s="44"/>
      <c r="AK2363" s="44"/>
      <c r="AL2363" s="44"/>
      <c r="AM2363" s="44"/>
      <c r="AN2363" s="36"/>
      <c r="AO2363" s="36"/>
      <c r="AP2363" s="36"/>
      <c r="AQ2363" s="36"/>
      <c r="AR2363" s="36"/>
      <c r="AS2363" s="36"/>
    </row>
    <row r="2364" spans="2:45" ht="30" customHeight="1" x14ac:dyDescent="0.25">
      <c r="S2364" s="7" t="s">
        <v>17</v>
      </c>
      <c r="T2364" s="7" t="str">
        <f>VLOOKUP($T2346,Sensor!$A$1:$B$100,2,FALSE)</f>
        <v>2227F</v>
      </c>
      <c r="U2364" s="71"/>
      <c r="V2364" s="37"/>
      <c r="W2364" s="37"/>
      <c r="X2364" s="38"/>
      <c r="Y2364" s="38"/>
      <c r="Z2364" s="71"/>
      <c r="AA2364" s="39"/>
      <c r="AB2364" s="40"/>
      <c r="AC2364" s="40"/>
      <c r="AD2364" s="40"/>
      <c r="AE2364" s="41"/>
      <c r="AF2364" s="42"/>
      <c r="AG2364" s="49"/>
      <c r="AH2364" s="43"/>
      <c r="AI2364" s="43"/>
      <c r="AJ2364" s="44"/>
      <c r="AK2364" s="44"/>
      <c r="AL2364" s="44"/>
      <c r="AM2364" s="44"/>
      <c r="AN2364" s="36"/>
      <c r="AO2364" s="36"/>
      <c r="AP2364" s="36"/>
      <c r="AQ2364" s="36"/>
      <c r="AR2364" s="36"/>
      <c r="AS2364" s="36"/>
    </row>
    <row r="2365" spans="2:45" ht="30" customHeight="1" x14ac:dyDescent="0.25">
      <c r="S2365" s="7" t="s">
        <v>21</v>
      </c>
      <c r="T2365" s="7" t="str">
        <f>VLOOKUP($T2344,MPN!$A$1:$E$497,5,FALSE)</f>
        <v>Default</v>
      </c>
      <c r="U2365" s="71"/>
      <c r="V2365" s="37"/>
      <c r="W2365" s="37"/>
      <c r="X2365" s="38"/>
      <c r="Y2365" s="38"/>
      <c r="Z2365" s="71"/>
      <c r="AA2365" s="39"/>
      <c r="AB2365" s="40"/>
      <c r="AC2365" s="40"/>
      <c r="AD2365" s="40"/>
      <c r="AE2365" s="41"/>
      <c r="AF2365" s="42"/>
      <c r="AG2365" s="49"/>
      <c r="AH2365" s="43"/>
      <c r="AI2365" s="43"/>
      <c r="AJ2365" s="44"/>
      <c r="AK2365" s="44"/>
      <c r="AL2365" s="44"/>
      <c r="AM2365" s="44"/>
      <c r="AN2365" s="36"/>
      <c r="AO2365" s="36"/>
      <c r="AP2365" s="36"/>
      <c r="AQ2365" s="36"/>
      <c r="AR2365" s="36"/>
      <c r="AS2365" s="36"/>
    </row>
    <row r="2366" spans="2:45" ht="30" customHeight="1" x14ac:dyDescent="0.25">
      <c r="S2366" s="7" t="s">
        <v>545</v>
      </c>
      <c r="T2366" s="7">
        <f t="shared" ref="T2366" si="2091">VLOOKUP(T2355,$DT$1:$DV$31,3,FALSE)</f>
        <v>0</v>
      </c>
      <c r="U2366" s="71"/>
      <c r="V2366" s="37"/>
      <c r="W2366" s="37"/>
      <c r="X2366" s="38"/>
      <c r="Y2366" s="38"/>
      <c r="Z2366" s="71"/>
      <c r="AA2366" s="39"/>
      <c r="AB2366" s="40"/>
      <c r="AC2366" s="40"/>
      <c r="AD2366" s="40"/>
      <c r="AE2366" s="41"/>
      <c r="AF2366" s="42"/>
      <c r="AG2366" s="49"/>
      <c r="AH2366" s="43"/>
      <c r="AI2366" s="43"/>
      <c r="AJ2366" s="44"/>
      <c r="AK2366" s="44"/>
      <c r="AL2366" s="44"/>
      <c r="AM2366" s="44"/>
      <c r="AN2366" s="36"/>
      <c r="AO2366" s="36"/>
      <c r="AP2366" s="36"/>
      <c r="AQ2366" s="36"/>
      <c r="AR2366" s="36"/>
      <c r="AS2366" s="36"/>
    </row>
    <row r="2367" spans="2:45" ht="30" customHeight="1" x14ac:dyDescent="0.25">
      <c r="S2367" s="7" t="s">
        <v>22</v>
      </c>
      <c r="T2367" s="15">
        <v>0</v>
      </c>
      <c r="U2367" s="71"/>
      <c r="V2367" s="37"/>
      <c r="W2367" s="37"/>
      <c r="X2367" s="38"/>
      <c r="Y2367" s="38"/>
      <c r="Z2367" s="71"/>
      <c r="AA2367" s="39"/>
      <c r="AB2367" s="40"/>
      <c r="AC2367" s="40"/>
      <c r="AD2367" s="40"/>
      <c r="AE2367" s="41"/>
      <c r="AF2367" s="42"/>
      <c r="AG2367" s="49"/>
      <c r="AH2367" s="43"/>
      <c r="AI2367" s="43"/>
      <c r="AJ2367" s="44"/>
      <c r="AK2367" s="44"/>
      <c r="AL2367" s="44"/>
      <c r="AM2367" s="44"/>
      <c r="AN2367" s="36"/>
      <c r="AO2367" s="36"/>
      <c r="AP2367" s="36"/>
      <c r="AQ2367" s="36"/>
      <c r="AR2367" s="36"/>
      <c r="AS2367" s="36"/>
    </row>
    <row r="2368" spans="2:45" ht="30" customHeight="1" x14ac:dyDescent="0.25">
      <c r="B2368" s="70"/>
      <c r="S2368" s="7" t="s">
        <v>696</v>
      </c>
      <c r="T2368" s="28">
        <v>46006</v>
      </c>
      <c r="U2368" s="71"/>
      <c r="V2368" s="37"/>
      <c r="W2368" s="37"/>
      <c r="X2368" s="38"/>
      <c r="Y2368" s="38"/>
      <c r="Z2368" s="71"/>
      <c r="AA2368" s="39"/>
      <c r="AB2368" s="40"/>
      <c r="AC2368" s="40"/>
      <c r="AD2368" s="40"/>
      <c r="AE2368" s="41"/>
      <c r="AF2368" s="42"/>
      <c r="AG2368" s="49"/>
      <c r="AH2368" s="43"/>
      <c r="AI2368" s="43"/>
      <c r="AJ2368" s="44"/>
      <c r="AK2368" s="44"/>
      <c r="AL2368" s="44"/>
      <c r="AM2368" s="44"/>
      <c r="AN2368" s="36"/>
      <c r="AO2368" s="36"/>
      <c r="AP2368" s="36"/>
      <c r="AQ2368" s="36"/>
      <c r="AR2368" s="36"/>
      <c r="AS2368" s="36"/>
    </row>
    <row r="2369" spans="19:45" ht="30" customHeight="1" x14ac:dyDescent="0.25">
      <c r="S2369" s="7" t="s">
        <v>694</v>
      </c>
      <c r="T2369" s="15" t="s">
        <v>994</v>
      </c>
      <c r="U2369" s="71"/>
      <c r="V2369" s="37"/>
      <c r="W2369" s="37"/>
      <c r="X2369" s="38"/>
      <c r="Y2369" s="38"/>
      <c r="Z2369" s="71"/>
      <c r="AA2369" s="39"/>
      <c r="AB2369" s="40"/>
      <c r="AC2369" s="40"/>
      <c r="AD2369" s="40"/>
      <c r="AE2369" s="41"/>
      <c r="AF2369" s="42"/>
      <c r="AG2369" s="49"/>
      <c r="AH2369" s="43"/>
      <c r="AI2369" s="43"/>
      <c r="AJ2369" s="44"/>
      <c r="AK2369" s="44"/>
      <c r="AL2369" s="44"/>
      <c r="AM2369" s="44"/>
      <c r="AN2369" s="36"/>
      <c r="AO2369" s="36"/>
      <c r="AP2369" s="36"/>
      <c r="AQ2369" s="36"/>
      <c r="AR2369" s="36"/>
      <c r="AS2369" s="36"/>
    </row>
    <row r="2370" spans="19:45" ht="30" customHeight="1" x14ac:dyDescent="0.25">
      <c r="S2370" s="7" t="s">
        <v>697</v>
      </c>
      <c r="T2370" s="7">
        <f t="shared" ref="T2370" ca="1" si="2092">COUNTA(U2345:U2404)</f>
        <v>13</v>
      </c>
      <c r="U2370" s="71"/>
      <c r="V2370" s="37"/>
      <c r="W2370" s="37"/>
      <c r="X2370" s="38"/>
      <c r="Y2370" s="38"/>
      <c r="Z2370" s="71"/>
      <c r="AA2370" s="39"/>
      <c r="AB2370" s="40"/>
      <c r="AC2370" s="40"/>
      <c r="AD2370" s="40"/>
      <c r="AE2370" s="41"/>
      <c r="AF2370" s="42"/>
      <c r="AG2370" s="49"/>
      <c r="AH2370" s="43"/>
      <c r="AI2370" s="43"/>
      <c r="AJ2370" s="44"/>
      <c r="AK2370" s="44"/>
      <c r="AL2370" s="44"/>
      <c r="AM2370" s="44"/>
      <c r="AN2370" s="36"/>
      <c r="AO2370" s="36"/>
      <c r="AP2370" s="36"/>
      <c r="AQ2370" s="36"/>
      <c r="AR2370" s="36"/>
      <c r="AS2370" s="36"/>
    </row>
    <row r="2371" spans="19:45" ht="30" customHeight="1" x14ac:dyDescent="0.25">
      <c r="S2371" s="7" t="s">
        <v>715</v>
      </c>
      <c r="T2371" s="7" t="str">
        <f t="shared" ref="T2371" si="2093">T2359&amp;"+/-"&amp;T2360&amp;" "&amp;T2369</f>
        <v>-42+/-0.8 dBV</v>
      </c>
      <c r="U2371" s="71"/>
      <c r="V2371" s="37"/>
      <c r="W2371" s="37"/>
      <c r="X2371" s="38"/>
      <c r="Y2371" s="38"/>
      <c r="Z2371" s="71"/>
      <c r="AA2371" s="39"/>
      <c r="AB2371" s="40"/>
      <c r="AC2371" s="40"/>
      <c r="AD2371" s="40"/>
      <c r="AE2371" s="41"/>
      <c r="AF2371" s="42"/>
      <c r="AG2371" s="49"/>
      <c r="AH2371" s="43"/>
      <c r="AI2371" s="43"/>
      <c r="AJ2371" s="44"/>
      <c r="AK2371" s="44"/>
      <c r="AL2371" s="44"/>
      <c r="AM2371" s="44"/>
      <c r="AN2371" s="36"/>
      <c r="AO2371" s="36"/>
      <c r="AP2371" s="36"/>
      <c r="AQ2371" s="36"/>
      <c r="AR2371" s="36"/>
      <c r="AS2371" s="36"/>
    </row>
    <row r="2372" spans="19:45" ht="30" customHeight="1" x14ac:dyDescent="0.25">
      <c r="S2372" s="7" t="s">
        <v>719</v>
      </c>
      <c r="T2372" s="54" t="str">
        <f t="shared" ref="T2372" si="2094">T2351&amp;" : "&amp;T2354&amp;" "&amp;"(uA)"&amp;CHAR(10)&amp;"Vdc&amp;Remark: "&amp;T2357</f>
        <v>3.3V : 100~200 (uA)
Vdc&amp;Remark: -</v>
      </c>
      <c r="U2372" s="71"/>
      <c r="V2372" s="37"/>
      <c r="W2372" s="37"/>
      <c r="X2372" s="38"/>
      <c r="Y2372" s="38"/>
      <c r="Z2372" s="71"/>
      <c r="AA2372" s="39"/>
      <c r="AB2372" s="40"/>
      <c r="AC2372" s="40"/>
      <c r="AD2372" s="40"/>
      <c r="AE2372" s="41"/>
      <c r="AF2372" s="42"/>
      <c r="AG2372" s="49"/>
      <c r="AH2372" s="43"/>
      <c r="AI2372" s="43"/>
      <c r="AJ2372" s="44"/>
      <c r="AK2372" s="44"/>
      <c r="AL2372" s="44"/>
      <c r="AM2372" s="44"/>
      <c r="AN2372" s="36"/>
      <c r="AO2372" s="36"/>
      <c r="AP2372" s="36"/>
      <c r="AQ2372" s="36"/>
      <c r="AR2372" s="36"/>
      <c r="AS2372" s="36"/>
    </row>
    <row r="2373" spans="19:45" ht="30" customHeight="1" x14ac:dyDescent="0.25">
      <c r="U2373" s="71"/>
      <c r="V2373" s="37"/>
      <c r="W2373" s="37"/>
      <c r="X2373" s="38"/>
      <c r="Y2373" s="38"/>
      <c r="Z2373" s="71"/>
      <c r="AA2373" s="39"/>
      <c r="AB2373" s="40"/>
      <c r="AC2373" s="40"/>
      <c r="AD2373" s="40"/>
      <c r="AE2373" s="41"/>
      <c r="AF2373" s="42"/>
      <c r="AG2373" s="49"/>
      <c r="AH2373" s="43"/>
      <c r="AI2373" s="43"/>
      <c r="AJ2373" s="44"/>
      <c r="AK2373" s="44"/>
      <c r="AL2373" s="44"/>
      <c r="AM2373" s="44"/>
      <c r="AN2373" s="36"/>
      <c r="AO2373" s="36"/>
      <c r="AP2373" s="36"/>
      <c r="AQ2373" s="36"/>
      <c r="AR2373" s="36"/>
      <c r="AS2373" s="36"/>
    </row>
    <row r="2374" spans="19:45" ht="30" customHeight="1" x14ac:dyDescent="0.25">
      <c r="S2374" s="2" t="s">
        <v>14</v>
      </c>
      <c r="T2374" s="2" t="str">
        <f t="shared" ref="T2374" si="2095">ADDRESS(ROW(S2374),COLUMN($S$1))&amp;":"&amp;ADDRESS(ROW(S2404),COLUMN($T$1))</f>
        <v>$S$2374:$T$2404</v>
      </c>
      <c r="U2374" s="71"/>
      <c r="V2374" s="37"/>
      <c r="W2374" s="37"/>
      <c r="X2374" s="38"/>
      <c r="Y2374" s="38"/>
      <c r="Z2374" s="71"/>
      <c r="AA2374" s="39"/>
      <c r="AB2374" s="40"/>
      <c r="AC2374" s="40"/>
      <c r="AD2374" s="40"/>
      <c r="AE2374" s="41"/>
      <c r="AF2374" s="42"/>
      <c r="AG2374" s="49"/>
      <c r="AH2374" s="43"/>
      <c r="AI2374" s="43"/>
      <c r="AJ2374" s="44"/>
      <c r="AK2374" s="44"/>
      <c r="AL2374" s="44"/>
      <c r="AM2374" s="44"/>
      <c r="AN2374" s="36"/>
      <c r="AO2374" s="36"/>
      <c r="AP2374" s="36"/>
      <c r="AQ2374" s="36"/>
      <c r="AR2374" s="36"/>
      <c r="AS2374" s="36"/>
    </row>
    <row r="2375" spans="19:45" ht="30" customHeight="1" x14ac:dyDescent="0.25">
      <c r="S2375" s="4" t="str">
        <f t="shared" ref="S2375" si="2096">$BB$2</f>
        <v>15V</v>
      </c>
      <c r="T2375" s="3">
        <v>3.3</v>
      </c>
      <c r="U2375" s="71"/>
      <c r="V2375" s="37"/>
      <c r="W2375" s="37"/>
      <c r="X2375" s="38"/>
      <c r="Y2375" s="38"/>
      <c r="Z2375" s="71"/>
      <c r="AA2375" s="39"/>
      <c r="AB2375" s="40"/>
      <c r="AC2375" s="40"/>
      <c r="AD2375" s="40"/>
      <c r="AE2375" s="41"/>
      <c r="AF2375" s="42"/>
      <c r="AG2375" s="49"/>
      <c r="AH2375" s="43"/>
      <c r="AI2375" s="43"/>
      <c r="AJ2375" s="44"/>
      <c r="AK2375" s="44"/>
      <c r="AL2375" s="44"/>
      <c r="AM2375" s="44"/>
      <c r="AN2375" s="36"/>
      <c r="AO2375" s="36"/>
      <c r="AP2375" s="36"/>
      <c r="AQ2375" s="36"/>
      <c r="AR2375" s="36"/>
      <c r="AS2375" s="36"/>
    </row>
    <row r="2376" spans="19:45" ht="30" customHeight="1" x14ac:dyDescent="0.25">
      <c r="S2376" s="4" t="str">
        <f t="shared" ref="S2376" si="2097">$BB$3</f>
        <v>14V</v>
      </c>
      <c r="T2376" s="3">
        <v>2.2000000000000002</v>
      </c>
      <c r="U2376" s="71"/>
      <c r="V2376" s="37"/>
      <c r="W2376" s="37"/>
      <c r="X2376" s="38"/>
      <c r="Y2376" s="38"/>
      <c r="Z2376" s="71"/>
      <c r="AA2376" s="39"/>
      <c r="AB2376" s="40"/>
      <c r="AC2376" s="40"/>
      <c r="AD2376" s="40"/>
      <c r="AE2376" s="41"/>
      <c r="AF2376" s="42"/>
      <c r="AG2376" s="49"/>
      <c r="AH2376" s="43"/>
      <c r="AI2376" s="43"/>
      <c r="AJ2376" s="44"/>
      <c r="AK2376" s="44"/>
      <c r="AL2376" s="44"/>
      <c r="AM2376" s="44"/>
      <c r="AN2376" s="36"/>
      <c r="AO2376" s="36"/>
      <c r="AP2376" s="36"/>
      <c r="AQ2376" s="36"/>
      <c r="AR2376" s="36"/>
      <c r="AS2376" s="36"/>
    </row>
    <row r="2377" spans="19:45" ht="30" customHeight="1" x14ac:dyDescent="0.25">
      <c r="S2377" s="4" t="str">
        <f t="shared" ref="S2377" si="2098">$BB$4</f>
        <v>13V</v>
      </c>
      <c r="T2377" s="3">
        <v>1.1000000000000001</v>
      </c>
      <c r="U2377" s="71"/>
      <c r="V2377" s="37"/>
      <c r="W2377" s="37"/>
      <c r="X2377" s="38"/>
      <c r="Y2377" s="38"/>
      <c r="Z2377" s="71"/>
      <c r="AA2377" s="39"/>
      <c r="AB2377" s="40"/>
      <c r="AC2377" s="40"/>
      <c r="AD2377" s="40"/>
      <c r="AE2377" s="41"/>
      <c r="AF2377" s="42"/>
      <c r="AG2377" s="49"/>
      <c r="AH2377" s="43"/>
      <c r="AI2377" s="43"/>
      <c r="AJ2377" s="44"/>
      <c r="AK2377" s="44"/>
      <c r="AL2377" s="44"/>
      <c r="AM2377" s="44"/>
      <c r="AN2377" s="36"/>
      <c r="AO2377" s="36"/>
      <c r="AP2377" s="36"/>
      <c r="AQ2377" s="36"/>
      <c r="AR2377" s="36"/>
      <c r="AS2377" s="36"/>
    </row>
    <row r="2378" spans="19:45" ht="30" customHeight="1" x14ac:dyDescent="0.25">
      <c r="S2378" s="4" t="str">
        <f t="shared" ref="S2378" si="2099">$BB$5</f>
        <v>12V</v>
      </c>
      <c r="T2378" s="3">
        <v>0</v>
      </c>
      <c r="U2378" s="71"/>
      <c r="V2378" s="37"/>
      <c r="W2378" s="37"/>
      <c r="X2378" s="38"/>
      <c r="Y2378" s="38"/>
      <c r="Z2378" s="71"/>
      <c r="AA2378" s="39"/>
      <c r="AB2378" s="40"/>
      <c r="AC2378" s="40"/>
      <c r="AD2378" s="40"/>
      <c r="AE2378" s="41"/>
      <c r="AF2378" s="42"/>
      <c r="AG2378" s="49"/>
      <c r="AH2378" s="43"/>
      <c r="AI2378" s="43"/>
      <c r="AJ2378" s="44"/>
      <c r="AK2378" s="44"/>
      <c r="AL2378" s="44"/>
      <c r="AM2378" s="44"/>
      <c r="AN2378" s="36"/>
      <c r="AO2378" s="36"/>
      <c r="AP2378" s="36"/>
      <c r="AQ2378" s="36"/>
      <c r="AR2378" s="36"/>
      <c r="AS2378" s="36"/>
    </row>
    <row r="2379" spans="19:45" ht="30" customHeight="1" x14ac:dyDescent="0.25">
      <c r="S2379" s="4" t="str">
        <f t="shared" ref="S2379" si="2100">$BB$6</f>
        <v>11V</v>
      </c>
      <c r="T2379" s="3">
        <v>-1.1000000000000001</v>
      </c>
      <c r="U2379" s="71"/>
      <c r="V2379" s="37"/>
      <c r="W2379" s="37"/>
      <c r="X2379" s="38"/>
      <c r="Y2379" s="38"/>
      <c r="Z2379" s="71"/>
      <c r="AA2379" s="39"/>
      <c r="AB2379" s="40"/>
      <c r="AC2379" s="40"/>
      <c r="AD2379" s="40"/>
      <c r="AE2379" s="41"/>
      <c r="AF2379" s="42"/>
      <c r="AG2379" s="49"/>
      <c r="AH2379" s="43"/>
      <c r="AI2379" s="43"/>
      <c r="AJ2379" s="44"/>
      <c r="AK2379" s="44"/>
      <c r="AL2379" s="44"/>
      <c r="AM2379" s="44"/>
      <c r="AN2379" s="36"/>
      <c r="AO2379" s="36"/>
      <c r="AP2379" s="36"/>
      <c r="AQ2379" s="36"/>
      <c r="AR2379" s="36"/>
      <c r="AS2379" s="36"/>
    </row>
    <row r="2380" spans="19:45" ht="30" customHeight="1" x14ac:dyDescent="0.25">
      <c r="S2380" s="4" t="str">
        <f t="shared" ref="S2380" si="2101">$BB$7</f>
        <v>10V</v>
      </c>
      <c r="T2380" s="3">
        <v>-2.2000000000000002</v>
      </c>
      <c r="U2380" s="71"/>
      <c r="V2380" s="37"/>
      <c r="W2380" s="37"/>
      <c r="X2380" s="38"/>
      <c r="Y2380" s="38"/>
      <c r="Z2380" s="71"/>
      <c r="AA2380" s="39"/>
      <c r="AB2380" s="40"/>
      <c r="AC2380" s="40"/>
      <c r="AD2380" s="40"/>
      <c r="AE2380" s="41"/>
      <c r="AF2380" s="42"/>
      <c r="AG2380" s="49"/>
      <c r="AH2380" s="43"/>
      <c r="AI2380" s="43"/>
      <c r="AJ2380" s="44"/>
      <c r="AK2380" s="44"/>
      <c r="AL2380" s="44"/>
      <c r="AM2380" s="44"/>
      <c r="AN2380" s="36"/>
      <c r="AO2380" s="36"/>
      <c r="AP2380" s="36"/>
      <c r="AQ2380" s="36"/>
      <c r="AR2380" s="36"/>
      <c r="AS2380" s="36"/>
    </row>
    <row r="2381" spans="19:45" ht="30" customHeight="1" x14ac:dyDescent="0.25">
      <c r="S2381" s="4" t="str">
        <f t="shared" ref="S2381" si="2102">$BB$8</f>
        <v>9V</v>
      </c>
      <c r="T2381" s="3" t="s">
        <v>562</v>
      </c>
      <c r="U2381" s="71"/>
      <c r="V2381" s="37"/>
      <c r="W2381" s="37"/>
      <c r="X2381" s="38"/>
      <c r="Y2381" s="38"/>
      <c r="Z2381" s="71"/>
      <c r="AA2381" s="39"/>
      <c r="AB2381" s="40"/>
      <c r="AC2381" s="40"/>
      <c r="AD2381" s="40"/>
      <c r="AE2381" s="41"/>
      <c r="AF2381" s="42"/>
      <c r="AG2381" s="49"/>
      <c r="AH2381" s="43"/>
      <c r="AI2381" s="43"/>
      <c r="AJ2381" s="44"/>
      <c r="AK2381" s="44"/>
      <c r="AL2381" s="44"/>
      <c r="AM2381" s="44"/>
      <c r="AN2381" s="36"/>
      <c r="AO2381" s="36"/>
      <c r="AP2381" s="36"/>
      <c r="AQ2381" s="36"/>
      <c r="AR2381" s="36"/>
      <c r="AS2381" s="36"/>
    </row>
    <row r="2382" spans="19:45" ht="30" customHeight="1" x14ac:dyDescent="0.25">
      <c r="S2382" s="4" t="str">
        <f t="shared" ref="S2382" si="2103">$BB$9</f>
        <v>FIX</v>
      </c>
      <c r="T2382" s="3" t="s">
        <v>562</v>
      </c>
      <c r="U2382" s="71"/>
      <c r="V2382" s="37"/>
      <c r="W2382" s="37"/>
      <c r="X2382" s="38"/>
      <c r="Y2382" s="38"/>
      <c r="Z2382" s="71"/>
      <c r="AA2382" s="39"/>
      <c r="AB2382" s="40"/>
      <c r="AC2382" s="40"/>
      <c r="AD2382" s="40"/>
      <c r="AE2382" s="41"/>
      <c r="AF2382" s="42"/>
      <c r="AG2382" s="49"/>
      <c r="AH2382" s="43"/>
      <c r="AI2382" s="43"/>
      <c r="AJ2382" s="44"/>
      <c r="AK2382" s="44"/>
      <c r="AL2382" s="44"/>
      <c r="AM2382" s="44"/>
      <c r="AN2382" s="36"/>
      <c r="AO2382" s="36"/>
      <c r="AP2382" s="36"/>
      <c r="AQ2382" s="36"/>
      <c r="AR2382" s="36"/>
      <c r="AS2382" s="36"/>
    </row>
    <row r="2383" spans="19:45" ht="30" customHeight="1" x14ac:dyDescent="0.25">
      <c r="S2383" s="4" t="str">
        <f t="shared" ref="S2383" si="2104">$BB$10</f>
        <v>Space</v>
      </c>
      <c r="T2383" s="3"/>
      <c r="U2383" s="71"/>
      <c r="V2383" s="37"/>
      <c r="W2383" s="37"/>
      <c r="X2383" s="38"/>
      <c r="Y2383" s="38"/>
      <c r="Z2383" s="71"/>
      <c r="AA2383" s="39"/>
      <c r="AB2383" s="40"/>
      <c r="AC2383" s="40"/>
      <c r="AD2383" s="40"/>
      <c r="AE2383" s="41"/>
      <c r="AF2383" s="42"/>
      <c r="AG2383" s="49"/>
      <c r="AH2383" s="43"/>
      <c r="AI2383" s="43"/>
      <c r="AJ2383" s="44"/>
      <c r="AK2383" s="44"/>
      <c r="AL2383" s="44"/>
      <c r="AM2383" s="44"/>
      <c r="AN2383" s="36"/>
      <c r="AO2383" s="36"/>
      <c r="AP2383" s="36"/>
      <c r="AQ2383" s="36"/>
      <c r="AR2383" s="36"/>
      <c r="AS2383" s="36"/>
    </row>
    <row r="2384" spans="19:45" ht="30" customHeight="1" x14ac:dyDescent="0.25">
      <c r="S2384" s="4" t="str">
        <f t="shared" ref="S2384" si="2105">$BB$11</f>
        <v>Config2</v>
      </c>
      <c r="T2384" s="3"/>
      <c r="U2384" s="71"/>
      <c r="V2384" s="37"/>
      <c r="W2384" s="37"/>
      <c r="X2384" s="38"/>
      <c r="Y2384" s="38"/>
      <c r="Z2384" s="71"/>
      <c r="AA2384" s="39"/>
      <c r="AB2384" s="40"/>
      <c r="AC2384" s="40"/>
      <c r="AD2384" s="40"/>
      <c r="AE2384" s="41"/>
      <c r="AF2384" s="42"/>
      <c r="AG2384" s="49"/>
      <c r="AH2384" s="43"/>
      <c r="AI2384" s="43"/>
      <c r="AJ2384" s="44"/>
      <c r="AK2384" s="44"/>
      <c r="AL2384" s="44"/>
      <c r="AM2384" s="44"/>
      <c r="AN2384" s="36"/>
      <c r="AO2384" s="36"/>
      <c r="AP2384" s="36"/>
      <c r="AQ2384" s="36"/>
      <c r="AR2384" s="36"/>
      <c r="AS2384" s="36"/>
    </row>
    <row r="2385" spans="19:45" ht="30" customHeight="1" x14ac:dyDescent="0.25">
      <c r="S2385" s="4" t="str">
        <f t="shared" ref="S2385" si="2106">$BB$12</f>
        <v>-</v>
      </c>
      <c r="T2385" s="3"/>
      <c r="U2385" s="36"/>
      <c r="V2385" s="37"/>
      <c r="W2385" s="37"/>
      <c r="X2385" s="38"/>
      <c r="Y2385" s="38"/>
      <c r="Z2385" s="71"/>
      <c r="AA2385" s="39"/>
      <c r="AB2385" s="40"/>
      <c r="AC2385" s="40"/>
      <c r="AD2385" s="40"/>
      <c r="AE2385" s="41"/>
      <c r="AF2385" s="42"/>
      <c r="AG2385" s="49"/>
      <c r="AH2385" s="43"/>
      <c r="AI2385" s="43"/>
      <c r="AJ2385" s="44"/>
      <c r="AK2385" s="44"/>
      <c r="AL2385" s="44"/>
      <c r="AM2385" s="44"/>
      <c r="AN2385" s="36"/>
      <c r="AO2385" s="36"/>
      <c r="AP2385" s="36"/>
      <c r="AQ2385" s="36"/>
      <c r="AR2385" s="36"/>
      <c r="AS2385" s="36"/>
    </row>
    <row r="2386" spans="19:45" ht="30" customHeight="1" x14ac:dyDescent="0.25">
      <c r="S2386" s="4" t="str">
        <f t="shared" ref="S2386" si="2107">$BB$13</f>
        <v>-</v>
      </c>
      <c r="T2386" s="3"/>
      <c r="U2386" s="36"/>
      <c r="V2386" s="37"/>
      <c r="W2386" s="37"/>
      <c r="X2386" s="38"/>
      <c r="Y2386" s="38"/>
      <c r="Z2386" s="71"/>
      <c r="AA2386" s="39"/>
      <c r="AB2386" s="40"/>
      <c r="AC2386" s="40"/>
      <c r="AD2386" s="40"/>
      <c r="AE2386" s="41"/>
      <c r="AF2386" s="42"/>
      <c r="AG2386" s="49"/>
      <c r="AH2386" s="43"/>
      <c r="AI2386" s="43"/>
      <c r="AJ2386" s="44"/>
      <c r="AK2386" s="44"/>
      <c r="AL2386" s="44"/>
      <c r="AM2386" s="44"/>
      <c r="AN2386" s="36"/>
      <c r="AO2386" s="36"/>
      <c r="AP2386" s="36"/>
      <c r="AQ2386" s="36"/>
      <c r="AR2386" s="36"/>
      <c r="AS2386" s="36"/>
    </row>
    <row r="2387" spans="19:45" ht="30" customHeight="1" x14ac:dyDescent="0.25">
      <c r="S2387" s="4" t="str">
        <f t="shared" ref="S2387" si="2108">$BB$14</f>
        <v>-</v>
      </c>
      <c r="T2387" s="3"/>
      <c r="U2387" s="36"/>
      <c r="V2387" s="37"/>
      <c r="W2387" s="37"/>
      <c r="X2387" s="38"/>
      <c r="Y2387" s="38"/>
      <c r="Z2387" s="71"/>
      <c r="AA2387" s="39"/>
      <c r="AB2387" s="40"/>
      <c r="AC2387" s="40"/>
      <c r="AD2387" s="40"/>
      <c r="AE2387" s="41"/>
      <c r="AF2387" s="42"/>
      <c r="AG2387" s="49"/>
      <c r="AH2387" s="43"/>
      <c r="AI2387" s="43"/>
      <c r="AJ2387" s="44"/>
      <c r="AK2387" s="44"/>
      <c r="AL2387" s="44"/>
      <c r="AM2387" s="44"/>
      <c r="AN2387" s="36"/>
      <c r="AO2387" s="36"/>
      <c r="AP2387" s="36"/>
      <c r="AQ2387" s="36"/>
      <c r="AR2387" s="36"/>
      <c r="AS2387" s="36"/>
    </row>
    <row r="2388" spans="19:45" ht="30" customHeight="1" x14ac:dyDescent="0.25">
      <c r="S2388" s="4" t="str">
        <f t="shared" ref="S2388" si="2109">$BB$15</f>
        <v>-</v>
      </c>
      <c r="T2388" s="3"/>
      <c r="U2388" s="36"/>
      <c r="V2388" s="37"/>
      <c r="W2388" s="37"/>
      <c r="X2388" s="38"/>
      <c r="Y2388" s="38"/>
      <c r="Z2388" s="71"/>
      <c r="AA2388" s="39"/>
      <c r="AB2388" s="40"/>
      <c r="AC2388" s="40"/>
      <c r="AD2388" s="40"/>
      <c r="AE2388" s="41"/>
      <c r="AF2388" s="42"/>
      <c r="AG2388" s="49"/>
      <c r="AH2388" s="43"/>
      <c r="AI2388" s="43"/>
      <c r="AJ2388" s="44"/>
      <c r="AK2388" s="44"/>
      <c r="AL2388" s="44"/>
      <c r="AM2388" s="44"/>
      <c r="AN2388" s="36"/>
      <c r="AO2388" s="36"/>
      <c r="AP2388" s="36"/>
      <c r="AQ2388" s="36"/>
      <c r="AR2388" s="36"/>
      <c r="AS2388" s="36"/>
    </row>
    <row r="2389" spans="19:45" ht="30" customHeight="1" x14ac:dyDescent="0.25">
      <c r="S2389" s="4" t="str">
        <f t="shared" ref="S2389" si="2110">$BB$16</f>
        <v>-</v>
      </c>
      <c r="T2389" s="3"/>
      <c r="U2389" s="36"/>
      <c r="V2389" s="37"/>
      <c r="W2389" s="37"/>
      <c r="X2389" s="38"/>
      <c r="Y2389" s="38"/>
      <c r="Z2389" s="71"/>
      <c r="AA2389" s="39"/>
      <c r="AB2389" s="40"/>
      <c r="AC2389" s="40"/>
      <c r="AD2389" s="40"/>
      <c r="AE2389" s="41"/>
      <c r="AF2389" s="42"/>
      <c r="AG2389" s="49"/>
      <c r="AH2389" s="43"/>
      <c r="AI2389" s="43"/>
      <c r="AJ2389" s="44"/>
      <c r="AK2389" s="44"/>
      <c r="AL2389" s="44"/>
      <c r="AM2389" s="44"/>
      <c r="AN2389" s="36"/>
      <c r="AO2389" s="36"/>
      <c r="AP2389" s="36"/>
      <c r="AQ2389" s="36"/>
      <c r="AR2389" s="36"/>
      <c r="AS2389" s="36"/>
    </row>
    <row r="2390" spans="19:45" ht="30" customHeight="1" x14ac:dyDescent="0.25">
      <c r="S2390" s="4" t="str">
        <f t="shared" ref="S2390" si="2111">$BB$17</f>
        <v>-</v>
      </c>
      <c r="T2390" s="3"/>
      <c r="U2390" s="36"/>
      <c r="V2390" s="37"/>
      <c r="W2390" s="37"/>
      <c r="X2390" s="38"/>
      <c r="Y2390" s="38"/>
      <c r="Z2390" s="71"/>
      <c r="AA2390" s="39"/>
      <c r="AB2390" s="40"/>
      <c r="AC2390" s="40"/>
      <c r="AD2390" s="40"/>
      <c r="AE2390" s="41"/>
      <c r="AF2390" s="42"/>
      <c r="AG2390" s="49"/>
      <c r="AH2390" s="43"/>
      <c r="AI2390" s="43"/>
      <c r="AJ2390" s="44"/>
      <c r="AK2390" s="44"/>
      <c r="AL2390" s="44"/>
      <c r="AM2390" s="44"/>
      <c r="AN2390" s="36"/>
      <c r="AO2390" s="36"/>
      <c r="AP2390" s="36"/>
      <c r="AQ2390" s="36"/>
      <c r="AR2390" s="36"/>
      <c r="AS2390" s="36"/>
    </row>
    <row r="2391" spans="19:45" ht="30" customHeight="1" x14ac:dyDescent="0.25">
      <c r="S2391" s="4" t="str">
        <f t="shared" ref="S2391" si="2112">$BB$18</f>
        <v>-</v>
      </c>
      <c r="T2391" s="3"/>
      <c r="U2391" s="36"/>
      <c r="V2391" s="37"/>
      <c r="W2391" s="37"/>
      <c r="X2391" s="38"/>
      <c r="Y2391" s="38"/>
      <c r="Z2391" s="71"/>
      <c r="AA2391" s="39"/>
      <c r="AB2391" s="40"/>
      <c r="AC2391" s="40"/>
      <c r="AD2391" s="40"/>
      <c r="AE2391" s="41"/>
      <c r="AF2391" s="42"/>
      <c r="AG2391" s="49"/>
      <c r="AH2391" s="43"/>
      <c r="AI2391" s="43"/>
      <c r="AJ2391" s="44"/>
      <c r="AK2391" s="44"/>
      <c r="AL2391" s="44"/>
      <c r="AM2391" s="44"/>
      <c r="AN2391" s="36"/>
      <c r="AO2391" s="36"/>
      <c r="AP2391" s="36"/>
      <c r="AQ2391" s="36"/>
      <c r="AR2391" s="36"/>
      <c r="AS2391" s="36"/>
    </row>
    <row r="2392" spans="19:45" ht="30" customHeight="1" x14ac:dyDescent="0.25">
      <c r="S2392" s="4" t="str">
        <f t="shared" ref="S2392" si="2113">$BB$19</f>
        <v>-</v>
      </c>
      <c r="T2392" s="3"/>
      <c r="U2392" s="36"/>
      <c r="V2392" s="37"/>
      <c r="W2392" s="37"/>
      <c r="X2392" s="38"/>
      <c r="Y2392" s="38"/>
      <c r="Z2392" s="71"/>
      <c r="AA2392" s="39"/>
      <c r="AB2392" s="40"/>
      <c r="AC2392" s="40"/>
      <c r="AD2392" s="40"/>
      <c r="AE2392" s="41"/>
      <c r="AF2392" s="42"/>
      <c r="AG2392" s="49"/>
      <c r="AH2392" s="43"/>
      <c r="AI2392" s="43"/>
      <c r="AJ2392" s="44"/>
      <c r="AK2392" s="44"/>
      <c r="AL2392" s="44"/>
      <c r="AM2392" s="44"/>
      <c r="AN2392" s="36"/>
      <c r="AO2392" s="36"/>
      <c r="AP2392" s="36"/>
      <c r="AQ2392" s="36"/>
      <c r="AR2392" s="36"/>
      <c r="AS2392" s="36"/>
    </row>
    <row r="2393" spans="19:45" ht="30" customHeight="1" x14ac:dyDescent="0.25">
      <c r="S2393" s="4" t="str">
        <f t="shared" ref="S2393" si="2114">$BB$20</f>
        <v>-</v>
      </c>
      <c r="T2393" s="3"/>
      <c r="U2393" s="36"/>
      <c r="V2393" s="37"/>
      <c r="W2393" s="37"/>
      <c r="X2393" s="38"/>
      <c r="Y2393" s="38"/>
      <c r="Z2393" s="71"/>
      <c r="AA2393" s="39"/>
      <c r="AB2393" s="40"/>
      <c r="AC2393" s="40"/>
      <c r="AD2393" s="40"/>
      <c r="AE2393" s="41"/>
      <c r="AF2393" s="42"/>
      <c r="AG2393" s="49"/>
      <c r="AH2393" s="43"/>
      <c r="AI2393" s="43"/>
      <c r="AJ2393" s="44"/>
      <c r="AK2393" s="44"/>
      <c r="AL2393" s="44"/>
      <c r="AM2393" s="44"/>
      <c r="AN2393" s="36"/>
      <c r="AO2393" s="36"/>
      <c r="AP2393" s="36"/>
      <c r="AQ2393" s="36"/>
      <c r="AR2393" s="36"/>
      <c r="AS2393" s="36"/>
    </row>
    <row r="2394" spans="19:45" ht="30" customHeight="1" x14ac:dyDescent="0.25">
      <c r="S2394" s="4" t="str">
        <f t="shared" ref="S2394" si="2115">$BB$21</f>
        <v>-</v>
      </c>
      <c r="T2394" s="3"/>
      <c r="U2394" s="36"/>
      <c r="V2394" s="37"/>
      <c r="W2394" s="37"/>
      <c r="X2394" s="38"/>
      <c r="Y2394" s="38"/>
      <c r="Z2394" s="71"/>
      <c r="AA2394" s="39"/>
      <c r="AB2394" s="40"/>
      <c r="AC2394" s="40"/>
      <c r="AD2394" s="40"/>
      <c r="AE2394" s="41"/>
      <c r="AF2394" s="42"/>
      <c r="AG2394" s="49"/>
      <c r="AH2394" s="43"/>
      <c r="AI2394" s="43"/>
      <c r="AJ2394" s="44"/>
      <c r="AK2394" s="44"/>
      <c r="AL2394" s="44"/>
      <c r="AM2394" s="44"/>
      <c r="AN2394" s="36"/>
      <c r="AO2394" s="36"/>
      <c r="AP2394" s="36"/>
      <c r="AQ2394" s="36"/>
      <c r="AR2394" s="36"/>
      <c r="AS2394" s="36"/>
    </row>
    <row r="2395" spans="19:45" ht="30" customHeight="1" x14ac:dyDescent="0.25">
      <c r="S2395" s="4" t="str">
        <f t="shared" ref="S2395" si="2116">$BB$22</f>
        <v>-</v>
      </c>
      <c r="T2395" s="3"/>
      <c r="U2395" s="36"/>
      <c r="V2395" s="37"/>
      <c r="W2395" s="37"/>
      <c r="X2395" s="38"/>
      <c r="Y2395" s="38"/>
      <c r="Z2395" s="71"/>
      <c r="AA2395" s="39"/>
      <c r="AB2395" s="40"/>
      <c r="AC2395" s="40"/>
      <c r="AD2395" s="40"/>
      <c r="AE2395" s="41"/>
      <c r="AF2395" s="42"/>
      <c r="AG2395" s="49"/>
      <c r="AH2395" s="43"/>
      <c r="AI2395" s="43"/>
      <c r="AJ2395" s="44"/>
      <c r="AK2395" s="44"/>
      <c r="AL2395" s="44"/>
      <c r="AM2395" s="44"/>
      <c r="AN2395" s="36"/>
      <c r="AO2395" s="36"/>
      <c r="AP2395" s="36"/>
      <c r="AQ2395" s="36"/>
      <c r="AR2395" s="36"/>
      <c r="AS2395" s="36"/>
    </row>
    <row r="2396" spans="19:45" ht="30" customHeight="1" x14ac:dyDescent="0.25">
      <c r="S2396" s="4" t="str">
        <f t="shared" ref="S2396" si="2117">$BB$23</f>
        <v>-</v>
      </c>
      <c r="T2396" s="3"/>
      <c r="U2396" s="36"/>
      <c r="V2396" s="37"/>
      <c r="W2396" s="37"/>
      <c r="X2396" s="38"/>
      <c r="Y2396" s="38"/>
      <c r="Z2396" s="71"/>
      <c r="AA2396" s="39"/>
      <c r="AB2396" s="40"/>
      <c r="AC2396" s="40"/>
      <c r="AD2396" s="40"/>
      <c r="AE2396" s="41"/>
      <c r="AF2396" s="42"/>
      <c r="AG2396" s="49"/>
      <c r="AH2396" s="43"/>
      <c r="AI2396" s="43"/>
      <c r="AJ2396" s="44"/>
      <c r="AK2396" s="44"/>
      <c r="AL2396" s="44"/>
      <c r="AM2396" s="44"/>
      <c r="AN2396" s="36"/>
      <c r="AO2396" s="36"/>
      <c r="AP2396" s="36"/>
      <c r="AQ2396" s="36"/>
      <c r="AR2396" s="36"/>
      <c r="AS2396" s="36"/>
    </row>
    <row r="2397" spans="19:45" ht="30" customHeight="1" x14ac:dyDescent="0.25">
      <c r="S2397" s="4" t="str">
        <f t="shared" ref="S2397" si="2118">$BB$24</f>
        <v>-</v>
      </c>
      <c r="T2397" s="3"/>
      <c r="U2397" s="36"/>
      <c r="V2397" s="37"/>
      <c r="W2397" s="37"/>
      <c r="X2397" s="38"/>
      <c r="Y2397" s="38"/>
      <c r="Z2397" s="71"/>
      <c r="AA2397" s="39"/>
      <c r="AB2397" s="40"/>
      <c r="AC2397" s="40"/>
      <c r="AD2397" s="40"/>
      <c r="AE2397" s="41"/>
      <c r="AF2397" s="42"/>
      <c r="AG2397" s="49"/>
      <c r="AH2397" s="43"/>
      <c r="AI2397" s="43"/>
      <c r="AJ2397" s="44"/>
      <c r="AK2397" s="44"/>
      <c r="AL2397" s="44"/>
      <c r="AM2397" s="44"/>
      <c r="AN2397" s="36"/>
      <c r="AO2397" s="36"/>
      <c r="AP2397" s="36"/>
      <c r="AQ2397" s="36"/>
      <c r="AR2397" s="36"/>
      <c r="AS2397" s="36"/>
    </row>
    <row r="2398" spans="19:45" ht="30" customHeight="1" x14ac:dyDescent="0.25">
      <c r="S2398" s="4" t="str">
        <f t="shared" ref="S2398" si="2119">$BB$25</f>
        <v>-</v>
      </c>
      <c r="T2398" s="3"/>
      <c r="U2398" s="36"/>
      <c r="V2398" s="37"/>
      <c r="W2398" s="37"/>
      <c r="X2398" s="38"/>
      <c r="Y2398" s="38"/>
      <c r="Z2398" s="71"/>
      <c r="AA2398" s="39"/>
      <c r="AB2398" s="40"/>
      <c r="AC2398" s="40"/>
      <c r="AD2398" s="40"/>
      <c r="AE2398" s="41"/>
      <c r="AF2398" s="42"/>
      <c r="AG2398" s="49"/>
      <c r="AH2398" s="43"/>
      <c r="AI2398" s="43"/>
      <c r="AJ2398" s="44"/>
      <c r="AK2398" s="44"/>
      <c r="AL2398" s="44"/>
      <c r="AM2398" s="44"/>
      <c r="AN2398" s="36"/>
      <c r="AO2398" s="36"/>
      <c r="AP2398" s="36"/>
      <c r="AQ2398" s="36"/>
      <c r="AR2398" s="36"/>
      <c r="AS2398" s="36"/>
    </row>
    <row r="2399" spans="19:45" ht="30" customHeight="1" x14ac:dyDescent="0.25">
      <c r="S2399" s="4" t="str">
        <f t="shared" ref="S2399" si="2120">$BB$26</f>
        <v>-</v>
      </c>
      <c r="T2399" s="3"/>
      <c r="U2399" s="36"/>
      <c r="V2399" s="37"/>
      <c r="W2399" s="37"/>
      <c r="X2399" s="38"/>
      <c r="Y2399" s="38"/>
      <c r="Z2399" s="71"/>
      <c r="AA2399" s="39"/>
      <c r="AB2399" s="40"/>
      <c r="AC2399" s="40"/>
      <c r="AD2399" s="40"/>
      <c r="AE2399" s="41"/>
      <c r="AF2399" s="42"/>
      <c r="AG2399" s="49"/>
      <c r="AH2399" s="43"/>
      <c r="AI2399" s="43"/>
      <c r="AJ2399" s="44"/>
      <c r="AK2399" s="44"/>
      <c r="AL2399" s="44"/>
      <c r="AM2399" s="44"/>
      <c r="AN2399" s="36"/>
      <c r="AO2399" s="36"/>
      <c r="AP2399" s="36"/>
      <c r="AQ2399" s="36"/>
      <c r="AR2399" s="36"/>
      <c r="AS2399" s="36"/>
    </row>
    <row r="2400" spans="19:45" ht="30" customHeight="1" x14ac:dyDescent="0.25">
      <c r="S2400" s="4" t="str">
        <f t="shared" ref="S2400" si="2121">$BB$27</f>
        <v>-</v>
      </c>
      <c r="T2400" s="3"/>
      <c r="U2400" s="36"/>
      <c r="V2400" s="37"/>
      <c r="W2400" s="37"/>
      <c r="X2400" s="38"/>
      <c r="Y2400" s="38"/>
      <c r="Z2400" s="71"/>
      <c r="AA2400" s="39"/>
      <c r="AB2400" s="40"/>
      <c r="AC2400" s="40"/>
      <c r="AD2400" s="40"/>
      <c r="AE2400" s="41"/>
      <c r="AF2400" s="42"/>
      <c r="AG2400" s="49"/>
      <c r="AH2400" s="43"/>
      <c r="AI2400" s="43"/>
      <c r="AJ2400" s="44"/>
      <c r="AK2400" s="44"/>
      <c r="AL2400" s="44"/>
      <c r="AM2400" s="44"/>
      <c r="AN2400" s="36"/>
      <c r="AO2400" s="36"/>
      <c r="AP2400" s="36"/>
      <c r="AQ2400" s="36"/>
      <c r="AR2400" s="36"/>
      <c r="AS2400" s="36"/>
    </row>
    <row r="2401" spans="19:45" ht="30" customHeight="1" x14ac:dyDescent="0.25">
      <c r="S2401" s="4" t="str">
        <f t="shared" ref="S2401" si="2122">$BB$28</f>
        <v>-</v>
      </c>
      <c r="T2401" s="3"/>
      <c r="U2401" s="36"/>
      <c r="V2401" s="37"/>
      <c r="W2401" s="37"/>
      <c r="X2401" s="38"/>
      <c r="Y2401" s="38"/>
      <c r="Z2401" s="71"/>
      <c r="AA2401" s="39"/>
      <c r="AB2401" s="40"/>
      <c r="AC2401" s="40"/>
      <c r="AD2401" s="40"/>
      <c r="AE2401" s="41"/>
      <c r="AF2401" s="42"/>
      <c r="AG2401" s="49"/>
      <c r="AH2401" s="43"/>
      <c r="AI2401" s="43"/>
      <c r="AJ2401" s="44"/>
      <c r="AK2401" s="44"/>
      <c r="AL2401" s="44"/>
      <c r="AM2401" s="44"/>
      <c r="AN2401" s="36"/>
      <c r="AO2401" s="36"/>
      <c r="AP2401" s="36"/>
      <c r="AQ2401" s="36"/>
      <c r="AR2401" s="36"/>
      <c r="AS2401" s="36"/>
    </row>
    <row r="2402" spans="19:45" ht="30" customHeight="1" x14ac:dyDescent="0.25">
      <c r="S2402" s="4" t="str">
        <f t="shared" ref="S2402" si="2123">$BB$29</f>
        <v>-</v>
      </c>
      <c r="T2402" s="3"/>
      <c r="U2402" s="36"/>
      <c r="V2402" s="37"/>
      <c r="W2402" s="37"/>
      <c r="X2402" s="38"/>
      <c r="Y2402" s="38"/>
      <c r="Z2402" s="71"/>
      <c r="AA2402" s="39"/>
      <c r="AB2402" s="40"/>
      <c r="AC2402" s="40"/>
      <c r="AD2402" s="40"/>
      <c r="AE2402" s="41"/>
      <c r="AF2402" s="42"/>
      <c r="AG2402" s="49"/>
      <c r="AH2402" s="43"/>
      <c r="AI2402" s="43"/>
      <c r="AJ2402" s="44"/>
      <c r="AK2402" s="44"/>
      <c r="AL2402" s="44"/>
      <c r="AM2402" s="44"/>
      <c r="AN2402" s="36"/>
      <c r="AO2402" s="36"/>
      <c r="AP2402" s="36"/>
      <c r="AQ2402" s="36"/>
      <c r="AR2402" s="36"/>
      <c r="AS2402" s="36"/>
    </row>
    <row r="2403" spans="19:45" ht="30" customHeight="1" x14ac:dyDescent="0.25">
      <c r="S2403" s="4" t="str">
        <f t="shared" ref="S2403" si="2124">$BB$30</f>
        <v>-</v>
      </c>
      <c r="T2403" s="3"/>
      <c r="U2403" s="36"/>
      <c r="V2403" s="37"/>
      <c r="W2403" s="37"/>
      <c r="X2403" s="38"/>
      <c r="Y2403" s="38"/>
      <c r="Z2403" s="71"/>
      <c r="AA2403" s="39"/>
      <c r="AB2403" s="40"/>
      <c r="AC2403" s="40"/>
      <c r="AD2403" s="40"/>
      <c r="AE2403" s="41"/>
      <c r="AF2403" s="42"/>
      <c r="AG2403" s="49"/>
      <c r="AH2403" s="43"/>
      <c r="AI2403" s="43"/>
      <c r="AJ2403" s="44"/>
      <c r="AK2403" s="44"/>
      <c r="AL2403" s="44"/>
      <c r="AM2403" s="44"/>
      <c r="AN2403" s="36"/>
      <c r="AO2403" s="36"/>
      <c r="AP2403" s="36"/>
      <c r="AQ2403" s="36"/>
      <c r="AR2403" s="36"/>
      <c r="AS2403" s="36"/>
    </row>
    <row r="2404" spans="19:45" ht="30" customHeight="1" x14ac:dyDescent="0.25">
      <c r="S2404" s="4" t="str">
        <f t="shared" ref="S2404" si="2125">$BB$31</f>
        <v>-</v>
      </c>
      <c r="T2404" s="3"/>
      <c r="U2404" s="36"/>
      <c r="V2404" s="37"/>
      <c r="W2404" s="37"/>
      <c r="X2404" s="38"/>
      <c r="Y2404" s="38"/>
      <c r="Z2404" s="71"/>
      <c r="AA2404" s="39"/>
      <c r="AB2404" s="40"/>
      <c r="AC2404" s="40"/>
      <c r="AD2404" s="40"/>
      <c r="AE2404" s="41"/>
      <c r="AF2404" s="42"/>
      <c r="AG2404" s="49"/>
      <c r="AH2404" s="43"/>
      <c r="AI2404" s="43"/>
      <c r="AJ2404" s="44"/>
      <c r="AK2404" s="44"/>
      <c r="AL2404" s="44"/>
      <c r="AM2404" s="44"/>
      <c r="AN2404" s="36"/>
      <c r="AO2404" s="36"/>
      <c r="AP2404" s="36"/>
      <c r="AQ2404" s="36"/>
      <c r="AR2404" s="36"/>
      <c r="AS2404" s="36"/>
    </row>
    <row r="2405" spans="19:45" ht="30" customHeight="1" x14ac:dyDescent="0.25">
      <c r="S2405" s="34"/>
      <c r="T2405" s="34"/>
      <c r="U2405" s="34"/>
      <c r="V2405" s="34"/>
      <c r="W2405" s="34"/>
      <c r="X2405" s="34"/>
      <c r="Y2405" s="34"/>
      <c r="Z2405" s="34"/>
      <c r="AA2405" s="34"/>
      <c r="AB2405" s="34"/>
      <c r="AC2405" s="34"/>
      <c r="AD2405" s="34"/>
      <c r="AE2405" s="34"/>
      <c r="AF2405" s="34"/>
      <c r="AG2405" s="34"/>
      <c r="AH2405" s="34"/>
      <c r="AI2405" s="34"/>
      <c r="AJ2405" s="34"/>
      <c r="AK2405" s="34"/>
      <c r="AL2405" s="34"/>
      <c r="AM2405" s="34"/>
      <c r="AN2405" s="34"/>
      <c r="AO2405" s="34"/>
      <c r="AP2405" s="34"/>
      <c r="AQ2405" s="34"/>
      <c r="AR2405" s="6"/>
      <c r="AS2405" s="6"/>
    </row>
    <row r="2406" spans="19:45" ht="30" customHeight="1" x14ac:dyDescent="0.25">
      <c r="S2406" s="19"/>
      <c r="T2406" s="19"/>
      <c r="U2406" s="19"/>
      <c r="V2406" s="19"/>
      <c r="W2406" s="19"/>
      <c r="X2406" s="19"/>
      <c r="Y2406" s="19"/>
      <c r="Z2406" s="19"/>
      <c r="AA2406" s="19"/>
      <c r="AB2406" s="19"/>
      <c r="AC2406" s="19"/>
      <c r="AD2406" s="19"/>
      <c r="AE2406" s="19"/>
      <c r="AF2406" s="19"/>
      <c r="AG2406" s="19"/>
      <c r="AH2406" s="19"/>
      <c r="AI2406" s="19"/>
      <c r="AJ2406" s="19"/>
      <c r="AK2406" s="19"/>
      <c r="AL2406" s="19"/>
      <c r="AM2406" s="19"/>
      <c r="AN2406" s="19"/>
      <c r="AO2406" s="19"/>
      <c r="AP2406" s="19"/>
      <c r="AQ2406" s="19"/>
      <c r="AR2406" s="19"/>
      <c r="AS2406" s="19"/>
    </row>
    <row r="2407" spans="19:45" ht="30" customHeight="1" x14ac:dyDescent="0.25">
      <c r="S2407" s="19"/>
      <c r="T2407" s="19"/>
      <c r="U2407" s="19"/>
      <c r="V2407" s="19"/>
      <c r="W2407" s="19"/>
      <c r="X2407" s="19"/>
      <c r="Y2407" s="19"/>
      <c r="Z2407" s="19"/>
      <c r="AA2407" s="19"/>
      <c r="AB2407" s="19"/>
      <c r="AC2407" s="19"/>
      <c r="AD2407" s="19"/>
      <c r="AE2407" s="19"/>
      <c r="AF2407" s="19"/>
      <c r="AG2407" s="19"/>
      <c r="AH2407" s="19"/>
      <c r="AI2407" s="19"/>
      <c r="AJ2407" s="19"/>
      <c r="AK2407" s="19"/>
      <c r="AL2407" s="19"/>
      <c r="AM2407" s="19"/>
      <c r="AN2407" s="19"/>
      <c r="AO2407" s="19"/>
      <c r="AP2407" s="19"/>
      <c r="AQ2407" s="19"/>
      <c r="AR2407" s="19"/>
      <c r="AS2407" s="19"/>
    </row>
    <row r="2408" spans="19:45" ht="30" customHeight="1" x14ac:dyDescent="0.25">
      <c r="S2408" s="19"/>
      <c r="T2408" s="19"/>
      <c r="U2408" s="19"/>
      <c r="V2408" s="19"/>
      <c r="W2408" s="19"/>
      <c r="X2408" s="19"/>
      <c r="Y2408" s="19"/>
      <c r="Z2408" s="19"/>
      <c r="AA2408" s="19"/>
      <c r="AB2408" s="19"/>
      <c r="AC2408" s="19"/>
      <c r="AD2408" s="19"/>
      <c r="AE2408" s="19"/>
      <c r="AF2408" s="19"/>
      <c r="AG2408" s="19"/>
      <c r="AH2408" s="19"/>
      <c r="AI2408" s="19"/>
      <c r="AJ2408" s="19"/>
      <c r="AK2408" s="19"/>
      <c r="AL2408" s="19"/>
      <c r="AM2408" s="19"/>
      <c r="AN2408" s="19"/>
      <c r="AO2408" s="19"/>
      <c r="AP2408" s="19"/>
      <c r="AQ2408" s="19"/>
      <c r="AR2408" s="19"/>
      <c r="AS2408" s="19"/>
    </row>
    <row r="2409" spans="19:45" ht="30" customHeight="1" x14ac:dyDescent="0.25">
      <c r="S2409" s="19"/>
      <c r="T2409" s="19"/>
      <c r="U2409" s="19"/>
      <c r="V2409" s="19"/>
      <c r="W2409" s="19"/>
      <c r="X2409" s="19"/>
      <c r="Y2409" s="19"/>
      <c r="Z2409" s="19"/>
      <c r="AA2409" s="19"/>
      <c r="AB2409" s="19"/>
      <c r="AC2409" s="19"/>
      <c r="AD2409" s="19"/>
      <c r="AE2409" s="19"/>
      <c r="AF2409" s="19"/>
      <c r="AG2409" s="19"/>
      <c r="AH2409" s="19"/>
      <c r="AI2409" s="19"/>
      <c r="AJ2409" s="19"/>
      <c r="AK2409" s="19"/>
      <c r="AL2409" s="19"/>
      <c r="AM2409" s="19"/>
      <c r="AN2409" s="19"/>
      <c r="AO2409" s="19"/>
      <c r="AP2409" s="19"/>
      <c r="AQ2409" s="19"/>
      <c r="AR2409" s="19"/>
      <c r="AS2409" s="19"/>
    </row>
    <row r="2410" spans="19:45" ht="30" customHeight="1" x14ac:dyDescent="0.25">
      <c r="S2410" s="19"/>
      <c r="T2410" s="19"/>
      <c r="U2410" s="19"/>
      <c r="V2410" s="19"/>
      <c r="W2410" s="19"/>
      <c r="X2410" s="19"/>
      <c r="Y2410" s="19"/>
      <c r="Z2410" s="19"/>
      <c r="AA2410" s="19"/>
      <c r="AB2410" s="19"/>
      <c r="AC2410" s="19"/>
      <c r="AD2410" s="19"/>
      <c r="AE2410" s="19"/>
      <c r="AF2410" s="19"/>
      <c r="AG2410" s="19"/>
      <c r="AH2410" s="19"/>
      <c r="AI2410" s="19"/>
      <c r="AJ2410" s="19"/>
      <c r="AK2410" s="19"/>
      <c r="AL2410" s="19"/>
      <c r="AM2410" s="19"/>
      <c r="AN2410" s="19"/>
      <c r="AO2410" s="19"/>
      <c r="AP2410" s="19"/>
      <c r="AQ2410" s="19"/>
      <c r="AR2410" s="19"/>
      <c r="AS2410" s="19"/>
    </row>
    <row r="2411" spans="19:45" ht="30" customHeight="1" x14ac:dyDescent="0.25">
      <c r="S2411" s="19"/>
      <c r="T2411" s="19"/>
      <c r="U2411" s="19"/>
      <c r="V2411" s="19"/>
      <c r="W2411" s="19"/>
      <c r="X2411" s="19"/>
      <c r="Y2411" s="19"/>
      <c r="Z2411" s="19"/>
      <c r="AA2411" s="19"/>
      <c r="AB2411" s="19"/>
      <c r="AC2411" s="19"/>
      <c r="AD2411" s="19"/>
      <c r="AE2411" s="19"/>
      <c r="AF2411" s="19"/>
      <c r="AG2411" s="19"/>
      <c r="AH2411" s="19"/>
      <c r="AI2411" s="19"/>
      <c r="AJ2411" s="19"/>
      <c r="AK2411" s="19"/>
      <c r="AL2411" s="19"/>
      <c r="AM2411" s="19"/>
      <c r="AN2411" s="19"/>
      <c r="AO2411" s="19"/>
      <c r="AP2411" s="19"/>
      <c r="AQ2411" s="19"/>
      <c r="AR2411" s="19"/>
      <c r="AS2411" s="19"/>
    </row>
    <row r="2412" spans="19:45" ht="30" customHeight="1" x14ac:dyDescent="0.25">
      <c r="S2412" s="19"/>
      <c r="T2412" s="19"/>
      <c r="U2412" s="19"/>
      <c r="V2412" s="19"/>
      <c r="W2412" s="19"/>
      <c r="X2412" s="19"/>
      <c r="Y2412" s="19"/>
      <c r="Z2412" s="19"/>
      <c r="AA2412" s="19"/>
      <c r="AB2412" s="19"/>
      <c r="AC2412" s="19"/>
      <c r="AD2412" s="19"/>
      <c r="AE2412" s="19"/>
      <c r="AF2412" s="19"/>
      <c r="AG2412" s="19"/>
      <c r="AH2412" s="19"/>
      <c r="AI2412" s="19"/>
      <c r="AJ2412" s="19"/>
      <c r="AK2412" s="19"/>
      <c r="AL2412" s="19"/>
      <c r="AM2412" s="19"/>
      <c r="AN2412" s="19"/>
      <c r="AO2412" s="19"/>
      <c r="AP2412" s="19"/>
      <c r="AQ2412" s="19"/>
      <c r="AR2412" s="19"/>
      <c r="AS2412" s="19"/>
    </row>
    <row r="2413" spans="19:45" ht="30" customHeight="1" x14ac:dyDescent="0.25">
      <c r="S2413" s="19"/>
      <c r="T2413" s="19"/>
      <c r="U2413" s="19"/>
      <c r="V2413" s="19"/>
      <c r="W2413" s="19"/>
      <c r="X2413" s="19"/>
      <c r="Y2413" s="19"/>
      <c r="Z2413" s="19"/>
      <c r="AA2413" s="19"/>
      <c r="AB2413" s="19"/>
      <c r="AC2413" s="19"/>
      <c r="AD2413" s="19"/>
      <c r="AE2413" s="19"/>
      <c r="AF2413" s="19"/>
      <c r="AG2413" s="19"/>
      <c r="AH2413" s="19"/>
      <c r="AI2413" s="19"/>
      <c r="AJ2413" s="19"/>
      <c r="AK2413" s="19"/>
      <c r="AL2413" s="19"/>
      <c r="AM2413" s="19"/>
      <c r="AN2413" s="19"/>
      <c r="AO2413" s="19"/>
      <c r="AP2413" s="19"/>
      <c r="AQ2413" s="19"/>
      <c r="AR2413" s="19"/>
      <c r="AS2413" s="19"/>
    </row>
    <row r="2414" spans="19:45" ht="30" customHeight="1" x14ac:dyDescent="0.25">
      <c r="S2414" s="19"/>
      <c r="T2414" s="19"/>
      <c r="U2414" s="19"/>
      <c r="V2414" s="19"/>
      <c r="W2414" s="19"/>
      <c r="X2414" s="19"/>
      <c r="Y2414" s="19"/>
      <c r="Z2414" s="19"/>
      <c r="AA2414" s="19"/>
      <c r="AB2414" s="19"/>
      <c r="AC2414" s="19"/>
      <c r="AD2414" s="19"/>
      <c r="AE2414" s="19"/>
      <c r="AF2414" s="19"/>
      <c r="AG2414" s="19"/>
      <c r="AH2414" s="19"/>
      <c r="AI2414" s="19"/>
      <c r="AJ2414" s="19"/>
      <c r="AK2414" s="19"/>
      <c r="AL2414" s="19"/>
      <c r="AM2414" s="19"/>
      <c r="AN2414" s="19"/>
      <c r="AO2414" s="19"/>
      <c r="AP2414" s="19"/>
      <c r="AQ2414" s="19"/>
      <c r="AR2414" s="19"/>
      <c r="AS2414" s="19"/>
    </row>
    <row r="2415" spans="19:45" ht="30" customHeight="1" x14ac:dyDescent="0.25">
      <c r="S2415" s="19"/>
      <c r="T2415" s="19"/>
      <c r="U2415" s="19"/>
      <c r="V2415" s="19"/>
      <c r="W2415" s="19"/>
      <c r="X2415" s="19"/>
      <c r="Y2415" s="19"/>
      <c r="Z2415" s="19"/>
      <c r="AA2415" s="19"/>
      <c r="AB2415" s="19"/>
      <c r="AC2415" s="19"/>
      <c r="AD2415" s="19"/>
      <c r="AE2415" s="19"/>
      <c r="AF2415" s="19"/>
      <c r="AG2415" s="19"/>
      <c r="AH2415" s="19"/>
      <c r="AI2415" s="19"/>
      <c r="AJ2415" s="19"/>
      <c r="AK2415" s="19"/>
      <c r="AL2415" s="19"/>
      <c r="AM2415" s="19"/>
      <c r="AN2415" s="19"/>
      <c r="AO2415" s="19"/>
      <c r="AP2415" s="19"/>
      <c r="AQ2415" s="19"/>
      <c r="AR2415" s="19"/>
      <c r="AS2415" s="19"/>
    </row>
    <row r="2416" spans="19:45" ht="30" customHeight="1" x14ac:dyDescent="0.25">
      <c r="S2416" s="19"/>
      <c r="T2416" s="19"/>
      <c r="U2416" s="19"/>
      <c r="V2416" s="19"/>
      <c r="W2416" s="19"/>
      <c r="X2416" s="19"/>
      <c r="Y2416" s="19"/>
      <c r="Z2416" s="19"/>
      <c r="AA2416" s="19"/>
      <c r="AB2416" s="19"/>
      <c r="AC2416" s="19"/>
      <c r="AD2416" s="19"/>
      <c r="AE2416" s="19"/>
      <c r="AF2416" s="19"/>
      <c r="AG2416" s="19"/>
      <c r="AH2416" s="19"/>
      <c r="AI2416" s="19"/>
      <c r="AJ2416" s="19"/>
      <c r="AK2416" s="19"/>
      <c r="AL2416" s="19"/>
      <c r="AM2416" s="19"/>
      <c r="AN2416" s="19"/>
      <c r="AO2416" s="19"/>
      <c r="AP2416" s="19"/>
      <c r="AQ2416" s="19"/>
      <c r="AR2416" s="19"/>
      <c r="AS2416" s="19"/>
    </row>
    <row r="2417" spans="19:45" ht="30" customHeight="1" x14ac:dyDescent="0.25">
      <c r="S2417" s="19"/>
      <c r="T2417" s="19"/>
      <c r="U2417" s="19"/>
      <c r="V2417" s="19"/>
      <c r="W2417" s="19"/>
      <c r="X2417" s="19"/>
      <c r="Y2417" s="19"/>
      <c r="Z2417" s="19"/>
      <c r="AA2417" s="19"/>
      <c r="AB2417" s="19"/>
      <c r="AC2417" s="19"/>
      <c r="AD2417" s="19"/>
      <c r="AE2417" s="19"/>
      <c r="AF2417" s="19"/>
      <c r="AG2417" s="19"/>
      <c r="AH2417" s="19"/>
      <c r="AI2417" s="19"/>
      <c r="AJ2417" s="19"/>
      <c r="AK2417" s="19"/>
      <c r="AL2417" s="19"/>
      <c r="AM2417" s="19"/>
      <c r="AN2417" s="19"/>
      <c r="AO2417" s="19"/>
      <c r="AP2417" s="19"/>
      <c r="AQ2417" s="19"/>
      <c r="AR2417" s="19"/>
      <c r="AS2417" s="19"/>
    </row>
    <row r="2418" spans="19:45" ht="30" customHeight="1" x14ac:dyDescent="0.25">
      <c r="S2418" s="19"/>
      <c r="T2418" s="19"/>
      <c r="U2418" s="19"/>
      <c r="V2418" s="19"/>
      <c r="W2418" s="19"/>
      <c r="X2418" s="19"/>
      <c r="Y2418" s="19"/>
      <c r="Z2418" s="19"/>
      <c r="AA2418" s="19"/>
      <c r="AB2418" s="19"/>
      <c r="AC2418" s="19"/>
      <c r="AD2418" s="19"/>
      <c r="AE2418" s="19"/>
      <c r="AF2418" s="19"/>
      <c r="AG2418" s="19"/>
      <c r="AH2418" s="19"/>
      <c r="AI2418" s="19"/>
      <c r="AJ2418" s="19"/>
      <c r="AK2418" s="19"/>
      <c r="AL2418" s="19"/>
      <c r="AM2418" s="19"/>
      <c r="AN2418" s="19"/>
      <c r="AO2418" s="19"/>
      <c r="AP2418" s="19"/>
      <c r="AQ2418" s="19"/>
      <c r="AR2418" s="19"/>
      <c r="AS2418" s="19"/>
    </row>
    <row r="2419" spans="19:45" ht="30" customHeight="1" x14ac:dyDescent="0.25">
      <c r="S2419" s="19"/>
      <c r="T2419" s="19"/>
      <c r="U2419" s="19"/>
      <c r="V2419" s="19"/>
      <c r="W2419" s="19"/>
      <c r="X2419" s="19"/>
      <c r="Y2419" s="19"/>
      <c r="Z2419" s="19"/>
      <c r="AA2419" s="19"/>
      <c r="AB2419" s="19"/>
      <c r="AC2419" s="19"/>
      <c r="AD2419" s="19"/>
      <c r="AE2419" s="19"/>
      <c r="AF2419" s="19"/>
      <c r="AG2419" s="19"/>
      <c r="AH2419" s="19"/>
      <c r="AI2419" s="19"/>
      <c r="AJ2419" s="19"/>
      <c r="AK2419" s="19"/>
      <c r="AL2419" s="19"/>
      <c r="AM2419" s="19"/>
      <c r="AN2419" s="19"/>
      <c r="AO2419" s="19"/>
      <c r="AP2419" s="19"/>
      <c r="AQ2419" s="19"/>
      <c r="AR2419" s="19"/>
      <c r="AS2419" s="19"/>
    </row>
    <row r="2420" spans="19:45" ht="30" customHeight="1" x14ac:dyDescent="0.25">
      <c r="S2420" s="19"/>
      <c r="T2420" s="19"/>
      <c r="U2420" s="19"/>
      <c r="V2420" s="19"/>
      <c r="W2420" s="19"/>
      <c r="X2420" s="19"/>
      <c r="Y2420" s="19"/>
      <c r="Z2420" s="19"/>
      <c r="AA2420" s="19"/>
      <c r="AB2420" s="19"/>
      <c r="AC2420" s="19"/>
      <c r="AD2420" s="19"/>
      <c r="AE2420" s="19"/>
      <c r="AF2420" s="19"/>
      <c r="AG2420" s="19"/>
      <c r="AH2420" s="19"/>
      <c r="AI2420" s="19"/>
      <c r="AJ2420" s="19"/>
      <c r="AK2420" s="19"/>
      <c r="AL2420" s="19"/>
      <c r="AM2420" s="19"/>
      <c r="AN2420" s="19"/>
      <c r="AO2420" s="19"/>
      <c r="AP2420" s="19"/>
      <c r="AQ2420" s="19"/>
      <c r="AR2420" s="19"/>
      <c r="AS2420" s="19"/>
    </row>
    <row r="2421" spans="19:45" ht="30" customHeight="1" x14ac:dyDescent="0.25">
      <c r="S2421" s="19"/>
      <c r="T2421" s="19"/>
      <c r="U2421" s="19"/>
      <c r="V2421" s="19"/>
      <c r="W2421" s="19"/>
      <c r="X2421" s="19"/>
      <c r="Y2421" s="19"/>
      <c r="Z2421" s="19"/>
      <c r="AA2421" s="19"/>
      <c r="AB2421" s="19"/>
      <c r="AC2421" s="19"/>
      <c r="AD2421" s="19"/>
      <c r="AE2421" s="19"/>
      <c r="AF2421" s="19"/>
      <c r="AG2421" s="19"/>
      <c r="AH2421" s="19"/>
      <c r="AI2421" s="19"/>
      <c r="AJ2421" s="19"/>
      <c r="AK2421" s="19"/>
      <c r="AL2421" s="19"/>
      <c r="AM2421" s="19"/>
      <c r="AN2421" s="19"/>
      <c r="AO2421" s="19"/>
      <c r="AP2421" s="19"/>
      <c r="AQ2421" s="19"/>
      <c r="AR2421" s="19"/>
      <c r="AS2421" s="19"/>
    </row>
    <row r="2422" spans="19:45" ht="30" customHeight="1" x14ac:dyDescent="0.25">
      <c r="S2422" s="19"/>
      <c r="T2422" s="19"/>
      <c r="U2422" s="19"/>
      <c r="V2422" s="19"/>
      <c r="W2422" s="19"/>
      <c r="X2422" s="19"/>
      <c r="Y2422" s="19"/>
      <c r="Z2422" s="19"/>
      <c r="AA2422" s="19"/>
      <c r="AB2422" s="19"/>
      <c r="AC2422" s="19"/>
      <c r="AD2422" s="19"/>
      <c r="AE2422" s="19"/>
      <c r="AF2422" s="19"/>
      <c r="AG2422" s="19"/>
      <c r="AH2422" s="19"/>
      <c r="AI2422" s="19"/>
      <c r="AJ2422" s="19"/>
      <c r="AK2422" s="19"/>
      <c r="AL2422" s="19"/>
      <c r="AM2422" s="19"/>
      <c r="AN2422" s="19"/>
      <c r="AO2422" s="19"/>
      <c r="AP2422" s="19"/>
      <c r="AQ2422" s="19"/>
      <c r="AR2422" s="19"/>
      <c r="AS2422" s="19"/>
    </row>
    <row r="2423" spans="19:45" ht="30" customHeight="1" x14ac:dyDescent="0.25">
      <c r="S2423" s="19"/>
      <c r="T2423" s="19"/>
      <c r="U2423" s="19"/>
      <c r="V2423" s="19"/>
      <c r="W2423" s="19"/>
      <c r="X2423" s="19"/>
      <c r="Y2423" s="19"/>
      <c r="Z2423" s="19"/>
      <c r="AA2423" s="19"/>
      <c r="AB2423" s="19"/>
      <c r="AC2423" s="19"/>
      <c r="AD2423" s="19"/>
      <c r="AE2423" s="19"/>
      <c r="AF2423" s="19"/>
      <c r="AG2423" s="19"/>
      <c r="AH2423" s="19"/>
      <c r="AI2423" s="19"/>
      <c r="AJ2423" s="19"/>
      <c r="AK2423" s="19"/>
      <c r="AL2423" s="19"/>
      <c r="AM2423" s="19"/>
      <c r="AN2423" s="19"/>
      <c r="AO2423" s="19"/>
      <c r="AP2423" s="19"/>
      <c r="AQ2423" s="19"/>
      <c r="AR2423" s="19"/>
      <c r="AS2423" s="19"/>
    </row>
    <row r="2424" spans="19:45" ht="30" customHeight="1" x14ac:dyDescent="0.25">
      <c r="S2424" s="19"/>
      <c r="T2424" s="19"/>
      <c r="U2424" s="19"/>
      <c r="V2424" s="19"/>
      <c r="W2424" s="19"/>
      <c r="X2424" s="19"/>
      <c r="Y2424" s="19"/>
      <c r="Z2424" s="19"/>
      <c r="AA2424" s="19"/>
      <c r="AB2424" s="19"/>
      <c r="AC2424" s="19"/>
      <c r="AD2424" s="19"/>
      <c r="AE2424" s="19"/>
      <c r="AF2424" s="19"/>
      <c r="AG2424" s="19"/>
      <c r="AH2424" s="19"/>
      <c r="AI2424" s="19"/>
      <c r="AJ2424" s="19"/>
      <c r="AK2424" s="19"/>
      <c r="AL2424" s="19"/>
      <c r="AM2424" s="19"/>
      <c r="AN2424" s="19"/>
      <c r="AO2424" s="19"/>
      <c r="AP2424" s="19"/>
      <c r="AQ2424" s="19"/>
      <c r="AR2424" s="19"/>
      <c r="AS2424" s="19"/>
    </row>
    <row r="2425" spans="19:45" ht="30" customHeight="1" x14ac:dyDescent="0.25">
      <c r="S2425" s="19"/>
      <c r="T2425" s="19"/>
      <c r="U2425" s="19"/>
      <c r="V2425" s="19"/>
      <c r="W2425" s="19"/>
      <c r="X2425" s="19"/>
      <c r="Y2425" s="19"/>
      <c r="Z2425" s="19"/>
      <c r="AA2425" s="19"/>
      <c r="AB2425" s="19"/>
      <c r="AC2425" s="19"/>
      <c r="AD2425" s="19"/>
      <c r="AE2425" s="19"/>
      <c r="AF2425" s="19"/>
      <c r="AG2425" s="19"/>
      <c r="AH2425" s="19"/>
      <c r="AI2425" s="19"/>
      <c r="AJ2425" s="19"/>
      <c r="AK2425" s="19"/>
      <c r="AL2425" s="19"/>
      <c r="AM2425" s="19"/>
      <c r="AN2425" s="19"/>
      <c r="AO2425" s="19"/>
      <c r="AP2425" s="19"/>
      <c r="AQ2425" s="19"/>
      <c r="AR2425" s="19"/>
      <c r="AS2425" s="19"/>
    </row>
    <row r="2426" spans="19:45" ht="30" customHeight="1" x14ac:dyDescent="0.25">
      <c r="S2426" s="19"/>
      <c r="T2426" s="19"/>
      <c r="U2426" s="19"/>
      <c r="V2426" s="19"/>
      <c r="W2426" s="19"/>
      <c r="X2426" s="19"/>
      <c r="Y2426" s="19"/>
      <c r="Z2426" s="19"/>
      <c r="AA2426" s="19"/>
      <c r="AB2426" s="19"/>
      <c r="AC2426" s="19"/>
      <c r="AD2426" s="19"/>
      <c r="AE2426" s="19"/>
      <c r="AF2426" s="19"/>
      <c r="AG2426" s="19"/>
      <c r="AH2426" s="19"/>
      <c r="AI2426" s="19"/>
      <c r="AJ2426" s="19"/>
      <c r="AK2426" s="19"/>
      <c r="AL2426" s="19"/>
      <c r="AM2426" s="19"/>
      <c r="AN2426" s="19"/>
      <c r="AO2426" s="19"/>
      <c r="AP2426" s="19"/>
      <c r="AQ2426" s="19"/>
      <c r="AR2426" s="19"/>
      <c r="AS2426" s="19"/>
    </row>
    <row r="2427" spans="19:45" ht="30" customHeight="1" x14ac:dyDescent="0.25">
      <c r="S2427" s="19"/>
      <c r="T2427" s="19"/>
      <c r="U2427" s="19"/>
      <c r="V2427" s="19"/>
      <c r="W2427" s="19"/>
      <c r="X2427" s="19"/>
      <c r="Y2427" s="19"/>
      <c r="Z2427" s="19"/>
      <c r="AA2427" s="19"/>
      <c r="AB2427" s="19"/>
      <c r="AC2427" s="19"/>
      <c r="AD2427" s="19"/>
      <c r="AE2427" s="19"/>
      <c r="AF2427" s="19"/>
      <c r="AG2427" s="19"/>
      <c r="AH2427" s="19"/>
      <c r="AI2427" s="19"/>
      <c r="AJ2427" s="19"/>
      <c r="AK2427" s="19"/>
      <c r="AL2427" s="19"/>
      <c r="AM2427" s="19"/>
      <c r="AN2427" s="19"/>
      <c r="AO2427" s="19"/>
      <c r="AP2427" s="19"/>
      <c r="AQ2427" s="19"/>
      <c r="AR2427" s="19"/>
      <c r="AS2427" s="19"/>
    </row>
    <row r="2428" spans="19:45" ht="30" customHeight="1" x14ac:dyDescent="0.25">
      <c r="S2428" s="19"/>
      <c r="T2428" s="19"/>
      <c r="U2428" s="19"/>
      <c r="V2428" s="19"/>
      <c r="W2428" s="19"/>
      <c r="X2428" s="19"/>
      <c r="Y2428" s="19"/>
      <c r="Z2428" s="19"/>
      <c r="AA2428" s="19"/>
      <c r="AB2428" s="19"/>
      <c r="AC2428" s="19"/>
      <c r="AD2428" s="19"/>
      <c r="AE2428" s="19"/>
      <c r="AF2428" s="19"/>
      <c r="AG2428" s="19"/>
      <c r="AH2428" s="19"/>
      <c r="AI2428" s="19"/>
      <c r="AJ2428" s="19"/>
      <c r="AK2428" s="19"/>
      <c r="AL2428" s="19"/>
      <c r="AM2428" s="19"/>
      <c r="AN2428" s="19"/>
      <c r="AO2428" s="19"/>
      <c r="AP2428" s="19"/>
      <c r="AQ2428" s="19"/>
      <c r="AR2428" s="19"/>
      <c r="AS2428" s="19"/>
    </row>
    <row r="2429" spans="19:45" ht="30" customHeight="1" x14ac:dyDescent="0.25">
      <c r="S2429" s="19"/>
      <c r="T2429" s="19"/>
      <c r="U2429" s="19"/>
      <c r="V2429" s="19"/>
      <c r="W2429" s="19"/>
      <c r="X2429" s="19"/>
      <c r="Y2429" s="19"/>
      <c r="Z2429" s="19"/>
      <c r="AA2429" s="19"/>
      <c r="AB2429" s="19"/>
      <c r="AC2429" s="19"/>
      <c r="AD2429" s="19"/>
      <c r="AE2429" s="19"/>
      <c r="AF2429" s="19"/>
      <c r="AG2429" s="19"/>
      <c r="AH2429" s="19"/>
      <c r="AI2429" s="19"/>
      <c r="AJ2429" s="19"/>
      <c r="AK2429" s="19"/>
      <c r="AL2429" s="19"/>
      <c r="AM2429" s="19"/>
      <c r="AN2429" s="19"/>
      <c r="AO2429" s="19"/>
      <c r="AP2429" s="19"/>
      <c r="AQ2429" s="19"/>
      <c r="AR2429" s="19"/>
      <c r="AS2429" s="19"/>
    </row>
    <row r="2430" spans="19:45" ht="30" customHeight="1" x14ac:dyDescent="0.25">
      <c r="S2430" s="19"/>
      <c r="T2430" s="19"/>
      <c r="U2430" s="19"/>
      <c r="V2430" s="19"/>
      <c r="W2430" s="19"/>
      <c r="X2430" s="19"/>
      <c r="Y2430" s="19"/>
      <c r="Z2430" s="19"/>
      <c r="AA2430" s="19"/>
      <c r="AB2430" s="19"/>
      <c r="AC2430" s="19"/>
      <c r="AD2430" s="19"/>
      <c r="AE2430" s="19"/>
      <c r="AF2430" s="19"/>
      <c r="AG2430" s="19"/>
      <c r="AH2430" s="19"/>
      <c r="AI2430" s="19"/>
      <c r="AJ2430" s="19"/>
      <c r="AK2430" s="19"/>
      <c r="AL2430" s="19"/>
      <c r="AM2430" s="19"/>
      <c r="AN2430" s="19"/>
      <c r="AO2430" s="19"/>
      <c r="AP2430" s="19"/>
      <c r="AQ2430" s="19"/>
      <c r="AR2430" s="19"/>
      <c r="AS2430" s="19"/>
    </row>
    <row r="2431" spans="19:45" ht="30" customHeight="1" x14ac:dyDescent="0.25">
      <c r="S2431" s="19"/>
      <c r="T2431" s="19"/>
      <c r="U2431" s="19"/>
      <c r="V2431" s="19"/>
      <c r="W2431" s="19"/>
      <c r="X2431" s="19"/>
      <c r="Y2431" s="19"/>
      <c r="Z2431" s="19"/>
      <c r="AA2431" s="19"/>
      <c r="AB2431" s="19"/>
      <c r="AC2431" s="19"/>
      <c r="AD2431" s="19"/>
      <c r="AE2431" s="19"/>
      <c r="AF2431" s="19"/>
      <c r="AG2431" s="19"/>
      <c r="AH2431" s="19"/>
      <c r="AI2431" s="19"/>
      <c r="AJ2431" s="19"/>
      <c r="AK2431" s="19"/>
      <c r="AL2431" s="19"/>
      <c r="AM2431" s="19"/>
      <c r="AN2431" s="19"/>
      <c r="AO2431" s="19"/>
      <c r="AP2431" s="19"/>
      <c r="AQ2431" s="19"/>
      <c r="AR2431" s="19"/>
      <c r="AS2431" s="19"/>
    </row>
    <row r="2432" spans="19:45" ht="30" customHeight="1" x14ac:dyDescent="0.25">
      <c r="S2432" s="19"/>
      <c r="T2432" s="19"/>
      <c r="U2432" s="19"/>
      <c r="V2432" s="19"/>
      <c r="W2432" s="19"/>
      <c r="X2432" s="19"/>
      <c r="Y2432" s="19"/>
      <c r="Z2432" s="19"/>
      <c r="AA2432" s="19"/>
      <c r="AB2432" s="19"/>
      <c r="AC2432" s="19"/>
      <c r="AD2432" s="19"/>
      <c r="AE2432" s="19"/>
      <c r="AF2432" s="19"/>
      <c r="AG2432" s="19"/>
      <c r="AH2432" s="19"/>
      <c r="AI2432" s="19"/>
      <c r="AJ2432" s="19"/>
      <c r="AK2432" s="19"/>
      <c r="AL2432" s="19"/>
      <c r="AM2432" s="19"/>
      <c r="AN2432" s="19"/>
      <c r="AO2432" s="19"/>
      <c r="AP2432" s="19"/>
      <c r="AQ2432" s="19"/>
      <c r="AR2432" s="19"/>
      <c r="AS2432" s="19"/>
    </row>
    <row r="2433" spans="2:45" ht="30" customHeight="1" x14ac:dyDescent="0.25">
      <c r="B2433" s="70"/>
      <c r="S2433" s="19"/>
      <c r="T2433" s="19"/>
      <c r="U2433" s="19"/>
      <c r="V2433" s="19"/>
      <c r="W2433" s="19"/>
      <c r="X2433" s="19"/>
      <c r="Y2433" s="19"/>
      <c r="Z2433" s="19"/>
      <c r="AA2433" s="19"/>
      <c r="AB2433" s="19"/>
      <c r="AC2433" s="19"/>
      <c r="AD2433" s="19"/>
      <c r="AE2433" s="19"/>
      <c r="AF2433" s="19"/>
      <c r="AG2433" s="19"/>
      <c r="AH2433" s="19"/>
      <c r="AI2433" s="19"/>
      <c r="AJ2433" s="19"/>
      <c r="AK2433" s="19"/>
      <c r="AL2433" s="19"/>
      <c r="AM2433" s="19"/>
      <c r="AN2433" s="19"/>
      <c r="AO2433" s="19"/>
      <c r="AP2433" s="19"/>
      <c r="AQ2433" s="19"/>
      <c r="AR2433" s="19"/>
      <c r="AS2433" s="19"/>
    </row>
    <row r="2434" spans="2:45" ht="30" customHeight="1" x14ac:dyDescent="0.25">
      <c r="S2434" s="19"/>
      <c r="T2434" s="19"/>
      <c r="U2434" s="19"/>
      <c r="V2434" s="19"/>
      <c r="W2434" s="19"/>
      <c r="X2434" s="19"/>
      <c r="Y2434" s="19"/>
      <c r="Z2434" s="19"/>
      <c r="AA2434" s="19"/>
      <c r="AB2434" s="19"/>
      <c r="AC2434" s="19"/>
      <c r="AD2434" s="19"/>
      <c r="AE2434" s="19"/>
      <c r="AF2434" s="19"/>
      <c r="AG2434" s="19"/>
      <c r="AH2434" s="19"/>
      <c r="AI2434" s="19"/>
      <c r="AJ2434" s="19"/>
      <c r="AK2434" s="19"/>
      <c r="AL2434" s="19"/>
      <c r="AM2434" s="19"/>
      <c r="AN2434" s="19"/>
      <c r="AO2434" s="19"/>
      <c r="AP2434" s="19"/>
      <c r="AQ2434" s="19"/>
      <c r="AR2434" s="19"/>
      <c r="AS2434" s="19"/>
    </row>
    <row r="2435" spans="2:45" ht="30" customHeight="1" x14ac:dyDescent="0.25">
      <c r="S2435" s="19"/>
      <c r="T2435" s="19"/>
      <c r="U2435" s="19"/>
      <c r="V2435" s="19"/>
      <c r="W2435" s="19"/>
      <c r="X2435" s="19"/>
      <c r="Y2435" s="19"/>
      <c r="Z2435" s="19"/>
      <c r="AA2435" s="19"/>
      <c r="AB2435" s="19"/>
      <c r="AC2435" s="19"/>
      <c r="AD2435" s="19"/>
      <c r="AE2435" s="19"/>
      <c r="AF2435" s="19"/>
      <c r="AG2435" s="19"/>
      <c r="AH2435" s="19"/>
      <c r="AI2435" s="19"/>
      <c r="AJ2435" s="19"/>
      <c r="AK2435" s="19"/>
      <c r="AL2435" s="19"/>
      <c r="AM2435" s="19"/>
      <c r="AN2435" s="19"/>
      <c r="AO2435" s="19"/>
      <c r="AP2435" s="19"/>
      <c r="AQ2435" s="19"/>
      <c r="AR2435" s="19"/>
      <c r="AS2435" s="19"/>
    </row>
    <row r="2436" spans="2:45" ht="30" customHeight="1" x14ac:dyDescent="0.25">
      <c r="S2436" s="19"/>
      <c r="T2436" s="19"/>
      <c r="U2436" s="19"/>
      <c r="V2436" s="19"/>
      <c r="W2436" s="19"/>
      <c r="X2436" s="19"/>
      <c r="Y2436" s="19"/>
      <c r="Z2436" s="19"/>
      <c r="AA2436" s="19"/>
      <c r="AB2436" s="19"/>
      <c r="AC2436" s="19"/>
      <c r="AD2436" s="19"/>
      <c r="AE2436" s="19"/>
      <c r="AF2436" s="19"/>
      <c r="AG2436" s="19"/>
      <c r="AH2436" s="19"/>
      <c r="AI2436" s="19"/>
      <c r="AJ2436" s="19"/>
      <c r="AK2436" s="19"/>
      <c r="AL2436" s="19"/>
      <c r="AM2436" s="19"/>
      <c r="AN2436" s="19"/>
      <c r="AO2436" s="19"/>
      <c r="AP2436" s="19"/>
      <c r="AQ2436" s="19"/>
      <c r="AR2436" s="19"/>
      <c r="AS2436" s="19"/>
    </row>
    <row r="2437" spans="2:45" ht="30" customHeight="1" x14ac:dyDescent="0.25">
      <c r="S2437" s="19"/>
      <c r="T2437" s="19"/>
      <c r="U2437" s="19"/>
      <c r="V2437" s="19"/>
      <c r="W2437" s="19"/>
      <c r="X2437" s="19"/>
      <c r="Y2437" s="19"/>
      <c r="Z2437" s="19"/>
      <c r="AA2437" s="19"/>
      <c r="AB2437" s="19"/>
      <c r="AC2437" s="19"/>
      <c r="AD2437" s="19"/>
      <c r="AE2437" s="19"/>
      <c r="AF2437" s="19"/>
      <c r="AG2437" s="19"/>
      <c r="AH2437" s="19"/>
      <c r="AI2437" s="19"/>
      <c r="AJ2437" s="19"/>
      <c r="AK2437" s="19"/>
      <c r="AL2437" s="19"/>
      <c r="AM2437" s="19"/>
      <c r="AN2437" s="19"/>
      <c r="AO2437" s="19"/>
      <c r="AP2437" s="19"/>
      <c r="AQ2437" s="19"/>
      <c r="AR2437" s="19"/>
      <c r="AS2437" s="19"/>
    </row>
    <row r="2438" spans="2:45" ht="30" customHeight="1" x14ac:dyDescent="0.25">
      <c r="S2438" s="19"/>
      <c r="T2438" s="19"/>
      <c r="U2438" s="19"/>
      <c r="V2438" s="19"/>
      <c r="W2438" s="19"/>
      <c r="X2438" s="19"/>
      <c r="Y2438" s="19"/>
      <c r="Z2438" s="19"/>
      <c r="AA2438" s="19"/>
      <c r="AB2438" s="19"/>
      <c r="AC2438" s="19"/>
      <c r="AD2438" s="19"/>
      <c r="AE2438" s="19"/>
      <c r="AF2438" s="19"/>
      <c r="AG2438" s="19"/>
      <c r="AH2438" s="19"/>
      <c r="AI2438" s="19"/>
      <c r="AJ2438" s="19"/>
      <c r="AK2438" s="19"/>
      <c r="AL2438" s="19"/>
      <c r="AM2438" s="19"/>
      <c r="AN2438" s="19"/>
      <c r="AO2438" s="19"/>
      <c r="AP2438" s="19"/>
      <c r="AQ2438" s="19"/>
      <c r="AR2438" s="19"/>
      <c r="AS2438" s="19"/>
    </row>
    <row r="2439" spans="2:45" ht="30" customHeight="1" x14ac:dyDescent="0.25">
      <c r="S2439" s="19"/>
      <c r="T2439" s="19"/>
      <c r="U2439" s="19"/>
      <c r="V2439" s="19"/>
      <c r="W2439" s="19"/>
      <c r="X2439" s="19"/>
      <c r="Y2439" s="19"/>
      <c r="Z2439" s="19"/>
      <c r="AA2439" s="19"/>
      <c r="AB2439" s="19"/>
      <c r="AC2439" s="19"/>
      <c r="AD2439" s="19"/>
      <c r="AE2439" s="19"/>
      <c r="AF2439" s="19"/>
      <c r="AG2439" s="19"/>
      <c r="AH2439" s="19"/>
      <c r="AI2439" s="19"/>
      <c r="AJ2439" s="19"/>
      <c r="AK2439" s="19"/>
      <c r="AL2439" s="19"/>
      <c r="AM2439" s="19"/>
      <c r="AN2439" s="19"/>
      <c r="AO2439" s="19"/>
      <c r="AP2439" s="19"/>
      <c r="AQ2439" s="19"/>
      <c r="AR2439" s="19"/>
      <c r="AS2439" s="19"/>
    </row>
    <row r="2440" spans="2:45" ht="30" customHeight="1" x14ac:dyDescent="0.25">
      <c r="S2440" s="19"/>
      <c r="T2440" s="19"/>
      <c r="U2440" s="19"/>
      <c r="V2440" s="19"/>
      <c r="W2440" s="19"/>
      <c r="X2440" s="19"/>
      <c r="Y2440" s="19"/>
      <c r="Z2440" s="19"/>
      <c r="AA2440" s="19"/>
      <c r="AB2440" s="19"/>
      <c r="AC2440" s="19"/>
      <c r="AD2440" s="19"/>
      <c r="AE2440" s="19"/>
      <c r="AF2440" s="19"/>
      <c r="AG2440" s="19"/>
      <c r="AH2440" s="19"/>
      <c r="AI2440" s="19"/>
      <c r="AJ2440" s="19"/>
      <c r="AK2440" s="19"/>
      <c r="AL2440" s="19"/>
      <c r="AM2440" s="19"/>
      <c r="AN2440" s="19"/>
      <c r="AO2440" s="19"/>
      <c r="AP2440" s="19"/>
      <c r="AQ2440" s="19"/>
      <c r="AR2440" s="19"/>
      <c r="AS2440" s="19"/>
    </row>
    <row r="2441" spans="2:45" ht="30" customHeight="1" x14ac:dyDescent="0.25">
      <c r="S2441" s="19"/>
      <c r="T2441" s="19"/>
      <c r="U2441" s="19"/>
      <c r="V2441" s="19"/>
      <c r="W2441" s="19"/>
      <c r="X2441" s="19"/>
      <c r="Y2441" s="19"/>
      <c r="Z2441" s="19"/>
      <c r="AA2441" s="19"/>
      <c r="AB2441" s="19"/>
      <c r="AC2441" s="19"/>
      <c r="AD2441" s="19"/>
      <c r="AE2441" s="19"/>
      <c r="AF2441" s="19"/>
      <c r="AG2441" s="19"/>
      <c r="AH2441" s="19"/>
      <c r="AI2441" s="19"/>
      <c r="AJ2441" s="19"/>
      <c r="AK2441" s="19"/>
      <c r="AL2441" s="19"/>
      <c r="AM2441" s="19"/>
      <c r="AN2441" s="19"/>
      <c r="AO2441" s="19"/>
      <c r="AP2441" s="19"/>
      <c r="AQ2441" s="19"/>
      <c r="AR2441" s="19"/>
      <c r="AS2441" s="19"/>
    </row>
    <row r="2442" spans="2:45" ht="30" customHeight="1" x14ac:dyDescent="0.25">
      <c r="S2442" s="19"/>
      <c r="T2442" s="19"/>
      <c r="U2442" s="19"/>
      <c r="V2442" s="19"/>
      <c r="W2442" s="19"/>
      <c r="X2442" s="19"/>
      <c r="Y2442" s="19"/>
      <c r="Z2442" s="19"/>
      <c r="AA2442" s="19"/>
      <c r="AB2442" s="19"/>
      <c r="AC2442" s="19"/>
      <c r="AD2442" s="19"/>
      <c r="AE2442" s="19"/>
      <c r="AF2442" s="19"/>
      <c r="AG2442" s="19"/>
      <c r="AH2442" s="19"/>
      <c r="AI2442" s="19"/>
      <c r="AJ2442" s="19"/>
      <c r="AK2442" s="19"/>
      <c r="AL2442" s="19"/>
      <c r="AM2442" s="19"/>
      <c r="AN2442" s="19"/>
      <c r="AO2442" s="19"/>
      <c r="AP2442" s="19"/>
      <c r="AQ2442" s="19"/>
      <c r="AR2442" s="19"/>
      <c r="AS2442" s="19"/>
    </row>
    <row r="2443" spans="2:45" ht="30" customHeight="1" x14ac:dyDescent="0.25">
      <c r="S2443" s="19"/>
      <c r="T2443" s="19"/>
      <c r="U2443" s="19"/>
      <c r="V2443" s="19"/>
      <c r="W2443" s="19"/>
      <c r="X2443" s="19"/>
      <c r="Y2443" s="19"/>
      <c r="Z2443" s="19"/>
      <c r="AA2443" s="19"/>
      <c r="AB2443" s="19"/>
      <c r="AC2443" s="19"/>
      <c r="AD2443" s="19"/>
      <c r="AE2443" s="19"/>
      <c r="AF2443" s="19"/>
      <c r="AG2443" s="19"/>
      <c r="AH2443" s="19"/>
      <c r="AI2443" s="19"/>
      <c r="AJ2443" s="19"/>
      <c r="AK2443" s="19"/>
      <c r="AL2443" s="19"/>
      <c r="AM2443" s="19"/>
      <c r="AN2443" s="19"/>
      <c r="AO2443" s="19"/>
      <c r="AP2443" s="19"/>
      <c r="AQ2443" s="19"/>
      <c r="AR2443" s="19"/>
      <c r="AS2443" s="19"/>
    </row>
    <row r="2444" spans="2:45" ht="30" customHeight="1" x14ac:dyDescent="0.25">
      <c r="S2444" s="19"/>
      <c r="T2444" s="19"/>
      <c r="U2444" s="19"/>
      <c r="V2444" s="19"/>
      <c r="W2444" s="19"/>
      <c r="X2444" s="19"/>
      <c r="Y2444" s="19"/>
      <c r="Z2444" s="19"/>
      <c r="AA2444" s="19"/>
      <c r="AB2444" s="19"/>
      <c r="AC2444" s="19"/>
      <c r="AD2444" s="19"/>
      <c r="AE2444" s="19"/>
      <c r="AF2444" s="19"/>
      <c r="AG2444" s="19"/>
      <c r="AH2444" s="19"/>
      <c r="AI2444" s="19"/>
      <c r="AJ2444" s="19"/>
      <c r="AK2444" s="19"/>
      <c r="AL2444" s="19"/>
      <c r="AM2444" s="19"/>
      <c r="AN2444" s="19"/>
      <c r="AO2444" s="19"/>
      <c r="AP2444" s="19"/>
      <c r="AQ2444" s="19"/>
      <c r="AR2444" s="19"/>
      <c r="AS2444" s="19"/>
    </row>
    <row r="2445" spans="2:45" ht="30" customHeight="1" x14ac:dyDescent="0.25">
      <c r="S2445" s="19"/>
      <c r="T2445" s="19"/>
      <c r="U2445" s="19"/>
      <c r="V2445" s="19"/>
      <c r="W2445" s="19"/>
      <c r="X2445" s="19"/>
      <c r="Y2445" s="19"/>
      <c r="Z2445" s="19"/>
      <c r="AA2445" s="19"/>
      <c r="AB2445" s="19"/>
      <c r="AC2445" s="19"/>
      <c r="AD2445" s="19"/>
      <c r="AE2445" s="19"/>
      <c r="AF2445" s="19"/>
      <c r="AG2445" s="19"/>
      <c r="AH2445" s="19"/>
      <c r="AI2445" s="19"/>
      <c r="AJ2445" s="19"/>
      <c r="AK2445" s="19"/>
      <c r="AL2445" s="19"/>
      <c r="AM2445" s="19"/>
      <c r="AN2445" s="19"/>
      <c r="AO2445" s="19"/>
      <c r="AP2445" s="19"/>
      <c r="AQ2445" s="19"/>
      <c r="AR2445" s="19"/>
      <c r="AS2445" s="19"/>
    </row>
    <row r="2446" spans="2:45" ht="30" customHeight="1" x14ac:dyDescent="0.25">
      <c r="S2446" s="19"/>
      <c r="T2446" s="19"/>
      <c r="U2446" s="19"/>
      <c r="V2446" s="19"/>
      <c r="W2446" s="19"/>
      <c r="X2446" s="19"/>
      <c r="Y2446" s="19"/>
      <c r="Z2446" s="19"/>
      <c r="AA2446" s="19"/>
      <c r="AB2446" s="19"/>
      <c r="AC2446" s="19"/>
      <c r="AD2446" s="19"/>
      <c r="AE2446" s="19"/>
      <c r="AF2446" s="19"/>
      <c r="AG2446" s="19"/>
      <c r="AH2446" s="19"/>
      <c r="AI2446" s="19"/>
      <c r="AJ2446" s="19"/>
      <c r="AK2446" s="19"/>
      <c r="AL2446" s="19"/>
      <c r="AM2446" s="19"/>
      <c r="AN2446" s="19"/>
      <c r="AO2446" s="19"/>
      <c r="AP2446" s="19"/>
      <c r="AQ2446" s="19"/>
      <c r="AR2446" s="19"/>
      <c r="AS2446" s="19"/>
    </row>
    <row r="2447" spans="2:45" ht="30" customHeight="1" x14ac:dyDescent="0.25">
      <c r="S2447" s="19"/>
      <c r="T2447" s="19"/>
      <c r="U2447" s="19"/>
      <c r="V2447" s="19"/>
      <c r="W2447" s="19"/>
      <c r="X2447" s="19"/>
      <c r="Y2447" s="19"/>
      <c r="Z2447" s="19"/>
      <c r="AA2447" s="19"/>
      <c r="AB2447" s="19"/>
      <c r="AC2447" s="19"/>
      <c r="AD2447" s="19"/>
      <c r="AE2447" s="19"/>
      <c r="AF2447" s="19"/>
      <c r="AG2447" s="19"/>
      <c r="AH2447" s="19"/>
      <c r="AI2447" s="19"/>
      <c r="AJ2447" s="19"/>
      <c r="AK2447" s="19"/>
      <c r="AL2447" s="19"/>
      <c r="AM2447" s="19"/>
      <c r="AN2447" s="19"/>
      <c r="AO2447" s="19"/>
      <c r="AP2447" s="19"/>
      <c r="AQ2447" s="19"/>
      <c r="AR2447" s="19"/>
      <c r="AS2447" s="19"/>
    </row>
    <row r="2448" spans="2:45" ht="30" customHeight="1" x14ac:dyDescent="0.25">
      <c r="S2448" s="19"/>
      <c r="T2448" s="19"/>
      <c r="U2448" s="19"/>
      <c r="V2448" s="19"/>
      <c r="W2448" s="19"/>
      <c r="X2448" s="19"/>
      <c r="Y2448" s="19"/>
      <c r="Z2448" s="19"/>
      <c r="AA2448" s="19"/>
      <c r="AB2448" s="19"/>
      <c r="AC2448" s="19"/>
      <c r="AD2448" s="19"/>
      <c r="AE2448" s="19"/>
      <c r="AF2448" s="19"/>
      <c r="AG2448" s="19"/>
      <c r="AH2448" s="19"/>
      <c r="AI2448" s="19"/>
      <c r="AJ2448" s="19"/>
      <c r="AK2448" s="19"/>
      <c r="AL2448" s="19"/>
      <c r="AM2448" s="19"/>
      <c r="AN2448" s="19"/>
      <c r="AO2448" s="19"/>
      <c r="AP2448" s="19"/>
      <c r="AQ2448" s="19"/>
      <c r="AR2448" s="19"/>
      <c r="AS2448" s="19"/>
    </row>
    <row r="2449" spans="19:45" ht="30" customHeight="1" x14ac:dyDescent="0.25">
      <c r="S2449" s="19"/>
      <c r="T2449" s="19"/>
      <c r="U2449" s="19"/>
      <c r="V2449" s="19"/>
      <c r="W2449" s="19"/>
      <c r="X2449" s="19"/>
      <c r="Y2449" s="19"/>
      <c r="Z2449" s="19"/>
      <c r="AA2449" s="19"/>
      <c r="AB2449" s="19"/>
      <c r="AC2449" s="19"/>
      <c r="AD2449" s="19"/>
      <c r="AE2449" s="19"/>
      <c r="AF2449" s="19"/>
      <c r="AG2449" s="19"/>
      <c r="AH2449" s="19"/>
      <c r="AI2449" s="19"/>
      <c r="AJ2449" s="19"/>
      <c r="AK2449" s="19"/>
      <c r="AL2449" s="19"/>
      <c r="AM2449" s="19"/>
      <c r="AN2449" s="19"/>
      <c r="AO2449" s="19"/>
      <c r="AP2449" s="19"/>
      <c r="AQ2449" s="19"/>
      <c r="AR2449" s="19"/>
      <c r="AS2449" s="19"/>
    </row>
    <row r="2450" spans="19:45" ht="30" customHeight="1" x14ac:dyDescent="0.25">
      <c r="S2450" s="19"/>
      <c r="T2450" s="19"/>
      <c r="U2450" s="19"/>
      <c r="V2450" s="19"/>
      <c r="W2450" s="19"/>
      <c r="X2450" s="19"/>
      <c r="Y2450" s="19"/>
      <c r="Z2450" s="19"/>
      <c r="AA2450" s="19"/>
      <c r="AB2450" s="19"/>
      <c r="AC2450" s="19"/>
      <c r="AD2450" s="19"/>
      <c r="AE2450" s="19"/>
      <c r="AF2450" s="19"/>
      <c r="AG2450" s="19"/>
      <c r="AH2450" s="19"/>
      <c r="AI2450" s="19"/>
      <c r="AJ2450" s="19"/>
      <c r="AK2450" s="19"/>
      <c r="AL2450" s="19"/>
      <c r="AM2450" s="19"/>
      <c r="AN2450" s="19"/>
      <c r="AO2450" s="19"/>
      <c r="AP2450" s="19"/>
      <c r="AQ2450" s="19"/>
      <c r="AR2450" s="19"/>
      <c r="AS2450" s="19"/>
    </row>
    <row r="2451" spans="19:45" ht="30" customHeight="1" x14ac:dyDescent="0.25">
      <c r="S2451" s="19"/>
      <c r="T2451" s="19"/>
      <c r="U2451" s="19"/>
      <c r="V2451" s="19"/>
      <c r="W2451" s="19"/>
      <c r="X2451" s="19"/>
      <c r="Y2451" s="19"/>
      <c r="Z2451" s="19"/>
      <c r="AA2451" s="19"/>
      <c r="AB2451" s="19"/>
      <c r="AC2451" s="19"/>
      <c r="AD2451" s="19"/>
      <c r="AE2451" s="19"/>
      <c r="AF2451" s="19"/>
      <c r="AG2451" s="19"/>
      <c r="AH2451" s="19"/>
      <c r="AI2451" s="19"/>
      <c r="AJ2451" s="19"/>
      <c r="AK2451" s="19"/>
      <c r="AL2451" s="19"/>
      <c r="AM2451" s="19"/>
      <c r="AN2451" s="19"/>
      <c r="AO2451" s="19"/>
      <c r="AP2451" s="19"/>
      <c r="AQ2451" s="19"/>
      <c r="AR2451" s="19"/>
      <c r="AS2451" s="19"/>
    </row>
    <row r="2452" spans="19:45" ht="30" customHeight="1" x14ac:dyDescent="0.25">
      <c r="S2452" s="19"/>
      <c r="T2452" s="19"/>
      <c r="U2452" s="19"/>
      <c r="V2452" s="19"/>
      <c r="W2452" s="19"/>
      <c r="X2452" s="19"/>
      <c r="Y2452" s="19"/>
      <c r="Z2452" s="19"/>
      <c r="AA2452" s="19"/>
      <c r="AB2452" s="19"/>
      <c r="AC2452" s="19"/>
      <c r="AD2452" s="19"/>
      <c r="AE2452" s="19"/>
      <c r="AF2452" s="19"/>
      <c r="AG2452" s="19"/>
      <c r="AH2452" s="19"/>
      <c r="AI2452" s="19"/>
      <c r="AJ2452" s="19"/>
      <c r="AK2452" s="19"/>
      <c r="AL2452" s="19"/>
      <c r="AM2452" s="19"/>
      <c r="AN2452" s="19"/>
      <c r="AO2452" s="19"/>
      <c r="AP2452" s="19"/>
      <c r="AQ2452" s="19"/>
      <c r="AR2452" s="19"/>
      <c r="AS2452" s="19"/>
    </row>
    <row r="2453" spans="19:45" ht="30" customHeight="1" x14ac:dyDescent="0.25">
      <c r="S2453" s="19"/>
      <c r="T2453" s="19"/>
      <c r="U2453" s="19"/>
      <c r="V2453" s="19"/>
      <c r="W2453" s="19"/>
      <c r="X2453" s="19"/>
      <c r="Y2453" s="19"/>
      <c r="Z2453" s="19"/>
      <c r="AA2453" s="19"/>
      <c r="AB2453" s="19"/>
      <c r="AC2453" s="19"/>
      <c r="AD2453" s="19"/>
      <c r="AE2453" s="19"/>
      <c r="AF2453" s="19"/>
      <c r="AG2453" s="19"/>
      <c r="AH2453" s="19"/>
      <c r="AI2453" s="19"/>
      <c r="AJ2453" s="19"/>
      <c r="AK2453" s="19"/>
      <c r="AL2453" s="19"/>
      <c r="AM2453" s="19"/>
      <c r="AN2453" s="19"/>
      <c r="AO2453" s="19"/>
      <c r="AP2453" s="19"/>
      <c r="AQ2453" s="19"/>
      <c r="AR2453" s="19"/>
      <c r="AS2453" s="19"/>
    </row>
    <row r="2454" spans="19:45" ht="30" customHeight="1" x14ac:dyDescent="0.25">
      <c r="S2454" s="19"/>
      <c r="T2454" s="19"/>
      <c r="U2454" s="19"/>
      <c r="V2454" s="19"/>
      <c r="W2454" s="19"/>
      <c r="X2454" s="19"/>
      <c r="Y2454" s="19"/>
      <c r="Z2454" s="19"/>
      <c r="AA2454" s="19"/>
      <c r="AB2454" s="19"/>
      <c r="AC2454" s="19"/>
      <c r="AD2454" s="19"/>
      <c r="AE2454" s="19"/>
      <c r="AF2454" s="19"/>
      <c r="AG2454" s="19"/>
      <c r="AH2454" s="19"/>
      <c r="AI2454" s="19"/>
      <c r="AJ2454" s="19"/>
      <c r="AK2454" s="19"/>
      <c r="AL2454" s="19"/>
      <c r="AM2454" s="19"/>
      <c r="AN2454" s="19"/>
      <c r="AO2454" s="19"/>
      <c r="AP2454" s="19"/>
      <c r="AQ2454" s="19"/>
      <c r="AR2454" s="19"/>
      <c r="AS2454" s="19"/>
    </row>
    <row r="2455" spans="19:45" ht="30" customHeight="1" x14ac:dyDescent="0.25">
      <c r="S2455" s="19"/>
      <c r="T2455" s="19"/>
      <c r="U2455" s="19"/>
      <c r="V2455" s="19"/>
      <c r="W2455" s="19"/>
      <c r="X2455" s="19"/>
      <c r="Y2455" s="19"/>
      <c r="Z2455" s="19"/>
      <c r="AA2455" s="19"/>
      <c r="AB2455" s="19"/>
      <c r="AC2455" s="19"/>
      <c r="AD2455" s="19"/>
      <c r="AE2455" s="19"/>
      <c r="AF2455" s="19"/>
      <c r="AG2455" s="19"/>
      <c r="AH2455" s="19"/>
      <c r="AI2455" s="19"/>
      <c r="AJ2455" s="19"/>
      <c r="AK2455" s="19"/>
      <c r="AL2455" s="19"/>
      <c r="AM2455" s="19"/>
      <c r="AN2455" s="19"/>
      <c r="AO2455" s="19"/>
      <c r="AP2455" s="19"/>
      <c r="AQ2455" s="19"/>
      <c r="AR2455" s="19"/>
      <c r="AS2455" s="19"/>
    </row>
    <row r="2456" spans="19:45" ht="30" customHeight="1" x14ac:dyDescent="0.25">
      <c r="S2456" s="19"/>
      <c r="T2456" s="19"/>
      <c r="U2456" s="19"/>
      <c r="V2456" s="19"/>
      <c r="W2456" s="19"/>
      <c r="X2456" s="19"/>
      <c r="Y2456" s="19"/>
      <c r="Z2456" s="19"/>
      <c r="AA2456" s="19"/>
      <c r="AB2456" s="19"/>
      <c r="AC2456" s="19"/>
      <c r="AD2456" s="19"/>
      <c r="AE2456" s="19"/>
      <c r="AF2456" s="19"/>
      <c r="AG2456" s="19"/>
      <c r="AH2456" s="19"/>
      <c r="AI2456" s="19"/>
      <c r="AJ2456" s="19"/>
      <c r="AK2456" s="19"/>
      <c r="AL2456" s="19"/>
      <c r="AM2456" s="19"/>
      <c r="AN2456" s="19"/>
      <c r="AO2456" s="19"/>
      <c r="AP2456" s="19"/>
      <c r="AQ2456" s="19"/>
      <c r="AR2456" s="19"/>
      <c r="AS2456" s="19"/>
    </row>
    <row r="2457" spans="19:45" ht="30" customHeight="1" x14ac:dyDescent="0.25">
      <c r="S2457" s="19"/>
      <c r="T2457" s="19"/>
      <c r="U2457" s="19"/>
      <c r="V2457" s="19"/>
      <c r="W2457" s="19"/>
      <c r="X2457" s="19"/>
      <c r="Y2457" s="19"/>
      <c r="Z2457" s="19"/>
      <c r="AA2457" s="19"/>
      <c r="AB2457" s="19"/>
      <c r="AC2457" s="19"/>
      <c r="AD2457" s="19"/>
      <c r="AE2457" s="19"/>
      <c r="AF2457" s="19"/>
      <c r="AG2457" s="19"/>
      <c r="AH2457" s="19"/>
      <c r="AI2457" s="19"/>
      <c r="AJ2457" s="19"/>
      <c r="AK2457" s="19"/>
      <c r="AL2457" s="19"/>
      <c r="AM2457" s="19"/>
      <c r="AN2457" s="19"/>
      <c r="AO2457" s="19"/>
      <c r="AP2457" s="19"/>
      <c r="AQ2457" s="19"/>
      <c r="AR2457" s="19"/>
      <c r="AS2457" s="19"/>
    </row>
    <row r="2458" spans="19:45" ht="30" customHeight="1" x14ac:dyDescent="0.25">
      <c r="S2458" s="19"/>
      <c r="T2458" s="19"/>
      <c r="U2458" s="19"/>
      <c r="V2458" s="19"/>
      <c r="W2458" s="19"/>
      <c r="X2458" s="19"/>
      <c r="Y2458" s="19"/>
      <c r="Z2458" s="19"/>
      <c r="AA2458" s="19"/>
      <c r="AB2458" s="19"/>
      <c r="AC2458" s="19"/>
      <c r="AD2458" s="19"/>
      <c r="AE2458" s="19"/>
      <c r="AF2458" s="19"/>
      <c r="AG2458" s="19"/>
      <c r="AH2458" s="19"/>
      <c r="AI2458" s="19"/>
      <c r="AJ2458" s="19"/>
      <c r="AK2458" s="19"/>
      <c r="AL2458" s="19"/>
      <c r="AM2458" s="19"/>
      <c r="AN2458" s="19"/>
      <c r="AO2458" s="19"/>
      <c r="AP2458" s="19"/>
      <c r="AQ2458" s="19"/>
      <c r="AR2458" s="19"/>
      <c r="AS2458" s="19"/>
    </row>
    <row r="2459" spans="19:45" ht="30" customHeight="1" x14ac:dyDescent="0.25">
      <c r="S2459" s="19"/>
      <c r="T2459" s="19"/>
      <c r="U2459" s="19"/>
      <c r="V2459" s="19"/>
      <c r="W2459" s="19"/>
      <c r="X2459" s="19"/>
      <c r="Y2459" s="19"/>
      <c r="Z2459" s="19"/>
      <c r="AA2459" s="19"/>
      <c r="AB2459" s="19"/>
      <c r="AC2459" s="19"/>
      <c r="AD2459" s="19"/>
      <c r="AE2459" s="19"/>
      <c r="AF2459" s="19"/>
      <c r="AG2459" s="19"/>
      <c r="AH2459" s="19"/>
      <c r="AI2459" s="19"/>
      <c r="AJ2459" s="19"/>
      <c r="AK2459" s="19"/>
      <c r="AL2459" s="19"/>
      <c r="AM2459" s="19"/>
      <c r="AN2459" s="19"/>
      <c r="AO2459" s="19"/>
      <c r="AP2459" s="19"/>
      <c r="AQ2459" s="19"/>
      <c r="AR2459" s="19"/>
      <c r="AS2459" s="19"/>
    </row>
    <row r="2460" spans="19:45" ht="30" customHeight="1" x14ac:dyDescent="0.25">
      <c r="S2460" s="19"/>
      <c r="T2460" s="19"/>
      <c r="U2460" s="19"/>
      <c r="V2460" s="19"/>
      <c r="W2460" s="19"/>
      <c r="X2460" s="19"/>
      <c r="Y2460" s="19"/>
      <c r="Z2460" s="19"/>
      <c r="AA2460" s="19"/>
      <c r="AB2460" s="19"/>
      <c r="AC2460" s="19"/>
      <c r="AD2460" s="19"/>
      <c r="AE2460" s="19"/>
      <c r="AF2460" s="19"/>
      <c r="AG2460" s="19"/>
      <c r="AH2460" s="19"/>
      <c r="AI2460" s="19"/>
      <c r="AJ2460" s="19"/>
      <c r="AK2460" s="19"/>
      <c r="AL2460" s="19"/>
      <c r="AM2460" s="19"/>
      <c r="AN2460" s="19"/>
      <c r="AO2460" s="19"/>
      <c r="AP2460" s="19"/>
      <c r="AQ2460" s="19"/>
      <c r="AR2460" s="19"/>
      <c r="AS2460" s="19"/>
    </row>
    <row r="2461" spans="19:45" ht="30" customHeight="1" x14ac:dyDescent="0.25">
      <c r="S2461" s="19"/>
      <c r="T2461" s="19"/>
      <c r="U2461" s="19"/>
      <c r="V2461" s="19"/>
      <c r="W2461" s="19"/>
      <c r="X2461" s="19"/>
      <c r="Y2461" s="19"/>
      <c r="Z2461" s="19"/>
      <c r="AA2461" s="19"/>
      <c r="AB2461" s="19"/>
      <c r="AC2461" s="19"/>
      <c r="AD2461" s="19"/>
      <c r="AE2461" s="19"/>
      <c r="AF2461" s="19"/>
      <c r="AG2461" s="19"/>
      <c r="AH2461" s="19"/>
      <c r="AI2461" s="19"/>
      <c r="AJ2461" s="19"/>
      <c r="AK2461" s="19"/>
      <c r="AL2461" s="19"/>
      <c r="AM2461" s="19"/>
      <c r="AN2461" s="19"/>
      <c r="AO2461" s="19"/>
      <c r="AP2461" s="19"/>
      <c r="AQ2461" s="19"/>
      <c r="AR2461" s="19"/>
      <c r="AS2461" s="19"/>
    </row>
    <row r="2462" spans="19:45" ht="30" customHeight="1" x14ac:dyDescent="0.25">
      <c r="S2462" s="19"/>
      <c r="T2462" s="19"/>
      <c r="U2462" s="19"/>
      <c r="V2462" s="19"/>
      <c r="W2462" s="19"/>
      <c r="X2462" s="19"/>
      <c r="Y2462" s="19"/>
      <c r="Z2462" s="19"/>
      <c r="AA2462" s="19"/>
      <c r="AB2462" s="19"/>
      <c r="AC2462" s="19"/>
      <c r="AD2462" s="19"/>
      <c r="AE2462" s="19"/>
      <c r="AF2462" s="19"/>
      <c r="AG2462" s="19"/>
      <c r="AH2462" s="19"/>
      <c r="AI2462" s="19"/>
      <c r="AJ2462" s="19"/>
      <c r="AK2462" s="19"/>
      <c r="AL2462" s="19"/>
      <c r="AM2462" s="19"/>
      <c r="AN2462" s="19"/>
      <c r="AO2462" s="19"/>
      <c r="AP2462" s="19"/>
      <c r="AQ2462" s="19"/>
      <c r="AR2462" s="19"/>
      <c r="AS2462" s="19"/>
    </row>
    <row r="2463" spans="19:45" ht="30" customHeight="1" x14ac:dyDescent="0.25">
      <c r="S2463" s="19"/>
      <c r="T2463" s="19"/>
      <c r="U2463" s="19"/>
      <c r="V2463" s="19"/>
      <c r="W2463" s="19"/>
      <c r="X2463" s="19"/>
      <c r="Y2463" s="19"/>
      <c r="Z2463" s="19"/>
      <c r="AA2463" s="19"/>
      <c r="AB2463" s="19"/>
      <c r="AC2463" s="19"/>
      <c r="AD2463" s="19"/>
      <c r="AE2463" s="19"/>
      <c r="AF2463" s="19"/>
      <c r="AG2463" s="19"/>
      <c r="AH2463" s="19"/>
      <c r="AI2463" s="19"/>
      <c r="AJ2463" s="19"/>
      <c r="AK2463" s="19"/>
      <c r="AL2463" s="19"/>
      <c r="AM2463" s="19"/>
      <c r="AN2463" s="19"/>
      <c r="AO2463" s="19"/>
      <c r="AP2463" s="19"/>
      <c r="AQ2463" s="19"/>
      <c r="AR2463" s="19"/>
      <c r="AS2463" s="19"/>
    </row>
    <row r="2464" spans="19:45" ht="30" customHeight="1" x14ac:dyDescent="0.25">
      <c r="S2464" s="19"/>
      <c r="T2464" s="19"/>
      <c r="U2464" s="19"/>
      <c r="V2464" s="19"/>
      <c r="W2464" s="19"/>
      <c r="X2464" s="19"/>
      <c r="Y2464" s="19"/>
      <c r="Z2464" s="19"/>
      <c r="AA2464" s="19"/>
      <c r="AB2464" s="19"/>
      <c r="AC2464" s="19"/>
      <c r="AD2464" s="19"/>
      <c r="AE2464" s="19"/>
      <c r="AF2464" s="19"/>
      <c r="AG2464" s="19"/>
      <c r="AH2464" s="19"/>
      <c r="AI2464" s="19"/>
      <c r="AJ2464" s="19"/>
      <c r="AK2464" s="19"/>
      <c r="AL2464" s="19"/>
      <c r="AM2464" s="19"/>
      <c r="AN2464" s="19"/>
      <c r="AO2464" s="19"/>
      <c r="AP2464" s="19"/>
      <c r="AQ2464" s="19"/>
      <c r="AR2464" s="19"/>
      <c r="AS2464" s="19"/>
    </row>
    <row r="2465" spans="19:45" ht="30" customHeight="1" x14ac:dyDescent="0.25">
      <c r="S2465" s="19"/>
      <c r="T2465" s="19"/>
      <c r="U2465" s="19"/>
      <c r="V2465" s="19"/>
      <c r="W2465" s="19"/>
      <c r="X2465" s="19"/>
      <c r="Y2465" s="19"/>
      <c r="Z2465" s="19"/>
      <c r="AA2465" s="19"/>
      <c r="AB2465" s="19"/>
      <c r="AC2465" s="19"/>
      <c r="AD2465" s="19"/>
      <c r="AE2465" s="19"/>
      <c r="AF2465" s="19"/>
      <c r="AG2465" s="19"/>
      <c r="AH2465" s="19"/>
      <c r="AI2465" s="19"/>
      <c r="AJ2465" s="19"/>
      <c r="AK2465" s="19"/>
      <c r="AL2465" s="19"/>
      <c r="AM2465" s="19"/>
      <c r="AN2465" s="19"/>
      <c r="AO2465" s="19"/>
      <c r="AP2465" s="19"/>
      <c r="AQ2465" s="19"/>
      <c r="AR2465" s="19"/>
      <c r="AS2465" s="19"/>
    </row>
    <row r="2466" spans="19:45" ht="30" customHeight="1" x14ac:dyDescent="0.25">
      <c r="S2466" s="19"/>
      <c r="T2466" s="19"/>
      <c r="U2466" s="19"/>
      <c r="V2466" s="19"/>
      <c r="W2466" s="19"/>
      <c r="X2466" s="19"/>
      <c r="Y2466" s="19"/>
      <c r="Z2466" s="19"/>
      <c r="AA2466" s="19"/>
      <c r="AB2466" s="19"/>
      <c r="AC2466" s="19"/>
      <c r="AD2466" s="19"/>
      <c r="AE2466" s="19"/>
      <c r="AF2466" s="19"/>
      <c r="AG2466" s="19"/>
      <c r="AH2466" s="19"/>
      <c r="AI2466" s="19"/>
      <c r="AJ2466" s="19"/>
      <c r="AK2466" s="19"/>
      <c r="AL2466" s="19"/>
      <c r="AM2466" s="19"/>
      <c r="AN2466" s="19"/>
      <c r="AO2466" s="19"/>
      <c r="AP2466" s="19"/>
      <c r="AQ2466" s="19"/>
      <c r="AR2466" s="19"/>
      <c r="AS2466" s="19"/>
    </row>
    <row r="2467" spans="19:45" ht="30" customHeight="1" x14ac:dyDescent="0.25">
      <c r="S2467" s="19"/>
      <c r="T2467" s="19"/>
      <c r="U2467" s="19"/>
      <c r="V2467" s="19"/>
      <c r="W2467" s="19"/>
      <c r="X2467" s="19"/>
      <c r="Y2467" s="19"/>
      <c r="Z2467" s="19"/>
      <c r="AA2467" s="19"/>
      <c r="AB2467" s="19"/>
      <c r="AC2467" s="19"/>
      <c r="AD2467" s="19"/>
      <c r="AE2467" s="19"/>
      <c r="AF2467" s="19"/>
      <c r="AG2467" s="19"/>
      <c r="AH2467" s="19"/>
      <c r="AI2467" s="19"/>
      <c r="AJ2467" s="19"/>
      <c r="AK2467" s="19"/>
      <c r="AL2467" s="19"/>
      <c r="AM2467" s="19"/>
      <c r="AN2467" s="19"/>
      <c r="AO2467" s="19"/>
      <c r="AP2467" s="19"/>
      <c r="AQ2467" s="19"/>
      <c r="AR2467" s="19"/>
      <c r="AS2467" s="19"/>
    </row>
    <row r="2468" spans="19:45" ht="30" customHeight="1" x14ac:dyDescent="0.25">
      <c r="S2468" s="19"/>
      <c r="T2468" s="19"/>
      <c r="U2468" s="19"/>
      <c r="V2468" s="19"/>
      <c r="W2468" s="19"/>
      <c r="X2468" s="19"/>
      <c r="Y2468" s="19"/>
      <c r="Z2468" s="19"/>
      <c r="AA2468" s="19"/>
      <c r="AB2468" s="19"/>
      <c r="AC2468" s="19"/>
      <c r="AD2468" s="19"/>
      <c r="AE2468" s="19"/>
      <c r="AF2468" s="19"/>
      <c r="AG2468" s="19"/>
      <c r="AH2468" s="19"/>
      <c r="AI2468" s="19"/>
      <c r="AJ2468" s="19"/>
      <c r="AK2468" s="19"/>
      <c r="AL2468" s="19"/>
      <c r="AM2468" s="19"/>
      <c r="AN2468" s="19"/>
      <c r="AO2468" s="19"/>
      <c r="AP2468" s="19"/>
      <c r="AQ2468" s="19"/>
      <c r="AR2468" s="19"/>
      <c r="AS2468" s="19"/>
    </row>
    <row r="2469" spans="19:45" ht="30" customHeight="1" x14ac:dyDescent="0.25">
      <c r="S2469" s="19"/>
      <c r="T2469" s="19"/>
      <c r="U2469" s="19"/>
      <c r="V2469" s="19"/>
      <c r="W2469" s="19"/>
      <c r="X2469" s="19"/>
      <c r="Y2469" s="19"/>
      <c r="Z2469" s="19"/>
      <c r="AA2469" s="19"/>
      <c r="AB2469" s="19"/>
      <c r="AC2469" s="19"/>
      <c r="AD2469" s="19"/>
      <c r="AE2469" s="19"/>
      <c r="AF2469" s="19"/>
      <c r="AG2469" s="19"/>
      <c r="AH2469" s="19"/>
      <c r="AI2469" s="19"/>
      <c r="AJ2469" s="19"/>
      <c r="AK2469" s="19"/>
      <c r="AL2469" s="19"/>
      <c r="AM2469" s="19"/>
      <c r="AN2469" s="19"/>
      <c r="AO2469" s="19"/>
      <c r="AP2469" s="19"/>
      <c r="AQ2469" s="19"/>
      <c r="AR2469" s="19"/>
      <c r="AS2469" s="19"/>
    </row>
    <row r="2470" spans="19:45" ht="30" customHeight="1" x14ac:dyDescent="0.25">
      <c r="S2470" s="19"/>
      <c r="T2470" s="19"/>
      <c r="U2470" s="19"/>
      <c r="V2470" s="19"/>
      <c r="W2470" s="19"/>
      <c r="X2470" s="19"/>
      <c r="Y2470" s="19"/>
      <c r="Z2470" s="19"/>
      <c r="AA2470" s="19"/>
      <c r="AB2470" s="19"/>
      <c r="AC2470" s="19"/>
      <c r="AD2470" s="19"/>
      <c r="AE2470" s="19"/>
      <c r="AF2470" s="19"/>
      <c r="AG2470" s="19"/>
      <c r="AH2470" s="19"/>
      <c r="AI2470" s="19"/>
      <c r="AJ2470" s="19"/>
      <c r="AK2470" s="19"/>
      <c r="AL2470" s="19"/>
      <c r="AM2470" s="19"/>
      <c r="AN2470" s="19"/>
      <c r="AO2470" s="19"/>
      <c r="AP2470" s="19"/>
      <c r="AQ2470" s="19"/>
      <c r="AR2470" s="19"/>
      <c r="AS2470" s="19"/>
    </row>
    <row r="2471" spans="19:45" ht="30" customHeight="1" x14ac:dyDescent="0.25">
      <c r="S2471" s="19"/>
      <c r="T2471" s="19"/>
      <c r="U2471" s="19"/>
      <c r="V2471" s="19"/>
      <c r="W2471" s="19"/>
      <c r="X2471" s="19"/>
      <c r="Y2471" s="19"/>
      <c r="Z2471" s="19"/>
      <c r="AA2471" s="19"/>
      <c r="AB2471" s="19"/>
      <c r="AC2471" s="19"/>
      <c r="AD2471" s="19"/>
      <c r="AE2471" s="19"/>
      <c r="AF2471" s="19"/>
      <c r="AG2471" s="19"/>
      <c r="AH2471" s="19"/>
      <c r="AI2471" s="19"/>
      <c r="AJ2471" s="19"/>
      <c r="AK2471" s="19"/>
      <c r="AL2471" s="19"/>
      <c r="AM2471" s="19"/>
      <c r="AN2471" s="19"/>
      <c r="AO2471" s="19"/>
      <c r="AP2471" s="19"/>
      <c r="AQ2471" s="19"/>
      <c r="AR2471" s="19"/>
      <c r="AS2471" s="19"/>
    </row>
    <row r="2472" spans="19:45" ht="30" customHeight="1" x14ac:dyDescent="0.25">
      <c r="S2472" s="19"/>
      <c r="T2472" s="19"/>
      <c r="U2472" s="19"/>
      <c r="V2472" s="19"/>
      <c r="W2472" s="19"/>
      <c r="X2472" s="19"/>
      <c r="Y2472" s="19"/>
      <c r="Z2472" s="19"/>
      <c r="AA2472" s="19"/>
      <c r="AB2472" s="19"/>
      <c r="AC2472" s="19"/>
      <c r="AD2472" s="19"/>
      <c r="AE2472" s="19"/>
      <c r="AF2472" s="19"/>
      <c r="AG2472" s="19"/>
      <c r="AH2472" s="19"/>
      <c r="AI2472" s="19"/>
      <c r="AJ2472" s="19"/>
      <c r="AK2472" s="19"/>
      <c r="AL2472" s="19"/>
      <c r="AM2472" s="19"/>
      <c r="AN2472" s="19"/>
      <c r="AO2472" s="19"/>
      <c r="AP2472" s="19"/>
      <c r="AQ2472" s="19"/>
      <c r="AR2472" s="19"/>
      <c r="AS2472" s="19"/>
    </row>
    <row r="2473" spans="19:45" ht="30" customHeight="1" x14ac:dyDescent="0.25">
      <c r="S2473" s="19"/>
      <c r="T2473" s="19"/>
      <c r="U2473" s="19"/>
      <c r="V2473" s="19"/>
      <c r="W2473" s="19"/>
      <c r="X2473" s="19"/>
      <c r="Y2473" s="19"/>
      <c r="Z2473" s="19"/>
      <c r="AA2473" s="19"/>
      <c r="AB2473" s="19"/>
      <c r="AC2473" s="19"/>
      <c r="AD2473" s="19"/>
      <c r="AE2473" s="19"/>
      <c r="AF2473" s="19"/>
      <c r="AG2473" s="19"/>
      <c r="AH2473" s="19"/>
      <c r="AI2473" s="19"/>
      <c r="AJ2473" s="19"/>
      <c r="AK2473" s="19"/>
      <c r="AL2473" s="19"/>
      <c r="AM2473" s="19"/>
      <c r="AN2473" s="19"/>
      <c r="AO2473" s="19"/>
      <c r="AP2473" s="19"/>
      <c r="AQ2473" s="19"/>
      <c r="AR2473" s="19"/>
      <c r="AS2473" s="19"/>
    </row>
    <row r="2474" spans="19:45" ht="30" customHeight="1" x14ac:dyDescent="0.25">
      <c r="S2474" s="19"/>
      <c r="T2474" s="19"/>
      <c r="U2474" s="19"/>
      <c r="V2474" s="19"/>
      <c r="W2474" s="19"/>
      <c r="X2474" s="19"/>
      <c r="Y2474" s="19"/>
      <c r="Z2474" s="19"/>
      <c r="AA2474" s="19"/>
      <c r="AB2474" s="19"/>
      <c r="AC2474" s="19"/>
      <c r="AD2474" s="19"/>
      <c r="AE2474" s="19"/>
      <c r="AF2474" s="19"/>
      <c r="AG2474" s="19"/>
      <c r="AH2474" s="19"/>
      <c r="AI2474" s="19"/>
      <c r="AJ2474" s="19"/>
      <c r="AK2474" s="19"/>
      <c r="AL2474" s="19"/>
      <c r="AM2474" s="19"/>
      <c r="AN2474" s="19"/>
      <c r="AO2474" s="19"/>
      <c r="AP2474" s="19"/>
      <c r="AQ2474" s="19"/>
      <c r="AR2474" s="19"/>
      <c r="AS2474" s="19"/>
    </row>
    <row r="2475" spans="19:45" ht="30" customHeight="1" x14ac:dyDescent="0.25">
      <c r="S2475" s="19"/>
      <c r="T2475" s="19"/>
      <c r="U2475" s="19"/>
      <c r="V2475" s="19"/>
      <c r="W2475" s="19"/>
      <c r="X2475" s="19"/>
      <c r="Y2475" s="19"/>
      <c r="Z2475" s="19"/>
      <c r="AA2475" s="19"/>
      <c r="AB2475" s="19"/>
      <c r="AC2475" s="19"/>
      <c r="AD2475" s="19"/>
      <c r="AE2475" s="19"/>
      <c r="AF2475" s="19"/>
      <c r="AG2475" s="19"/>
      <c r="AH2475" s="19"/>
      <c r="AI2475" s="19"/>
      <c r="AJ2475" s="19"/>
      <c r="AK2475" s="19"/>
      <c r="AL2475" s="19"/>
      <c r="AM2475" s="19"/>
      <c r="AN2475" s="19"/>
      <c r="AO2475" s="19"/>
      <c r="AP2475" s="19"/>
      <c r="AQ2475" s="19"/>
      <c r="AR2475" s="19"/>
      <c r="AS2475" s="19"/>
    </row>
    <row r="2476" spans="19:45" ht="30" customHeight="1" x14ac:dyDescent="0.25">
      <c r="S2476" s="19"/>
      <c r="T2476" s="19"/>
      <c r="U2476" s="19"/>
      <c r="V2476" s="19"/>
      <c r="W2476" s="19"/>
      <c r="X2476" s="19"/>
      <c r="Y2476" s="19"/>
      <c r="Z2476" s="19"/>
      <c r="AA2476" s="19"/>
      <c r="AB2476" s="19"/>
      <c r="AC2476" s="19"/>
      <c r="AD2476" s="19"/>
      <c r="AE2476" s="19"/>
      <c r="AF2476" s="19"/>
      <c r="AG2476" s="19"/>
      <c r="AH2476" s="19"/>
      <c r="AI2476" s="19"/>
      <c r="AJ2476" s="19"/>
      <c r="AK2476" s="19"/>
      <c r="AL2476" s="19"/>
      <c r="AM2476" s="19"/>
      <c r="AN2476" s="19"/>
      <c r="AO2476" s="19"/>
      <c r="AP2476" s="19"/>
      <c r="AQ2476" s="19"/>
      <c r="AR2476" s="19"/>
      <c r="AS2476" s="19"/>
    </row>
    <row r="2477" spans="19:45" ht="30" customHeight="1" x14ac:dyDescent="0.25">
      <c r="S2477" s="19"/>
      <c r="T2477" s="19"/>
      <c r="U2477" s="19"/>
      <c r="V2477" s="19"/>
      <c r="W2477" s="19"/>
      <c r="X2477" s="19"/>
      <c r="Y2477" s="19"/>
      <c r="Z2477" s="19"/>
      <c r="AA2477" s="19"/>
      <c r="AB2477" s="19"/>
      <c r="AC2477" s="19"/>
      <c r="AD2477" s="19"/>
      <c r="AE2477" s="19"/>
      <c r="AF2477" s="19"/>
      <c r="AG2477" s="19"/>
      <c r="AH2477" s="19"/>
      <c r="AI2477" s="19"/>
      <c r="AJ2477" s="19"/>
      <c r="AK2477" s="19"/>
      <c r="AL2477" s="19"/>
      <c r="AM2477" s="19"/>
      <c r="AN2477" s="19"/>
      <c r="AO2477" s="19"/>
      <c r="AP2477" s="19"/>
      <c r="AQ2477" s="19"/>
      <c r="AR2477" s="19"/>
      <c r="AS2477" s="19"/>
    </row>
    <row r="2478" spans="19:45" ht="30" customHeight="1" x14ac:dyDescent="0.25">
      <c r="S2478" s="19"/>
      <c r="T2478" s="19"/>
      <c r="U2478" s="19"/>
      <c r="V2478" s="19"/>
      <c r="W2478" s="19"/>
      <c r="X2478" s="19"/>
      <c r="Y2478" s="19"/>
      <c r="Z2478" s="19"/>
      <c r="AA2478" s="19"/>
      <c r="AB2478" s="19"/>
      <c r="AC2478" s="19"/>
      <c r="AD2478" s="19"/>
      <c r="AE2478" s="19"/>
      <c r="AF2478" s="19"/>
      <c r="AG2478" s="19"/>
      <c r="AH2478" s="19"/>
      <c r="AI2478" s="19"/>
      <c r="AJ2478" s="19"/>
      <c r="AK2478" s="19"/>
      <c r="AL2478" s="19"/>
      <c r="AM2478" s="19"/>
      <c r="AN2478" s="19"/>
      <c r="AO2478" s="19"/>
      <c r="AP2478" s="19"/>
      <c r="AQ2478" s="19"/>
      <c r="AR2478" s="19"/>
      <c r="AS2478" s="19"/>
    </row>
    <row r="2479" spans="19:45" ht="30" customHeight="1" x14ac:dyDescent="0.25">
      <c r="S2479" s="19"/>
      <c r="T2479" s="19"/>
      <c r="U2479" s="19"/>
      <c r="V2479" s="19"/>
      <c r="W2479" s="19"/>
      <c r="X2479" s="19"/>
      <c r="Y2479" s="19"/>
      <c r="Z2479" s="19"/>
      <c r="AA2479" s="19"/>
      <c r="AB2479" s="19"/>
      <c r="AC2479" s="19"/>
      <c r="AD2479" s="19"/>
      <c r="AE2479" s="19"/>
      <c r="AF2479" s="19"/>
      <c r="AG2479" s="19"/>
      <c r="AH2479" s="19"/>
      <c r="AI2479" s="19"/>
      <c r="AJ2479" s="19"/>
      <c r="AK2479" s="19"/>
      <c r="AL2479" s="19"/>
      <c r="AM2479" s="19"/>
      <c r="AN2479" s="19"/>
      <c r="AO2479" s="19"/>
      <c r="AP2479" s="19"/>
      <c r="AQ2479" s="19"/>
      <c r="AR2479" s="19"/>
      <c r="AS2479" s="19"/>
    </row>
    <row r="2480" spans="19:45" ht="30" customHeight="1" x14ac:dyDescent="0.25">
      <c r="S2480" s="19"/>
      <c r="T2480" s="19"/>
      <c r="U2480" s="19"/>
      <c r="V2480" s="19"/>
      <c r="W2480" s="19"/>
      <c r="X2480" s="19"/>
      <c r="Y2480" s="19"/>
      <c r="Z2480" s="19"/>
      <c r="AA2480" s="19"/>
      <c r="AB2480" s="19"/>
      <c r="AC2480" s="19"/>
      <c r="AD2480" s="19"/>
      <c r="AE2480" s="19"/>
      <c r="AF2480" s="19"/>
      <c r="AG2480" s="19"/>
      <c r="AH2480" s="19"/>
      <c r="AI2480" s="19"/>
      <c r="AJ2480" s="19"/>
      <c r="AK2480" s="19"/>
      <c r="AL2480" s="19"/>
      <c r="AM2480" s="19"/>
      <c r="AN2480" s="19"/>
      <c r="AO2480" s="19"/>
      <c r="AP2480" s="19"/>
      <c r="AQ2480" s="19"/>
      <c r="AR2480" s="19"/>
      <c r="AS2480" s="19"/>
    </row>
    <row r="2481" spans="19:45" ht="30" customHeight="1" x14ac:dyDescent="0.25">
      <c r="S2481" s="19"/>
      <c r="T2481" s="19"/>
      <c r="U2481" s="19"/>
      <c r="V2481" s="19"/>
      <c r="W2481" s="19"/>
      <c r="X2481" s="19"/>
      <c r="Y2481" s="19"/>
      <c r="Z2481" s="19"/>
      <c r="AA2481" s="19"/>
      <c r="AB2481" s="19"/>
      <c r="AC2481" s="19"/>
      <c r="AD2481" s="19"/>
      <c r="AE2481" s="19"/>
      <c r="AF2481" s="19"/>
      <c r="AG2481" s="19"/>
      <c r="AH2481" s="19"/>
      <c r="AI2481" s="19"/>
      <c r="AJ2481" s="19"/>
      <c r="AK2481" s="19"/>
      <c r="AL2481" s="19"/>
      <c r="AM2481" s="19"/>
      <c r="AN2481" s="19"/>
      <c r="AO2481" s="19"/>
      <c r="AP2481" s="19"/>
      <c r="AQ2481" s="19"/>
      <c r="AR2481" s="19"/>
      <c r="AS2481" s="19"/>
    </row>
    <row r="2482" spans="19:45" ht="30" customHeight="1" x14ac:dyDescent="0.25">
      <c r="S2482" s="19"/>
      <c r="T2482" s="19"/>
      <c r="U2482" s="19"/>
      <c r="V2482" s="19"/>
      <c r="W2482" s="19"/>
      <c r="X2482" s="19"/>
      <c r="Y2482" s="19"/>
      <c r="Z2482" s="19"/>
      <c r="AA2482" s="19"/>
      <c r="AB2482" s="19"/>
      <c r="AC2482" s="19"/>
      <c r="AD2482" s="19"/>
      <c r="AE2482" s="19"/>
      <c r="AF2482" s="19"/>
      <c r="AG2482" s="19"/>
      <c r="AH2482" s="19"/>
      <c r="AI2482" s="19"/>
      <c r="AJ2482" s="19"/>
      <c r="AK2482" s="19"/>
      <c r="AL2482" s="19"/>
      <c r="AM2482" s="19"/>
      <c r="AN2482" s="19"/>
      <c r="AO2482" s="19"/>
      <c r="AP2482" s="19"/>
      <c r="AQ2482" s="19"/>
      <c r="AR2482" s="19"/>
      <c r="AS2482" s="19"/>
    </row>
    <row r="2483" spans="19:45" ht="30" customHeight="1" x14ac:dyDescent="0.25">
      <c r="S2483" s="19"/>
      <c r="T2483" s="19"/>
      <c r="U2483" s="19"/>
      <c r="V2483" s="19"/>
      <c r="W2483" s="19"/>
      <c r="X2483" s="19"/>
      <c r="Y2483" s="19"/>
      <c r="Z2483" s="19"/>
      <c r="AA2483" s="19"/>
      <c r="AB2483" s="19"/>
      <c r="AC2483" s="19"/>
      <c r="AD2483" s="19"/>
      <c r="AE2483" s="19"/>
      <c r="AF2483" s="19"/>
      <c r="AG2483" s="19"/>
      <c r="AH2483" s="19"/>
      <c r="AI2483" s="19"/>
      <c r="AJ2483" s="19"/>
      <c r="AK2483" s="19"/>
      <c r="AL2483" s="19"/>
      <c r="AM2483" s="19"/>
      <c r="AN2483" s="19"/>
      <c r="AO2483" s="19"/>
      <c r="AP2483" s="19"/>
      <c r="AQ2483" s="19"/>
      <c r="AR2483" s="19"/>
      <c r="AS2483" s="19"/>
    </row>
    <row r="2484" spans="19:45" ht="30" customHeight="1" x14ac:dyDescent="0.25">
      <c r="S2484" s="19"/>
      <c r="T2484" s="19"/>
      <c r="U2484" s="19"/>
      <c r="V2484" s="19"/>
      <c r="W2484" s="19"/>
      <c r="X2484" s="19"/>
      <c r="Y2484" s="19"/>
      <c r="Z2484" s="19"/>
      <c r="AA2484" s="19"/>
      <c r="AB2484" s="19"/>
      <c r="AC2484" s="19"/>
      <c r="AD2484" s="19"/>
      <c r="AE2484" s="19"/>
      <c r="AF2484" s="19"/>
      <c r="AG2484" s="19"/>
      <c r="AH2484" s="19"/>
      <c r="AI2484" s="19"/>
      <c r="AJ2484" s="19"/>
      <c r="AK2484" s="19"/>
      <c r="AL2484" s="19"/>
      <c r="AM2484" s="19"/>
      <c r="AN2484" s="19"/>
      <c r="AO2484" s="19"/>
      <c r="AP2484" s="19"/>
      <c r="AQ2484" s="19"/>
      <c r="AR2484" s="19"/>
      <c r="AS2484" s="19"/>
    </row>
    <row r="2485" spans="19:45" ht="30" customHeight="1" x14ac:dyDescent="0.25">
      <c r="S2485" s="19"/>
      <c r="T2485" s="19"/>
      <c r="U2485" s="19"/>
      <c r="V2485" s="19"/>
      <c r="W2485" s="19"/>
      <c r="X2485" s="19"/>
      <c r="Y2485" s="19"/>
      <c r="Z2485" s="19"/>
      <c r="AA2485" s="19"/>
      <c r="AB2485" s="19"/>
      <c r="AC2485" s="19"/>
      <c r="AD2485" s="19"/>
      <c r="AE2485" s="19"/>
      <c r="AF2485" s="19"/>
      <c r="AG2485" s="19"/>
      <c r="AH2485" s="19"/>
      <c r="AI2485" s="19"/>
      <c r="AJ2485" s="19"/>
      <c r="AK2485" s="19"/>
      <c r="AL2485" s="19"/>
      <c r="AM2485" s="19"/>
      <c r="AN2485" s="19"/>
      <c r="AO2485" s="19"/>
      <c r="AP2485" s="19"/>
      <c r="AQ2485" s="19"/>
      <c r="AR2485" s="19"/>
      <c r="AS2485" s="19"/>
    </row>
    <row r="2486" spans="19:45" ht="30" customHeight="1" x14ac:dyDescent="0.25">
      <c r="S2486" s="19"/>
      <c r="T2486" s="19"/>
      <c r="U2486" s="19"/>
      <c r="V2486" s="19"/>
      <c r="W2486" s="19"/>
      <c r="X2486" s="19"/>
      <c r="Y2486" s="19"/>
      <c r="Z2486" s="19"/>
      <c r="AA2486" s="19"/>
      <c r="AB2486" s="19"/>
      <c r="AC2486" s="19"/>
      <c r="AD2486" s="19"/>
      <c r="AE2486" s="19"/>
      <c r="AF2486" s="19"/>
      <c r="AG2486" s="19"/>
      <c r="AH2486" s="19"/>
      <c r="AI2486" s="19"/>
      <c r="AJ2486" s="19"/>
      <c r="AK2486" s="19"/>
      <c r="AL2486" s="19"/>
      <c r="AM2486" s="19"/>
      <c r="AN2486" s="19"/>
      <c r="AO2486" s="19"/>
      <c r="AP2486" s="19"/>
      <c r="AQ2486" s="19"/>
      <c r="AR2486" s="19"/>
      <c r="AS2486" s="19"/>
    </row>
    <row r="2487" spans="19:45" ht="30" customHeight="1" x14ac:dyDescent="0.25">
      <c r="S2487" s="19"/>
      <c r="T2487" s="19"/>
      <c r="U2487" s="19"/>
      <c r="V2487" s="19"/>
      <c r="W2487" s="19"/>
      <c r="X2487" s="19"/>
      <c r="Y2487" s="19"/>
      <c r="Z2487" s="19"/>
      <c r="AA2487" s="19"/>
      <c r="AB2487" s="19"/>
      <c r="AC2487" s="19"/>
      <c r="AD2487" s="19"/>
      <c r="AE2487" s="19"/>
      <c r="AF2487" s="19"/>
      <c r="AG2487" s="19"/>
      <c r="AH2487" s="19"/>
      <c r="AI2487" s="19"/>
      <c r="AJ2487" s="19"/>
      <c r="AK2487" s="19"/>
      <c r="AL2487" s="19"/>
      <c r="AM2487" s="19"/>
      <c r="AN2487" s="19"/>
      <c r="AO2487" s="19"/>
      <c r="AP2487" s="19"/>
      <c r="AQ2487" s="19"/>
      <c r="AR2487" s="19"/>
      <c r="AS2487" s="19"/>
    </row>
    <row r="2488" spans="19:45" ht="30" customHeight="1" x14ac:dyDescent="0.25">
      <c r="S2488" s="19"/>
      <c r="T2488" s="19"/>
      <c r="U2488" s="19"/>
      <c r="V2488" s="19"/>
      <c r="W2488" s="19"/>
      <c r="X2488" s="19"/>
      <c r="Y2488" s="19"/>
      <c r="Z2488" s="19"/>
      <c r="AA2488" s="19"/>
      <c r="AB2488" s="19"/>
      <c r="AC2488" s="19"/>
      <c r="AD2488" s="19"/>
      <c r="AE2488" s="19"/>
      <c r="AF2488" s="19"/>
      <c r="AG2488" s="19"/>
      <c r="AH2488" s="19"/>
      <c r="AI2488" s="19"/>
      <c r="AJ2488" s="19"/>
      <c r="AK2488" s="19"/>
      <c r="AL2488" s="19"/>
      <c r="AM2488" s="19"/>
      <c r="AN2488" s="19"/>
      <c r="AO2488" s="19"/>
      <c r="AP2488" s="19"/>
      <c r="AQ2488" s="19"/>
      <c r="AR2488" s="19"/>
      <c r="AS2488" s="19"/>
    </row>
    <row r="2489" spans="19:45" ht="30" customHeight="1" x14ac:dyDescent="0.25">
      <c r="S2489" s="19"/>
      <c r="T2489" s="19"/>
      <c r="U2489" s="19"/>
      <c r="V2489" s="19"/>
      <c r="W2489" s="19"/>
      <c r="X2489" s="19"/>
      <c r="Y2489" s="19"/>
      <c r="Z2489" s="19"/>
      <c r="AA2489" s="19"/>
      <c r="AB2489" s="19"/>
      <c r="AC2489" s="19"/>
      <c r="AD2489" s="19"/>
      <c r="AE2489" s="19"/>
      <c r="AF2489" s="19"/>
      <c r="AG2489" s="19"/>
      <c r="AH2489" s="19"/>
      <c r="AI2489" s="19"/>
      <c r="AJ2489" s="19"/>
      <c r="AK2489" s="19"/>
      <c r="AL2489" s="19"/>
      <c r="AM2489" s="19"/>
      <c r="AN2489" s="19"/>
      <c r="AO2489" s="19"/>
      <c r="AP2489" s="19"/>
      <c r="AQ2489" s="19"/>
      <c r="AR2489" s="19"/>
      <c r="AS2489" s="19"/>
    </row>
    <row r="2490" spans="19:45" ht="30" customHeight="1" x14ac:dyDescent="0.25">
      <c r="S2490" s="19"/>
      <c r="T2490" s="19"/>
      <c r="U2490" s="19"/>
      <c r="V2490" s="19"/>
      <c r="W2490" s="19"/>
      <c r="X2490" s="19"/>
      <c r="Y2490" s="19"/>
      <c r="Z2490" s="19"/>
      <c r="AA2490" s="19"/>
      <c r="AB2490" s="19"/>
      <c r="AC2490" s="19"/>
      <c r="AD2490" s="19"/>
      <c r="AE2490" s="19"/>
      <c r="AF2490" s="19"/>
      <c r="AG2490" s="19"/>
      <c r="AH2490" s="19"/>
      <c r="AI2490" s="19"/>
      <c r="AJ2490" s="19"/>
      <c r="AK2490" s="19"/>
      <c r="AL2490" s="19"/>
      <c r="AM2490" s="19"/>
      <c r="AN2490" s="19"/>
      <c r="AO2490" s="19"/>
      <c r="AP2490" s="19"/>
      <c r="AQ2490" s="19"/>
      <c r="AR2490" s="19"/>
      <c r="AS2490" s="19"/>
    </row>
    <row r="2491" spans="19:45" ht="30" customHeight="1" x14ac:dyDescent="0.25">
      <c r="S2491" s="19"/>
      <c r="T2491" s="19"/>
      <c r="U2491" s="19"/>
      <c r="V2491" s="19"/>
      <c r="W2491" s="19"/>
      <c r="X2491" s="19"/>
      <c r="Y2491" s="19"/>
      <c r="Z2491" s="19"/>
      <c r="AA2491" s="19"/>
      <c r="AB2491" s="19"/>
      <c r="AC2491" s="19"/>
      <c r="AD2491" s="19"/>
      <c r="AE2491" s="19"/>
      <c r="AF2491" s="19"/>
      <c r="AG2491" s="19"/>
      <c r="AH2491" s="19"/>
      <c r="AI2491" s="19"/>
      <c r="AJ2491" s="19"/>
      <c r="AK2491" s="19"/>
      <c r="AL2491" s="19"/>
      <c r="AM2491" s="19"/>
      <c r="AN2491" s="19"/>
      <c r="AO2491" s="19"/>
      <c r="AP2491" s="19"/>
      <c r="AQ2491" s="19"/>
      <c r="AR2491" s="19"/>
      <c r="AS2491" s="19"/>
    </row>
    <row r="2492" spans="19:45" ht="30" customHeight="1" x14ac:dyDescent="0.25">
      <c r="S2492" s="19"/>
      <c r="T2492" s="19"/>
      <c r="U2492" s="19"/>
      <c r="V2492" s="19"/>
      <c r="W2492" s="19"/>
      <c r="X2492" s="19"/>
      <c r="Y2492" s="19"/>
      <c r="Z2492" s="19"/>
      <c r="AA2492" s="19"/>
      <c r="AB2492" s="19"/>
      <c r="AC2492" s="19"/>
      <c r="AD2492" s="19"/>
      <c r="AE2492" s="19"/>
      <c r="AF2492" s="19"/>
      <c r="AG2492" s="19"/>
      <c r="AH2492" s="19"/>
      <c r="AI2492" s="19"/>
      <c r="AJ2492" s="19"/>
      <c r="AK2492" s="19"/>
      <c r="AL2492" s="19"/>
      <c r="AM2492" s="19"/>
      <c r="AN2492" s="19"/>
      <c r="AO2492" s="19"/>
      <c r="AP2492" s="19"/>
      <c r="AQ2492" s="19"/>
      <c r="AR2492" s="19"/>
      <c r="AS2492" s="19"/>
    </row>
    <row r="2493" spans="19:45" ht="30" customHeight="1" x14ac:dyDescent="0.25">
      <c r="S2493" s="19"/>
      <c r="T2493" s="19"/>
      <c r="U2493" s="19"/>
      <c r="V2493" s="19"/>
      <c r="W2493" s="19"/>
      <c r="X2493" s="19"/>
      <c r="Y2493" s="19"/>
      <c r="Z2493" s="19"/>
      <c r="AA2493" s="19"/>
      <c r="AB2493" s="19"/>
      <c r="AC2493" s="19"/>
      <c r="AD2493" s="19"/>
      <c r="AE2493" s="19"/>
      <c r="AF2493" s="19"/>
      <c r="AG2493" s="19"/>
      <c r="AH2493" s="19"/>
      <c r="AI2493" s="19"/>
      <c r="AJ2493" s="19"/>
      <c r="AK2493" s="19"/>
      <c r="AL2493" s="19"/>
      <c r="AM2493" s="19"/>
      <c r="AN2493" s="19"/>
      <c r="AO2493" s="19"/>
      <c r="AP2493" s="19"/>
      <c r="AQ2493" s="19"/>
      <c r="AR2493" s="19"/>
      <c r="AS2493" s="19"/>
    </row>
    <row r="2494" spans="19:45" ht="30" customHeight="1" x14ac:dyDescent="0.25">
      <c r="S2494" s="19"/>
      <c r="T2494" s="19"/>
      <c r="U2494" s="19"/>
      <c r="V2494" s="19"/>
      <c r="W2494" s="19"/>
      <c r="X2494" s="19"/>
      <c r="Y2494" s="19"/>
      <c r="Z2494" s="19"/>
      <c r="AA2494" s="19"/>
      <c r="AB2494" s="19"/>
      <c r="AC2494" s="19"/>
      <c r="AD2494" s="19"/>
      <c r="AE2494" s="19"/>
      <c r="AF2494" s="19"/>
      <c r="AG2494" s="19"/>
      <c r="AH2494" s="19"/>
      <c r="AI2494" s="19"/>
      <c r="AJ2494" s="19"/>
      <c r="AK2494" s="19"/>
      <c r="AL2494" s="19"/>
      <c r="AM2494" s="19"/>
      <c r="AN2494" s="19"/>
      <c r="AO2494" s="19"/>
      <c r="AP2494" s="19"/>
      <c r="AQ2494" s="19"/>
      <c r="AR2494" s="19"/>
      <c r="AS2494" s="19"/>
    </row>
    <row r="2495" spans="19:45" ht="30" customHeight="1" x14ac:dyDescent="0.25">
      <c r="S2495" s="19"/>
      <c r="T2495" s="19"/>
      <c r="U2495" s="19"/>
      <c r="V2495" s="19"/>
      <c r="W2495" s="19"/>
      <c r="X2495" s="19"/>
      <c r="Y2495" s="19"/>
      <c r="Z2495" s="19"/>
      <c r="AA2495" s="19"/>
      <c r="AB2495" s="19"/>
      <c r="AC2495" s="19"/>
      <c r="AD2495" s="19"/>
      <c r="AE2495" s="19"/>
      <c r="AF2495" s="19"/>
      <c r="AG2495" s="19"/>
      <c r="AH2495" s="19"/>
      <c r="AI2495" s="19"/>
      <c r="AJ2495" s="19"/>
      <c r="AK2495" s="19"/>
      <c r="AL2495" s="19"/>
      <c r="AM2495" s="19"/>
      <c r="AN2495" s="19"/>
      <c r="AO2495" s="19"/>
      <c r="AP2495" s="19"/>
      <c r="AQ2495" s="19"/>
      <c r="AR2495" s="19"/>
      <c r="AS2495" s="19"/>
    </row>
    <row r="2496" spans="19:45" ht="30" customHeight="1" x14ac:dyDescent="0.25">
      <c r="S2496" s="19"/>
      <c r="T2496" s="19"/>
      <c r="U2496" s="19"/>
      <c r="V2496" s="19"/>
      <c r="W2496" s="19"/>
      <c r="X2496" s="19"/>
      <c r="Y2496" s="19"/>
      <c r="Z2496" s="19"/>
      <c r="AA2496" s="19"/>
      <c r="AB2496" s="19"/>
      <c r="AC2496" s="19"/>
      <c r="AD2496" s="19"/>
      <c r="AE2496" s="19"/>
      <c r="AF2496" s="19"/>
      <c r="AG2496" s="19"/>
      <c r="AH2496" s="19"/>
      <c r="AI2496" s="19"/>
      <c r="AJ2496" s="19"/>
      <c r="AK2496" s="19"/>
      <c r="AL2496" s="19"/>
      <c r="AM2496" s="19"/>
      <c r="AN2496" s="19"/>
      <c r="AO2496" s="19"/>
      <c r="AP2496" s="19"/>
      <c r="AQ2496" s="19"/>
      <c r="AR2496" s="19"/>
      <c r="AS2496" s="19"/>
    </row>
    <row r="2497" spans="19:45" ht="30" customHeight="1" x14ac:dyDescent="0.25">
      <c r="S2497" s="19"/>
      <c r="T2497" s="19"/>
      <c r="U2497" s="19"/>
      <c r="V2497" s="19"/>
      <c r="W2497" s="19"/>
      <c r="X2497" s="19"/>
      <c r="Y2497" s="19"/>
      <c r="Z2497" s="19"/>
      <c r="AA2497" s="19"/>
      <c r="AB2497" s="19"/>
      <c r="AC2497" s="19"/>
      <c r="AD2497" s="19"/>
      <c r="AE2497" s="19"/>
      <c r="AF2497" s="19"/>
      <c r="AG2497" s="19"/>
      <c r="AH2497" s="19"/>
      <c r="AI2497" s="19"/>
      <c r="AJ2497" s="19"/>
      <c r="AK2497" s="19"/>
      <c r="AL2497" s="19"/>
      <c r="AM2497" s="19"/>
      <c r="AN2497" s="19"/>
      <c r="AO2497" s="19"/>
      <c r="AP2497" s="19"/>
      <c r="AQ2497" s="19"/>
      <c r="AR2497" s="19"/>
      <c r="AS2497" s="19"/>
    </row>
    <row r="2498" spans="19:45" ht="30" customHeight="1" x14ac:dyDescent="0.25">
      <c r="S2498" s="19"/>
      <c r="T2498" s="19"/>
      <c r="U2498" s="19"/>
      <c r="V2498" s="19"/>
      <c r="W2498" s="19"/>
      <c r="X2498" s="19"/>
      <c r="Y2498" s="19"/>
      <c r="Z2498" s="19"/>
      <c r="AA2498" s="19"/>
      <c r="AB2498" s="19"/>
      <c r="AC2498" s="19"/>
      <c r="AD2498" s="19"/>
      <c r="AE2498" s="19"/>
      <c r="AF2498" s="19"/>
      <c r="AG2498" s="19"/>
      <c r="AH2498" s="19"/>
      <c r="AI2498" s="19"/>
      <c r="AJ2498" s="19"/>
      <c r="AK2498" s="19"/>
      <c r="AL2498" s="19"/>
      <c r="AM2498" s="19"/>
      <c r="AN2498" s="19"/>
      <c r="AO2498" s="19"/>
      <c r="AP2498" s="19"/>
      <c r="AQ2498" s="19"/>
      <c r="AR2498" s="19"/>
      <c r="AS2498" s="19"/>
    </row>
    <row r="2499" spans="19:45" ht="30" customHeight="1" x14ac:dyDescent="0.25">
      <c r="S2499" s="19"/>
      <c r="T2499" s="19"/>
      <c r="U2499" s="19"/>
      <c r="V2499" s="19"/>
      <c r="W2499" s="19"/>
      <c r="X2499" s="19"/>
      <c r="Y2499" s="19"/>
      <c r="Z2499" s="19"/>
      <c r="AA2499" s="19"/>
      <c r="AB2499" s="19"/>
      <c r="AC2499" s="19"/>
      <c r="AD2499" s="19"/>
      <c r="AE2499" s="19"/>
      <c r="AF2499" s="19"/>
      <c r="AG2499" s="19"/>
      <c r="AH2499" s="19"/>
      <c r="AI2499" s="19"/>
      <c r="AJ2499" s="19"/>
      <c r="AK2499" s="19"/>
      <c r="AL2499" s="19"/>
      <c r="AM2499" s="19"/>
      <c r="AN2499" s="19"/>
      <c r="AO2499" s="19"/>
      <c r="AP2499" s="19"/>
      <c r="AQ2499" s="19"/>
      <c r="AR2499" s="19"/>
      <c r="AS2499" s="19"/>
    </row>
    <row r="2500" spans="19:45" ht="30" customHeight="1" x14ac:dyDescent="0.25">
      <c r="S2500" s="19"/>
      <c r="T2500" s="19"/>
      <c r="U2500" s="19"/>
      <c r="V2500" s="19"/>
      <c r="W2500" s="19"/>
      <c r="X2500" s="19"/>
      <c r="Y2500" s="19"/>
      <c r="Z2500" s="19"/>
      <c r="AA2500" s="19"/>
      <c r="AB2500" s="19"/>
      <c r="AC2500" s="19"/>
      <c r="AD2500" s="19"/>
      <c r="AE2500" s="19"/>
      <c r="AF2500" s="19"/>
      <c r="AG2500" s="19"/>
      <c r="AH2500" s="19"/>
      <c r="AI2500" s="19"/>
      <c r="AJ2500" s="19"/>
      <c r="AK2500" s="19"/>
      <c r="AL2500" s="19"/>
      <c r="AM2500" s="19"/>
      <c r="AN2500" s="19"/>
      <c r="AO2500" s="19"/>
      <c r="AP2500" s="19"/>
      <c r="AQ2500" s="19"/>
      <c r="AR2500" s="19"/>
      <c r="AS2500" s="19"/>
    </row>
    <row r="2501" spans="19:45" ht="30" customHeight="1" x14ac:dyDescent="0.25">
      <c r="S2501" s="19"/>
      <c r="T2501" s="19"/>
      <c r="U2501" s="19"/>
      <c r="V2501" s="19"/>
      <c r="W2501" s="19"/>
      <c r="X2501" s="19"/>
      <c r="Y2501" s="19"/>
      <c r="Z2501" s="19"/>
      <c r="AA2501" s="19"/>
      <c r="AB2501" s="19"/>
      <c r="AC2501" s="19"/>
      <c r="AD2501" s="19"/>
      <c r="AE2501" s="19"/>
      <c r="AF2501" s="19"/>
      <c r="AG2501" s="19"/>
      <c r="AH2501" s="19"/>
      <c r="AI2501" s="19"/>
      <c r="AJ2501" s="19"/>
      <c r="AK2501" s="19"/>
      <c r="AL2501" s="19"/>
      <c r="AM2501" s="19"/>
      <c r="AN2501" s="19"/>
      <c r="AO2501" s="19"/>
      <c r="AP2501" s="19"/>
      <c r="AQ2501" s="19"/>
      <c r="AR2501" s="19"/>
      <c r="AS2501" s="19"/>
    </row>
    <row r="2502" spans="19:45" ht="30" customHeight="1" x14ac:dyDescent="0.25">
      <c r="S2502" s="19"/>
      <c r="T2502" s="19"/>
      <c r="U2502" s="19"/>
      <c r="V2502" s="19"/>
      <c r="W2502" s="19"/>
      <c r="X2502" s="19"/>
      <c r="Y2502" s="19"/>
      <c r="Z2502" s="19"/>
      <c r="AA2502" s="19"/>
      <c r="AB2502" s="19"/>
      <c r="AC2502" s="19"/>
      <c r="AD2502" s="19"/>
      <c r="AE2502" s="19"/>
      <c r="AF2502" s="19"/>
      <c r="AG2502" s="19"/>
      <c r="AH2502" s="19"/>
      <c r="AI2502" s="19"/>
      <c r="AJ2502" s="19"/>
      <c r="AK2502" s="19"/>
      <c r="AL2502" s="19"/>
      <c r="AM2502" s="19"/>
      <c r="AN2502" s="19"/>
      <c r="AO2502" s="19"/>
      <c r="AP2502" s="19"/>
      <c r="AQ2502" s="19"/>
      <c r="AR2502" s="19"/>
      <c r="AS2502" s="19"/>
    </row>
    <row r="2503" spans="19:45" ht="30" customHeight="1" x14ac:dyDescent="0.25">
      <c r="S2503" s="19"/>
      <c r="T2503" s="19"/>
      <c r="U2503" s="19"/>
      <c r="V2503" s="19"/>
      <c r="W2503" s="19"/>
      <c r="X2503" s="19"/>
      <c r="Y2503" s="19"/>
      <c r="Z2503" s="19"/>
      <c r="AA2503" s="19"/>
      <c r="AB2503" s="19"/>
      <c r="AC2503" s="19"/>
      <c r="AD2503" s="19"/>
      <c r="AE2503" s="19"/>
      <c r="AF2503" s="19"/>
      <c r="AG2503" s="19"/>
      <c r="AH2503" s="19"/>
      <c r="AI2503" s="19"/>
      <c r="AJ2503" s="19"/>
      <c r="AK2503" s="19"/>
      <c r="AL2503" s="19"/>
      <c r="AM2503" s="19"/>
      <c r="AN2503" s="19"/>
      <c r="AO2503" s="19"/>
      <c r="AP2503" s="19"/>
      <c r="AQ2503" s="19"/>
      <c r="AR2503" s="19"/>
      <c r="AS2503" s="19"/>
    </row>
    <row r="2504" spans="19:45" ht="30" customHeight="1" x14ac:dyDescent="0.25">
      <c r="S2504" s="19"/>
      <c r="T2504" s="19"/>
      <c r="U2504" s="19"/>
      <c r="V2504" s="19"/>
      <c r="W2504" s="19"/>
      <c r="X2504" s="19"/>
      <c r="Y2504" s="19"/>
      <c r="Z2504" s="19"/>
      <c r="AA2504" s="19"/>
      <c r="AB2504" s="19"/>
      <c r="AC2504" s="19"/>
      <c r="AD2504" s="19"/>
      <c r="AE2504" s="19"/>
      <c r="AF2504" s="19"/>
      <c r="AG2504" s="19"/>
      <c r="AH2504" s="19"/>
      <c r="AI2504" s="19"/>
      <c r="AJ2504" s="19"/>
      <c r="AK2504" s="19"/>
      <c r="AL2504" s="19"/>
      <c r="AM2504" s="19"/>
      <c r="AN2504" s="19"/>
      <c r="AO2504" s="19"/>
      <c r="AP2504" s="19"/>
      <c r="AQ2504" s="19"/>
      <c r="AR2504" s="19"/>
      <c r="AS2504" s="19"/>
    </row>
    <row r="2505" spans="19:45" ht="30" customHeight="1" x14ac:dyDescent="0.25">
      <c r="S2505" s="19"/>
      <c r="T2505" s="19"/>
      <c r="U2505" s="19"/>
      <c r="V2505" s="19"/>
      <c r="W2505" s="19"/>
      <c r="X2505" s="19"/>
      <c r="Y2505" s="19"/>
      <c r="Z2505" s="19"/>
      <c r="AA2505" s="19"/>
      <c r="AB2505" s="19"/>
      <c r="AC2505" s="19"/>
      <c r="AD2505" s="19"/>
      <c r="AE2505" s="19"/>
      <c r="AF2505" s="19"/>
      <c r="AG2505" s="19"/>
      <c r="AH2505" s="19"/>
      <c r="AI2505" s="19"/>
      <c r="AJ2505" s="19"/>
      <c r="AK2505" s="19"/>
      <c r="AL2505" s="19"/>
      <c r="AM2505" s="19"/>
      <c r="AN2505" s="19"/>
      <c r="AO2505" s="19"/>
      <c r="AP2505" s="19"/>
      <c r="AQ2505" s="19"/>
      <c r="AR2505" s="19"/>
      <c r="AS2505" s="19"/>
    </row>
    <row r="2506" spans="19:45" ht="30" customHeight="1" x14ac:dyDescent="0.25">
      <c r="S2506" s="19"/>
      <c r="T2506" s="19"/>
      <c r="U2506" s="19"/>
      <c r="V2506" s="19"/>
      <c r="W2506" s="19"/>
      <c r="X2506" s="19"/>
      <c r="Y2506" s="19"/>
      <c r="Z2506" s="19"/>
      <c r="AA2506" s="19"/>
      <c r="AB2506" s="19"/>
      <c r="AC2506" s="19"/>
      <c r="AD2506" s="19"/>
      <c r="AE2506" s="19"/>
      <c r="AF2506" s="19"/>
      <c r="AG2506" s="19"/>
      <c r="AH2506" s="19"/>
      <c r="AI2506" s="19"/>
      <c r="AJ2506" s="19"/>
      <c r="AK2506" s="19"/>
      <c r="AL2506" s="19"/>
      <c r="AM2506" s="19"/>
      <c r="AN2506" s="19"/>
      <c r="AO2506" s="19"/>
      <c r="AP2506" s="19"/>
      <c r="AQ2506" s="19"/>
      <c r="AR2506" s="19"/>
      <c r="AS2506" s="19"/>
    </row>
    <row r="2507" spans="19:45" ht="30" customHeight="1" x14ac:dyDescent="0.25">
      <c r="S2507" s="19"/>
      <c r="T2507" s="19"/>
      <c r="U2507" s="19"/>
      <c r="V2507" s="19"/>
      <c r="W2507" s="19"/>
      <c r="X2507" s="19"/>
      <c r="Y2507" s="19"/>
      <c r="Z2507" s="19"/>
      <c r="AA2507" s="19"/>
      <c r="AB2507" s="19"/>
      <c r="AC2507" s="19"/>
      <c r="AD2507" s="19"/>
      <c r="AE2507" s="19"/>
      <c r="AF2507" s="19"/>
      <c r="AG2507" s="19"/>
      <c r="AH2507" s="19"/>
      <c r="AI2507" s="19"/>
      <c r="AJ2507" s="19"/>
      <c r="AK2507" s="19"/>
      <c r="AL2507" s="19"/>
      <c r="AM2507" s="19"/>
      <c r="AN2507" s="19"/>
      <c r="AO2507" s="19"/>
      <c r="AP2507" s="19"/>
      <c r="AQ2507" s="19"/>
      <c r="AR2507" s="19"/>
      <c r="AS2507" s="19"/>
    </row>
    <row r="2508" spans="19:45" ht="30" customHeight="1" x14ac:dyDescent="0.25">
      <c r="S2508" s="19"/>
      <c r="T2508" s="19"/>
      <c r="U2508" s="19"/>
      <c r="V2508" s="19"/>
      <c r="W2508" s="19"/>
      <c r="X2508" s="19"/>
      <c r="Y2508" s="19"/>
      <c r="Z2508" s="19"/>
      <c r="AA2508" s="19"/>
      <c r="AB2508" s="19"/>
      <c r="AC2508" s="19"/>
      <c r="AD2508" s="19"/>
      <c r="AE2508" s="19"/>
      <c r="AF2508" s="19"/>
      <c r="AG2508" s="19"/>
      <c r="AH2508" s="19"/>
      <c r="AI2508" s="19"/>
      <c r="AJ2508" s="19"/>
      <c r="AK2508" s="19"/>
      <c r="AL2508" s="19"/>
      <c r="AM2508" s="19"/>
      <c r="AN2508" s="19"/>
      <c r="AO2508" s="19"/>
      <c r="AP2508" s="19"/>
      <c r="AQ2508" s="19"/>
      <c r="AR2508" s="19"/>
      <c r="AS2508" s="19"/>
    </row>
    <row r="2509" spans="19:45" ht="30" customHeight="1" x14ac:dyDescent="0.25">
      <c r="S2509" s="19"/>
      <c r="T2509" s="19"/>
      <c r="U2509" s="19"/>
      <c r="V2509" s="19"/>
      <c r="W2509" s="19"/>
      <c r="X2509" s="19"/>
      <c r="Y2509" s="19"/>
      <c r="Z2509" s="19"/>
      <c r="AA2509" s="19"/>
      <c r="AB2509" s="19"/>
      <c r="AC2509" s="19"/>
      <c r="AD2509" s="19"/>
      <c r="AE2509" s="19"/>
      <c r="AF2509" s="19"/>
      <c r="AG2509" s="19"/>
      <c r="AH2509" s="19"/>
      <c r="AI2509" s="19"/>
      <c r="AJ2509" s="19"/>
      <c r="AK2509" s="19"/>
      <c r="AL2509" s="19"/>
      <c r="AM2509" s="19"/>
      <c r="AN2509" s="19"/>
      <c r="AO2509" s="19"/>
      <c r="AP2509" s="19"/>
      <c r="AQ2509" s="19"/>
      <c r="AR2509" s="19"/>
      <c r="AS2509" s="19"/>
    </row>
    <row r="2510" spans="19:45" ht="30" customHeight="1" x14ac:dyDescent="0.25">
      <c r="S2510" s="19"/>
      <c r="T2510" s="19"/>
      <c r="U2510" s="19"/>
      <c r="V2510" s="19"/>
      <c r="W2510" s="19"/>
      <c r="X2510" s="19"/>
      <c r="Y2510" s="19"/>
      <c r="Z2510" s="19"/>
      <c r="AA2510" s="19"/>
      <c r="AB2510" s="19"/>
      <c r="AC2510" s="19"/>
      <c r="AD2510" s="19"/>
      <c r="AE2510" s="19"/>
      <c r="AF2510" s="19"/>
      <c r="AG2510" s="19"/>
      <c r="AH2510" s="19"/>
      <c r="AI2510" s="19"/>
      <c r="AJ2510" s="19"/>
      <c r="AK2510" s="19"/>
      <c r="AL2510" s="19"/>
      <c r="AM2510" s="19"/>
      <c r="AN2510" s="19"/>
      <c r="AO2510" s="19"/>
      <c r="AP2510" s="19"/>
      <c r="AQ2510" s="19"/>
      <c r="AR2510" s="19"/>
      <c r="AS2510" s="19"/>
    </row>
    <row r="2511" spans="19:45" ht="30" customHeight="1" x14ac:dyDescent="0.25">
      <c r="S2511" s="19"/>
      <c r="T2511" s="19"/>
      <c r="U2511" s="19"/>
      <c r="V2511" s="19"/>
      <c r="W2511" s="19"/>
      <c r="X2511" s="19"/>
      <c r="Y2511" s="19"/>
      <c r="Z2511" s="19"/>
      <c r="AA2511" s="19"/>
      <c r="AB2511" s="19"/>
      <c r="AC2511" s="19"/>
      <c r="AD2511" s="19"/>
      <c r="AE2511" s="19"/>
      <c r="AF2511" s="19"/>
      <c r="AG2511" s="19"/>
      <c r="AH2511" s="19"/>
      <c r="AI2511" s="19"/>
      <c r="AJ2511" s="19"/>
      <c r="AK2511" s="19"/>
      <c r="AL2511" s="19"/>
      <c r="AM2511" s="19"/>
      <c r="AN2511" s="19"/>
      <c r="AO2511" s="19"/>
      <c r="AP2511" s="19"/>
      <c r="AQ2511" s="19"/>
      <c r="AR2511" s="19"/>
      <c r="AS2511" s="19"/>
    </row>
    <row r="2512" spans="19:45" ht="30" customHeight="1" x14ac:dyDescent="0.25">
      <c r="S2512" s="19"/>
      <c r="T2512" s="19"/>
      <c r="U2512" s="19"/>
      <c r="V2512" s="19"/>
      <c r="W2512" s="19"/>
      <c r="X2512" s="19"/>
      <c r="Y2512" s="19"/>
      <c r="Z2512" s="19"/>
      <c r="AA2512" s="19"/>
      <c r="AB2512" s="19"/>
      <c r="AC2512" s="19"/>
      <c r="AD2512" s="19"/>
      <c r="AE2512" s="19"/>
      <c r="AF2512" s="19"/>
      <c r="AG2512" s="19"/>
      <c r="AH2512" s="19"/>
      <c r="AI2512" s="19"/>
      <c r="AJ2512" s="19"/>
      <c r="AK2512" s="19"/>
      <c r="AL2512" s="19"/>
      <c r="AM2512" s="19"/>
      <c r="AN2512" s="19"/>
      <c r="AO2512" s="19"/>
      <c r="AP2512" s="19"/>
      <c r="AQ2512" s="19"/>
      <c r="AR2512" s="19"/>
      <c r="AS2512" s="19"/>
    </row>
    <row r="2513" spans="19:45" ht="30" customHeight="1" x14ac:dyDescent="0.25">
      <c r="S2513" s="19"/>
      <c r="T2513" s="19"/>
      <c r="U2513" s="19"/>
      <c r="V2513" s="19"/>
      <c r="W2513" s="19"/>
      <c r="X2513" s="19"/>
      <c r="Y2513" s="19"/>
      <c r="Z2513" s="19"/>
      <c r="AA2513" s="19"/>
      <c r="AB2513" s="19"/>
      <c r="AC2513" s="19"/>
      <c r="AD2513" s="19"/>
      <c r="AE2513" s="19"/>
      <c r="AF2513" s="19"/>
      <c r="AG2513" s="19"/>
      <c r="AH2513" s="19"/>
      <c r="AI2513" s="19"/>
      <c r="AJ2513" s="19"/>
      <c r="AK2513" s="19"/>
      <c r="AL2513" s="19"/>
      <c r="AM2513" s="19"/>
      <c r="AN2513" s="19"/>
      <c r="AO2513" s="19"/>
      <c r="AP2513" s="19"/>
      <c r="AQ2513" s="19"/>
      <c r="AR2513" s="19"/>
      <c r="AS2513" s="19"/>
    </row>
    <row r="2514" spans="19:45" ht="30" customHeight="1" x14ac:dyDescent="0.25">
      <c r="S2514" s="19"/>
      <c r="T2514" s="19"/>
      <c r="U2514" s="19"/>
      <c r="V2514" s="19"/>
      <c r="W2514" s="19"/>
      <c r="X2514" s="19"/>
      <c r="Y2514" s="19"/>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row>
    <row r="2515" spans="19:45" ht="30" customHeight="1" x14ac:dyDescent="0.25">
      <c r="S2515" s="19"/>
      <c r="T2515" s="19"/>
      <c r="U2515" s="19"/>
      <c r="V2515" s="19"/>
      <c r="W2515" s="19"/>
      <c r="X2515" s="19"/>
      <c r="Y2515" s="19"/>
      <c r="Z2515" s="19"/>
      <c r="AA2515" s="19"/>
      <c r="AB2515" s="19"/>
      <c r="AC2515" s="19"/>
      <c r="AD2515" s="19"/>
      <c r="AE2515" s="19"/>
      <c r="AF2515" s="19"/>
      <c r="AG2515" s="19"/>
      <c r="AH2515" s="19"/>
      <c r="AI2515" s="19"/>
      <c r="AJ2515" s="19"/>
      <c r="AK2515" s="19"/>
      <c r="AL2515" s="19"/>
      <c r="AM2515" s="19"/>
      <c r="AN2515" s="19"/>
      <c r="AO2515" s="19"/>
      <c r="AP2515" s="19"/>
      <c r="AQ2515" s="19"/>
      <c r="AR2515" s="19"/>
      <c r="AS2515" s="19"/>
    </row>
    <row r="2516" spans="19:45" ht="30" customHeight="1" x14ac:dyDescent="0.25">
      <c r="S2516" s="19"/>
      <c r="T2516" s="19"/>
      <c r="U2516" s="19"/>
      <c r="V2516" s="19"/>
      <c r="W2516" s="19"/>
      <c r="X2516" s="19"/>
      <c r="Y2516" s="19"/>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row>
    <row r="2517" spans="19:45" ht="30" customHeight="1" x14ac:dyDescent="0.25">
      <c r="S2517" s="19"/>
      <c r="T2517" s="19"/>
      <c r="U2517" s="19"/>
      <c r="V2517" s="19"/>
      <c r="W2517" s="19"/>
      <c r="X2517" s="19"/>
      <c r="Y2517" s="19"/>
      <c r="Z2517" s="19"/>
      <c r="AA2517" s="19"/>
      <c r="AB2517" s="19"/>
      <c r="AC2517" s="19"/>
      <c r="AD2517" s="19"/>
      <c r="AE2517" s="19"/>
      <c r="AF2517" s="19"/>
      <c r="AG2517" s="19"/>
      <c r="AH2517" s="19"/>
      <c r="AI2517" s="19"/>
      <c r="AJ2517" s="19"/>
      <c r="AK2517" s="19"/>
      <c r="AL2517" s="19"/>
      <c r="AM2517" s="19"/>
      <c r="AN2517" s="19"/>
      <c r="AO2517" s="19"/>
      <c r="AP2517" s="19"/>
      <c r="AQ2517" s="19"/>
      <c r="AR2517" s="19"/>
      <c r="AS2517" s="19"/>
    </row>
    <row r="2518" spans="19:45" ht="30" customHeight="1" x14ac:dyDescent="0.25">
      <c r="S2518" s="19"/>
      <c r="T2518" s="19"/>
      <c r="U2518" s="19"/>
      <c r="V2518" s="19"/>
      <c r="W2518" s="19"/>
      <c r="X2518" s="19"/>
      <c r="Y2518" s="19"/>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row>
    <row r="2519" spans="19:45" ht="30" customHeight="1" x14ac:dyDescent="0.25">
      <c r="S2519" s="19"/>
      <c r="T2519" s="19"/>
      <c r="U2519" s="19"/>
      <c r="V2519" s="19"/>
      <c r="W2519" s="19"/>
      <c r="X2519" s="19"/>
      <c r="Y2519" s="19"/>
      <c r="Z2519" s="19"/>
      <c r="AA2519" s="19"/>
      <c r="AB2519" s="19"/>
      <c r="AC2519" s="19"/>
      <c r="AD2519" s="19"/>
      <c r="AE2519" s="19"/>
      <c r="AF2519" s="19"/>
      <c r="AG2519" s="19"/>
      <c r="AH2519" s="19"/>
      <c r="AI2519" s="19"/>
      <c r="AJ2519" s="19"/>
      <c r="AK2519" s="19"/>
      <c r="AL2519" s="19"/>
      <c r="AM2519" s="19"/>
      <c r="AN2519" s="19"/>
      <c r="AO2519" s="19"/>
      <c r="AP2519" s="19"/>
      <c r="AQ2519" s="19"/>
      <c r="AR2519" s="19"/>
      <c r="AS2519" s="19"/>
    </row>
    <row r="2520" spans="19:45" ht="30" customHeight="1" x14ac:dyDescent="0.25">
      <c r="S2520" s="19"/>
      <c r="T2520" s="19"/>
      <c r="U2520" s="19"/>
      <c r="V2520" s="19"/>
      <c r="W2520" s="19"/>
      <c r="X2520" s="19"/>
      <c r="Y2520" s="19"/>
      <c r="Z2520" s="19"/>
      <c r="AA2520" s="19"/>
      <c r="AB2520" s="19"/>
      <c r="AC2520" s="19"/>
      <c r="AD2520" s="19"/>
      <c r="AE2520" s="19"/>
      <c r="AF2520" s="19"/>
      <c r="AG2520" s="19"/>
      <c r="AH2520" s="19"/>
      <c r="AI2520" s="19"/>
      <c r="AJ2520" s="19"/>
      <c r="AK2520" s="19"/>
      <c r="AL2520" s="19"/>
      <c r="AM2520" s="19"/>
      <c r="AN2520" s="19"/>
      <c r="AO2520" s="19"/>
      <c r="AP2520" s="19"/>
      <c r="AQ2520" s="19"/>
      <c r="AR2520" s="19"/>
      <c r="AS2520" s="19"/>
    </row>
    <row r="2521" spans="19:45" ht="30" customHeight="1" x14ac:dyDescent="0.25">
      <c r="S2521" s="19"/>
      <c r="T2521" s="19"/>
      <c r="U2521" s="19"/>
      <c r="V2521" s="19"/>
      <c r="W2521" s="19"/>
      <c r="X2521" s="19"/>
      <c r="Y2521" s="19"/>
      <c r="Z2521" s="19"/>
      <c r="AA2521" s="19"/>
      <c r="AB2521" s="19"/>
      <c r="AC2521" s="19"/>
      <c r="AD2521" s="19"/>
      <c r="AE2521" s="19"/>
      <c r="AF2521" s="19"/>
      <c r="AG2521" s="19"/>
      <c r="AH2521" s="19"/>
      <c r="AI2521" s="19"/>
      <c r="AJ2521" s="19"/>
      <c r="AK2521" s="19"/>
      <c r="AL2521" s="19"/>
      <c r="AM2521" s="19"/>
      <c r="AN2521" s="19"/>
      <c r="AO2521" s="19"/>
      <c r="AP2521" s="19"/>
      <c r="AQ2521" s="19"/>
      <c r="AR2521" s="19"/>
      <c r="AS2521" s="19"/>
    </row>
    <row r="2522" spans="19:45" ht="30" customHeight="1" x14ac:dyDescent="0.25">
      <c r="S2522" s="19"/>
      <c r="T2522" s="19"/>
      <c r="U2522" s="19"/>
      <c r="V2522" s="19"/>
      <c r="W2522" s="19"/>
      <c r="X2522" s="19"/>
      <c r="Y2522" s="19"/>
      <c r="Z2522" s="19"/>
      <c r="AA2522" s="19"/>
      <c r="AB2522" s="19"/>
      <c r="AC2522" s="19"/>
      <c r="AD2522" s="19"/>
      <c r="AE2522" s="19"/>
      <c r="AF2522" s="19"/>
      <c r="AG2522" s="19"/>
      <c r="AH2522" s="19"/>
      <c r="AI2522" s="19"/>
      <c r="AJ2522" s="19"/>
      <c r="AK2522" s="19"/>
      <c r="AL2522" s="19"/>
      <c r="AM2522" s="19"/>
      <c r="AN2522" s="19"/>
      <c r="AO2522" s="19"/>
      <c r="AP2522" s="19"/>
      <c r="AQ2522" s="19"/>
      <c r="AR2522" s="19"/>
      <c r="AS2522" s="19"/>
    </row>
    <row r="2523" spans="19:45" ht="30" customHeight="1" x14ac:dyDescent="0.25">
      <c r="S2523" s="19"/>
      <c r="T2523" s="19"/>
      <c r="U2523" s="19"/>
      <c r="V2523" s="19"/>
      <c r="W2523" s="19"/>
      <c r="X2523" s="19"/>
      <c r="Y2523" s="19"/>
      <c r="Z2523" s="19"/>
      <c r="AA2523" s="19"/>
      <c r="AB2523" s="19"/>
      <c r="AC2523" s="19"/>
      <c r="AD2523" s="19"/>
      <c r="AE2523" s="19"/>
      <c r="AF2523" s="19"/>
      <c r="AG2523" s="19"/>
      <c r="AH2523" s="19"/>
      <c r="AI2523" s="19"/>
      <c r="AJ2523" s="19"/>
      <c r="AK2523" s="19"/>
      <c r="AL2523" s="19"/>
      <c r="AM2523" s="19"/>
      <c r="AN2523" s="19"/>
      <c r="AO2523" s="19"/>
      <c r="AP2523" s="19"/>
      <c r="AQ2523" s="19"/>
      <c r="AR2523" s="19"/>
      <c r="AS2523" s="19"/>
    </row>
    <row r="2524" spans="19:45" ht="30" customHeight="1" x14ac:dyDescent="0.25">
      <c r="S2524" s="19"/>
      <c r="T2524" s="19"/>
      <c r="U2524" s="19"/>
      <c r="V2524" s="19"/>
      <c r="W2524" s="19"/>
      <c r="X2524" s="19"/>
      <c r="Y2524" s="19"/>
      <c r="Z2524" s="19"/>
      <c r="AA2524" s="19"/>
      <c r="AB2524" s="19"/>
      <c r="AC2524" s="19"/>
      <c r="AD2524" s="19"/>
      <c r="AE2524" s="19"/>
      <c r="AF2524" s="19"/>
      <c r="AG2524" s="19"/>
      <c r="AH2524" s="19"/>
      <c r="AI2524" s="19"/>
      <c r="AJ2524" s="19"/>
      <c r="AK2524" s="19"/>
      <c r="AL2524" s="19"/>
      <c r="AM2524" s="19"/>
      <c r="AN2524" s="19"/>
      <c r="AO2524" s="19"/>
      <c r="AP2524" s="19"/>
      <c r="AQ2524" s="19"/>
      <c r="AR2524" s="19"/>
      <c r="AS2524" s="19"/>
    </row>
    <row r="2525" spans="19:45" ht="30" customHeight="1" x14ac:dyDescent="0.25">
      <c r="S2525" s="19"/>
      <c r="T2525" s="19"/>
      <c r="U2525" s="19"/>
      <c r="V2525" s="19"/>
      <c r="W2525" s="19"/>
      <c r="X2525" s="19"/>
      <c r="Y2525" s="19"/>
      <c r="Z2525" s="19"/>
      <c r="AA2525" s="19"/>
      <c r="AB2525" s="19"/>
      <c r="AC2525" s="19"/>
      <c r="AD2525" s="19"/>
      <c r="AE2525" s="19"/>
      <c r="AF2525" s="19"/>
      <c r="AG2525" s="19"/>
      <c r="AH2525" s="19"/>
      <c r="AI2525" s="19"/>
      <c r="AJ2525" s="19"/>
      <c r="AK2525" s="19"/>
      <c r="AL2525" s="19"/>
      <c r="AM2525" s="19"/>
      <c r="AN2525" s="19"/>
      <c r="AO2525" s="19"/>
      <c r="AP2525" s="19"/>
      <c r="AQ2525" s="19"/>
      <c r="AR2525" s="19"/>
      <c r="AS2525" s="19"/>
    </row>
    <row r="2526" spans="19:45" ht="30" customHeight="1" x14ac:dyDescent="0.25">
      <c r="S2526" s="19"/>
      <c r="T2526" s="19"/>
      <c r="U2526" s="19"/>
      <c r="V2526" s="19"/>
      <c r="W2526" s="19"/>
      <c r="X2526" s="19"/>
      <c r="Y2526" s="19"/>
      <c r="Z2526" s="19"/>
      <c r="AA2526" s="19"/>
      <c r="AB2526" s="19"/>
      <c r="AC2526" s="19"/>
      <c r="AD2526" s="19"/>
      <c r="AE2526" s="19"/>
      <c r="AF2526" s="19"/>
      <c r="AG2526" s="19"/>
      <c r="AH2526" s="19"/>
      <c r="AI2526" s="19"/>
      <c r="AJ2526" s="19"/>
      <c r="AK2526" s="19"/>
      <c r="AL2526" s="19"/>
      <c r="AM2526" s="19"/>
      <c r="AN2526" s="19"/>
      <c r="AO2526" s="19"/>
      <c r="AP2526" s="19"/>
      <c r="AQ2526" s="19"/>
      <c r="AR2526" s="19"/>
      <c r="AS2526" s="19"/>
    </row>
    <row r="2527" spans="19:45" ht="30" customHeight="1" x14ac:dyDescent="0.25">
      <c r="S2527" s="19"/>
      <c r="T2527" s="19"/>
      <c r="U2527" s="19"/>
      <c r="V2527" s="19"/>
      <c r="W2527" s="19"/>
      <c r="X2527" s="19"/>
      <c r="Y2527" s="19"/>
      <c r="Z2527" s="19"/>
      <c r="AA2527" s="19"/>
      <c r="AB2527" s="19"/>
      <c r="AC2527" s="19"/>
      <c r="AD2527" s="19"/>
      <c r="AE2527" s="19"/>
      <c r="AF2527" s="19"/>
      <c r="AG2527" s="19"/>
      <c r="AH2527" s="19"/>
      <c r="AI2527" s="19"/>
      <c r="AJ2527" s="19"/>
      <c r="AK2527" s="19"/>
      <c r="AL2527" s="19"/>
      <c r="AM2527" s="19"/>
      <c r="AN2527" s="19"/>
      <c r="AO2527" s="19"/>
      <c r="AP2527" s="19"/>
      <c r="AQ2527" s="19"/>
      <c r="AR2527" s="19"/>
      <c r="AS2527" s="19"/>
    </row>
    <row r="2528" spans="19:45" ht="30" customHeight="1" x14ac:dyDescent="0.25">
      <c r="S2528" s="19"/>
      <c r="T2528" s="19"/>
      <c r="U2528" s="19"/>
      <c r="V2528" s="19"/>
      <c r="W2528" s="19"/>
      <c r="X2528" s="19"/>
      <c r="Y2528" s="19"/>
      <c r="Z2528" s="19"/>
      <c r="AA2528" s="19"/>
      <c r="AB2528" s="19"/>
      <c r="AC2528" s="19"/>
      <c r="AD2528" s="19"/>
      <c r="AE2528" s="19"/>
      <c r="AF2528" s="19"/>
      <c r="AG2528" s="19"/>
      <c r="AH2528" s="19"/>
      <c r="AI2528" s="19"/>
      <c r="AJ2528" s="19"/>
      <c r="AK2528" s="19"/>
      <c r="AL2528" s="19"/>
      <c r="AM2528" s="19"/>
      <c r="AN2528" s="19"/>
      <c r="AO2528" s="19"/>
      <c r="AP2528" s="19"/>
      <c r="AQ2528" s="19"/>
      <c r="AR2528" s="19"/>
      <c r="AS2528" s="19"/>
    </row>
    <row r="2529" spans="19:45" ht="30" customHeight="1" x14ac:dyDescent="0.25">
      <c r="S2529" s="19"/>
      <c r="T2529" s="19"/>
      <c r="U2529" s="19"/>
      <c r="V2529" s="19"/>
      <c r="W2529" s="19"/>
      <c r="X2529" s="19"/>
      <c r="Y2529" s="19"/>
      <c r="Z2529" s="19"/>
      <c r="AA2529" s="19"/>
      <c r="AB2529" s="19"/>
      <c r="AC2529" s="19"/>
      <c r="AD2529" s="19"/>
      <c r="AE2529" s="19"/>
      <c r="AF2529" s="19"/>
      <c r="AG2529" s="19"/>
      <c r="AH2529" s="19"/>
      <c r="AI2529" s="19"/>
      <c r="AJ2529" s="19"/>
      <c r="AK2529" s="19"/>
      <c r="AL2529" s="19"/>
      <c r="AM2529" s="19"/>
      <c r="AN2529" s="19"/>
      <c r="AO2529" s="19"/>
      <c r="AP2529" s="19"/>
      <c r="AQ2529" s="19"/>
      <c r="AR2529" s="19"/>
      <c r="AS2529" s="19"/>
    </row>
    <row r="2530" spans="19:45" ht="30" customHeight="1" x14ac:dyDescent="0.25">
      <c r="S2530" s="19"/>
      <c r="T2530" s="19"/>
      <c r="U2530" s="19"/>
      <c r="V2530" s="19"/>
      <c r="W2530" s="19"/>
      <c r="X2530" s="19"/>
      <c r="Y2530" s="19"/>
      <c r="Z2530" s="19"/>
      <c r="AA2530" s="19"/>
      <c r="AB2530" s="19"/>
      <c r="AC2530" s="19"/>
      <c r="AD2530" s="19"/>
      <c r="AE2530" s="19"/>
      <c r="AF2530" s="19"/>
      <c r="AG2530" s="19"/>
      <c r="AH2530" s="19"/>
      <c r="AI2530" s="19"/>
      <c r="AJ2530" s="19"/>
      <c r="AK2530" s="19"/>
      <c r="AL2530" s="19"/>
      <c r="AM2530" s="19"/>
      <c r="AN2530" s="19"/>
      <c r="AO2530" s="19"/>
      <c r="AP2530" s="19"/>
      <c r="AQ2530" s="19"/>
      <c r="AR2530" s="19"/>
      <c r="AS2530" s="19"/>
    </row>
    <row r="2531" spans="19:45" ht="30" customHeight="1" x14ac:dyDescent="0.25">
      <c r="S2531" s="19"/>
      <c r="T2531" s="19"/>
      <c r="U2531" s="19"/>
      <c r="V2531" s="19"/>
      <c r="W2531" s="19"/>
      <c r="X2531" s="19"/>
      <c r="Y2531" s="19"/>
      <c r="Z2531" s="19"/>
      <c r="AA2531" s="19"/>
      <c r="AB2531" s="19"/>
      <c r="AC2531" s="19"/>
      <c r="AD2531" s="19"/>
      <c r="AE2531" s="19"/>
      <c r="AF2531" s="19"/>
      <c r="AG2531" s="19"/>
      <c r="AH2531" s="19"/>
      <c r="AI2531" s="19"/>
      <c r="AJ2531" s="19"/>
      <c r="AK2531" s="19"/>
      <c r="AL2531" s="19"/>
      <c r="AM2531" s="19"/>
      <c r="AN2531" s="19"/>
      <c r="AO2531" s="19"/>
      <c r="AP2531" s="19"/>
      <c r="AQ2531" s="19"/>
      <c r="AR2531" s="19"/>
      <c r="AS2531" s="19"/>
    </row>
    <row r="2532" spans="19:45" ht="30" customHeight="1" x14ac:dyDescent="0.25">
      <c r="S2532" s="19"/>
      <c r="T2532" s="19"/>
      <c r="U2532" s="19"/>
      <c r="V2532" s="19"/>
      <c r="W2532" s="19"/>
      <c r="X2532" s="19"/>
      <c r="Y2532" s="19"/>
      <c r="Z2532" s="19"/>
      <c r="AA2532" s="19"/>
      <c r="AB2532" s="19"/>
      <c r="AC2532" s="19"/>
      <c r="AD2532" s="19"/>
      <c r="AE2532" s="19"/>
      <c r="AF2532" s="19"/>
      <c r="AG2532" s="19"/>
      <c r="AH2532" s="19"/>
      <c r="AI2532" s="19"/>
      <c r="AJ2532" s="19"/>
      <c r="AK2532" s="19"/>
      <c r="AL2532" s="19"/>
      <c r="AM2532" s="19"/>
      <c r="AN2532" s="19"/>
      <c r="AO2532" s="19"/>
      <c r="AP2532" s="19"/>
      <c r="AQ2532" s="19"/>
      <c r="AR2532" s="19"/>
      <c r="AS2532" s="19"/>
    </row>
    <row r="2533" spans="19:45" ht="30" customHeight="1" x14ac:dyDescent="0.25">
      <c r="S2533" s="19"/>
      <c r="T2533" s="19"/>
      <c r="U2533" s="19"/>
      <c r="V2533" s="19"/>
      <c r="W2533" s="19"/>
      <c r="X2533" s="19"/>
      <c r="Y2533" s="19"/>
      <c r="Z2533" s="19"/>
      <c r="AA2533" s="19"/>
      <c r="AB2533" s="19"/>
      <c r="AC2533" s="19"/>
      <c r="AD2533" s="19"/>
      <c r="AE2533" s="19"/>
      <c r="AF2533" s="19"/>
      <c r="AG2533" s="19"/>
      <c r="AH2533" s="19"/>
      <c r="AI2533" s="19"/>
      <c r="AJ2533" s="19"/>
      <c r="AK2533" s="19"/>
      <c r="AL2533" s="19"/>
      <c r="AM2533" s="19"/>
      <c r="AN2533" s="19"/>
      <c r="AO2533" s="19"/>
      <c r="AP2533" s="19"/>
      <c r="AQ2533" s="19"/>
      <c r="AR2533" s="19"/>
      <c r="AS2533" s="19"/>
    </row>
    <row r="2534" spans="19:45" ht="30" customHeight="1" x14ac:dyDescent="0.25">
      <c r="S2534" s="19"/>
      <c r="T2534" s="19"/>
      <c r="U2534" s="19"/>
      <c r="V2534" s="19"/>
      <c r="W2534" s="19"/>
      <c r="X2534" s="19"/>
      <c r="Y2534" s="19"/>
      <c r="Z2534" s="19"/>
      <c r="AA2534" s="19"/>
      <c r="AB2534" s="19"/>
      <c r="AC2534" s="19"/>
      <c r="AD2534" s="19"/>
      <c r="AE2534" s="19"/>
      <c r="AF2534" s="19"/>
      <c r="AG2534" s="19"/>
      <c r="AH2534" s="19"/>
      <c r="AI2534" s="19"/>
      <c r="AJ2534" s="19"/>
      <c r="AK2534" s="19"/>
      <c r="AL2534" s="19"/>
      <c r="AM2534" s="19"/>
      <c r="AN2534" s="19"/>
      <c r="AO2534" s="19"/>
      <c r="AP2534" s="19"/>
      <c r="AQ2534" s="19"/>
      <c r="AR2534" s="19"/>
      <c r="AS2534" s="19"/>
    </row>
    <row r="2535" spans="19:45" ht="30" customHeight="1" x14ac:dyDescent="0.25">
      <c r="S2535" s="19"/>
      <c r="T2535" s="19"/>
      <c r="U2535" s="19"/>
      <c r="V2535" s="19"/>
      <c r="W2535" s="19"/>
      <c r="X2535" s="19"/>
      <c r="Y2535" s="19"/>
      <c r="Z2535" s="19"/>
      <c r="AA2535" s="19"/>
      <c r="AB2535" s="19"/>
      <c r="AC2535" s="19"/>
      <c r="AD2535" s="19"/>
      <c r="AE2535" s="19"/>
      <c r="AF2535" s="19"/>
      <c r="AG2535" s="19"/>
      <c r="AH2535" s="19"/>
      <c r="AI2535" s="19"/>
      <c r="AJ2535" s="19"/>
      <c r="AK2535" s="19"/>
      <c r="AL2535" s="19"/>
      <c r="AM2535" s="19"/>
      <c r="AN2535" s="19"/>
      <c r="AO2535" s="19"/>
      <c r="AP2535" s="19"/>
      <c r="AQ2535" s="19"/>
      <c r="AR2535" s="19"/>
      <c r="AS2535" s="19"/>
    </row>
    <row r="2536" spans="19:45" ht="30" customHeight="1" x14ac:dyDescent="0.25">
      <c r="S2536" s="19"/>
      <c r="T2536" s="19"/>
      <c r="U2536" s="19"/>
      <c r="V2536" s="19"/>
      <c r="W2536" s="19"/>
      <c r="X2536" s="19"/>
      <c r="Y2536" s="19"/>
      <c r="Z2536" s="19"/>
      <c r="AA2536" s="19"/>
      <c r="AB2536" s="19"/>
      <c r="AC2536" s="19"/>
      <c r="AD2536" s="19"/>
      <c r="AE2536" s="19"/>
      <c r="AF2536" s="19"/>
      <c r="AG2536" s="19"/>
      <c r="AH2536" s="19"/>
      <c r="AI2536" s="19"/>
      <c r="AJ2536" s="19"/>
      <c r="AK2536" s="19"/>
      <c r="AL2536" s="19"/>
      <c r="AM2536" s="19"/>
      <c r="AN2536" s="19"/>
      <c r="AO2536" s="19"/>
      <c r="AP2536" s="19"/>
      <c r="AQ2536" s="19"/>
      <c r="AR2536" s="19"/>
      <c r="AS2536" s="19"/>
    </row>
    <row r="2537" spans="19:45" ht="30" customHeight="1" x14ac:dyDescent="0.25">
      <c r="S2537" s="19"/>
      <c r="T2537" s="19"/>
      <c r="U2537" s="19"/>
      <c r="V2537" s="19"/>
      <c r="W2537" s="19"/>
      <c r="X2537" s="19"/>
      <c r="Y2537" s="19"/>
      <c r="Z2537" s="19"/>
      <c r="AA2537" s="19"/>
      <c r="AB2537" s="19"/>
      <c r="AC2537" s="19"/>
      <c r="AD2537" s="19"/>
      <c r="AE2537" s="19"/>
      <c r="AF2537" s="19"/>
      <c r="AG2537" s="19"/>
      <c r="AH2537" s="19"/>
      <c r="AI2537" s="19"/>
      <c r="AJ2537" s="19"/>
      <c r="AK2537" s="19"/>
      <c r="AL2537" s="19"/>
      <c r="AM2537" s="19"/>
      <c r="AN2537" s="19"/>
      <c r="AO2537" s="19"/>
      <c r="AP2537" s="19"/>
      <c r="AQ2537" s="19"/>
      <c r="AR2537" s="19"/>
      <c r="AS2537" s="19"/>
    </row>
    <row r="2538" spans="19:45" ht="30" customHeight="1" x14ac:dyDescent="0.25">
      <c r="S2538" s="19"/>
      <c r="T2538" s="19"/>
      <c r="U2538" s="19"/>
      <c r="V2538" s="19"/>
      <c r="W2538" s="19"/>
      <c r="X2538" s="19"/>
      <c r="Y2538" s="19"/>
      <c r="Z2538" s="19"/>
      <c r="AA2538" s="19"/>
      <c r="AB2538" s="19"/>
      <c r="AC2538" s="19"/>
      <c r="AD2538" s="19"/>
      <c r="AE2538" s="19"/>
      <c r="AF2538" s="19"/>
      <c r="AG2538" s="19"/>
      <c r="AH2538" s="19"/>
      <c r="AI2538" s="19"/>
      <c r="AJ2538" s="19"/>
      <c r="AK2538" s="19"/>
      <c r="AL2538" s="19"/>
      <c r="AM2538" s="19"/>
      <c r="AN2538" s="19"/>
      <c r="AO2538" s="19"/>
      <c r="AP2538" s="19"/>
      <c r="AQ2538" s="19"/>
      <c r="AR2538" s="19"/>
      <c r="AS2538" s="19"/>
    </row>
    <row r="2539" spans="19:45" ht="30" customHeight="1" x14ac:dyDescent="0.25">
      <c r="S2539" s="19"/>
      <c r="T2539" s="19"/>
      <c r="U2539" s="19"/>
      <c r="V2539" s="19"/>
      <c r="W2539" s="19"/>
      <c r="X2539" s="19"/>
      <c r="Y2539" s="19"/>
      <c r="Z2539" s="19"/>
      <c r="AA2539" s="19"/>
      <c r="AB2539" s="19"/>
      <c r="AC2539" s="19"/>
      <c r="AD2539" s="19"/>
      <c r="AE2539" s="19"/>
      <c r="AF2539" s="19"/>
      <c r="AG2539" s="19"/>
      <c r="AH2539" s="19"/>
      <c r="AI2539" s="19"/>
      <c r="AJ2539" s="19"/>
      <c r="AK2539" s="19"/>
      <c r="AL2539" s="19"/>
      <c r="AM2539" s="19"/>
      <c r="AN2539" s="19"/>
      <c r="AO2539" s="19"/>
      <c r="AP2539" s="19"/>
      <c r="AQ2539" s="19"/>
      <c r="AR2539" s="19"/>
      <c r="AS2539" s="19"/>
    </row>
    <row r="2540" spans="19:45" ht="30" customHeight="1" x14ac:dyDescent="0.25">
      <c r="S2540" s="19"/>
      <c r="T2540" s="19"/>
      <c r="U2540" s="19"/>
      <c r="V2540" s="19"/>
      <c r="W2540" s="19"/>
      <c r="X2540" s="19"/>
      <c r="Y2540" s="19"/>
      <c r="Z2540" s="19"/>
      <c r="AA2540" s="19"/>
      <c r="AB2540" s="19"/>
      <c r="AC2540" s="19"/>
      <c r="AD2540" s="19"/>
      <c r="AE2540" s="19"/>
      <c r="AF2540" s="19"/>
      <c r="AG2540" s="19"/>
      <c r="AH2540" s="19"/>
      <c r="AI2540" s="19"/>
      <c r="AJ2540" s="19"/>
      <c r="AK2540" s="19"/>
      <c r="AL2540" s="19"/>
      <c r="AM2540" s="19"/>
      <c r="AN2540" s="19"/>
      <c r="AO2540" s="19"/>
      <c r="AP2540" s="19"/>
      <c r="AQ2540" s="19"/>
      <c r="AR2540" s="19"/>
      <c r="AS2540" s="19"/>
    </row>
    <row r="2541" spans="19:45" ht="30" customHeight="1" x14ac:dyDescent="0.25">
      <c r="S2541" s="19"/>
      <c r="T2541" s="19"/>
      <c r="U2541" s="19"/>
      <c r="V2541" s="19"/>
      <c r="W2541" s="19"/>
      <c r="X2541" s="19"/>
      <c r="Y2541" s="19"/>
      <c r="Z2541" s="19"/>
      <c r="AA2541" s="19"/>
      <c r="AB2541" s="19"/>
      <c r="AC2541" s="19"/>
      <c r="AD2541" s="19"/>
      <c r="AE2541" s="19"/>
      <c r="AF2541" s="19"/>
      <c r="AG2541" s="19"/>
      <c r="AH2541" s="19"/>
      <c r="AI2541" s="19"/>
      <c r="AJ2541" s="19"/>
      <c r="AK2541" s="19"/>
      <c r="AL2541" s="19"/>
      <c r="AM2541" s="19"/>
      <c r="AN2541" s="19"/>
      <c r="AO2541" s="19"/>
      <c r="AP2541" s="19"/>
      <c r="AQ2541" s="19"/>
      <c r="AR2541" s="19"/>
      <c r="AS2541" s="19"/>
    </row>
    <row r="2542" spans="19:45" ht="30" customHeight="1" x14ac:dyDescent="0.25">
      <c r="S2542" s="19"/>
      <c r="T2542" s="19"/>
      <c r="U2542" s="19"/>
      <c r="V2542" s="19"/>
      <c r="W2542" s="19"/>
      <c r="X2542" s="19"/>
      <c r="Y2542" s="19"/>
      <c r="Z2542" s="19"/>
      <c r="AA2542" s="19"/>
      <c r="AB2542" s="19"/>
      <c r="AC2542" s="19"/>
      <c r="AD2542" s="19"/>
      <c r="AE2542" s="19"/>
      <c r="AF2542" s="19"/>
      <c r="AG2542" s="19"/>
      <c r="AH2542" s="19"/>
      <c r="AI2542" s="19"/>
      <c r="AJ2542" s="19"/>
      <c r="AK2542" s="19"/>
      <c r="AL2542" s="19"/>
      <c r="AM2542" s="19"/>
      <c r="AN2542" s="19"/>
      <c r="AO2542" s="19"/>
      <c r="AP2542" s="19"/>
      <c r="AQ2542" s="19"/>
      <c r="AR2542" s="19"/>
      <c r="AS2542" s="19"/>
    </row>
    <row r="2543" spans="19:45" ht="30" customHeight="1" x14ac:dyDescent="0.25">
      <c r="S2543" s="19"/>
      <c r="T2543" s="19"/>
      <c r="U2543" s="19"/>
      <c r="V2543" s="19"/>
      <c r="W2543" s="19"/>
      <c r="X2543" s="19"/>
      <c r="Y2543" s="19"/>
      <c r="Z2543" s="19"/>
      <c r="AA2543" s="19"/>
      <c r="AB2543" s="19"/>
      <c r="AC2543" s="19"/>
      <c r="AD2543" s="19"/>
      <c r="AE2543" s="19"/>
      <c r="AF2543" s="19"/>
      <c r="AG2543" s="19"/>
      <c r="AH2543" s="19"/>
      <c r="AI2543" s="19"/>
      <c r="AJ2543" s="19"/>
      <c r="AK2543" s="19"/>
      <c r="AL2543" s="19"/>
      <c r="AM2543" s="19"/>
      <c r="AN2543" s="19"/>
      <c r="AO2543" s="19"/>
      <c r="AP2543" s="19"/>
      <c r="AQ2543" s="19"/>
      <c r="AR2543" s="19"/>
      <c r="AS2543" s="19"/>
    </row>
    <row r="2544" spans="19:45" ht="30" customHeight="1" x14ac:dyDescent="0.25">
      <c r="S2544" s="19"/>
      <c r="T2544" s="19"/>
      <c r="U2544" s="19"/>
      <c r="V2544" s="19"/>
      <c r="W2544" s="19"/>
      <c r="X2544" s="19"/>
      <c r="Y2544" s="19"/>
      <c r="Z2544" s="19"/>
      <c r="AA2544" s="19"/>
      <c r="AB2544" s="19"/>
      <c r="AC2544" s="19"/>
      <c r="AD2544" s="19"/>
      <c r="AE2544" s="19"/>
      <c r="AF2544" s="19"/>
      <c r="AG2544" s="19"/>
      <c r="AH2544" s="19"/>
      <c r="AI2544" s="19"/>
      <c r="AJ2544" s="19"/>
      <c r="AK2544" s="19"/>
      <c r="AL2544" s="19"/>
      <c r="AM2544" s="19"/>
      <c r="AN2544" s="19"/>
      <c r="AO2544" s="19"/>
      <c r="AP2544" s="19"/>
      <c r="AQ2544" s="19"/>
      <c r="AR2544" s="19"/>
      <c r="AS2544" s="19"/>
    </row>
    <row r="2545" spans="19:45" ht="30" customHeight="1" x14ac:dyDescent="0.25">
      <c r="S2545" s="19"/>
      <c r="T2545" s="19"/>
      <c r="U2545" s="19"/>
      <c r="V2545" s="19"/>
      <c r="W2545" s="19"/>
      <c r="X2545" s="19"/>
      <c r="Y2545" s="19"/>
      <c r="Z2545" s="19"/>
      <c r="AA2545" s="19"/>
      <c r="AB2545" s="19"/>
      <c r="AC2545" s="19"/>
      <c r="AD2545" s="19"/>
      <c r="AE2545" s="19"/>
      <c r="AF2545" s="19"/>
      <c r="AG2545" s="19"/>
      <c r="AH2545" s="19"/>
      <c r="AI2545" s="19"/>
      <c r="AJ2545" s="19"/>
      <c r="AK2545" s="19"/>
      <c r="AL2545" s="19"/>
      <c r="AM2545" s="19"/>
      <c r="AN2545" s="19"/>
      <c r="AO2545" s="19"/>
      <c r="AP2545" s="19"/>
      <c r="AQ2545" s="19"/>
      <c r="AR2545" s="19"/>
      <c r="AS2545" s="19"/>
    </row>
    <row r="2546" spans="19:45" ht="30" customHeight="1" x14ac:dyDescent="0.25">
      <c r="S2546" s="19"/>
      <c r="T2546" s="19"/>
      <c r="U2546" s="19"/>
      <c r="V2546" s="19"/>
      <c r="W2546" s="19"/>
      <c r="X2546" s="19"/>
      <c r="Y2546" s="19"/>
      <c r="Z2546" s="19"/>
      <c r="AA2546" s="19"/>
      <c r="AB2546" s="19"/>
      <c r="AC2546" s="19"/>
      <c r="AD2546" s="19"/>
      <c r="AE2546" s="19"/>
      <c r="AF2546" s="19"/>
      <c r="AG2546" s="19"/>
      <c r="AH2546" s="19"/>
      <c r="AI2546" s="19"/>
      <c r="AJ2546" s="19"/>
      <c r="AK2546" s="19"/>
      <c r="AL2546" s="19"/>
      <c r="AM2546" s="19"/>
      <c r="AN2546" s="19"/>
      <c r="AO2546" s="19"/>
      <c r="AP2546" s="19"/>
      <c r="AQ2546" s="19"/>
      <c r="AR2546" s="19"/>
      <c r="AS2546" s="19"/>
    </row>
    <row r="2547" spans="19:45" ht="30" customHeight="1" x14ac:dyDescent="0.25">
      <c r="S2547" s="19"/>
      <c r="T2547" s="19"/>
      <c r="U2547" s="19"/>
      <c r="V2547" s="19"/>
      <c r="W2547" s="19"/>
      <c r="X2547" s="19"/>
      <c r="Y2547" s="19"/>
      <c r="Z2547" s="19"/>
      <c r="AA2547" s="19"/>
      <c r="AB2547" s="19"/>
      <c r="AC2547" s="19"/>
      <c r="AD2547" s="19"/>
      <c r="AE2547" s="19"/>
      <c r="AF2547" s="19"/>
      <c r="AG2547" s="19"/>
      <c r="AH2547" s="19"/>
      <c r="AI2547" s="19"/>
      <c r="AJ2547" s="19"/>
      <c r="AK2547" s="19"/>
      <c r="AL2547" s="19"/>
      <c r="AM2547" s="19"/>
      <c r="AN2547" s="19"/>
      <c r="AO2547" s="19"/>
      <c r="AP2547" s="19"/>
      <c r="AQ2547" s="19"/>
      <c r="AR2547" s="19"/>
      <c r="AS2547" s="19"/>
    </row>
    <row r="2548" spans="19:45" ht="30" customHeight="1" x14ac:dyDescent="0.25">
      <c r="S2548" s="19"/>
      <c r="T2548" s="19"/>
      <c r="U2548" s="19"/>
      <c r="V2548" s="19"/>
      <c r="W2548" s="19"/>
      <c r="X2548" s="19"/>
      <c r="Y2548" s="19"/>
      <c r="Z2548" s="19"/>
      <c r="AA2548" s="19"/>
      <c r="AB2548" s="19"/>
      <c r="AC2548" s="19"/>
      <c r="AD2548" s="19"/>
      <c r="AE2548" s="19"/>
      <c r="AF2548" s="19"/>
      <c r="AG2548" s="19"/>
      <c r="AH2548" s="19"/>
      <c r="AI2548" s="19"/>
      <c r="AJ2548" s="19"/>
      <c r="AK2548" s="19"/>
      <c r="AL2548" s="19"/>
      <c r="AM2548" s="19"/>
      <c r="AN2548" s="19"/>
      <c r="AO2548" s="19"/>
      <c r="AP2548" s="19"/>
      <c r="AQ2548" s="19"/>
      <c r="AR2548" s="19"/>
      <c r="AS2548" s="19"/>
    </row>
    <row r="2549" spans="19:45" ht="30" customHeight="1" x14ac:dyDescent="0.25">
      <c r="S2549" s="19"/>
      <c r="T2549" s="19"/>
      <c r="U2549" s="19"/>
      <c r="V2549" s="19"/>
      <c r="W2549" s="19"/>
      <c r="X2549" s="19"/>
      <c r="Y2549" s="19"/>
      <c r="Z2549" s="19"/>
      <c r="AA2549" s="19"/>
      <c r="AB2549" s="19"/>
      <c r="AC2549" s="19"/>
      <c r="AD2549" s="19"/>
      <c r="AE2549" s="19"/>
      <c r="AF2549" s="19"/>
      <c r="AG2549" s="19"/>
      <c r="AH2549" s="19"/>
      <c r="AI2549" s="19"/>
      <c r="AJ2549" s="19"/>
      <c r="AK2549" s="19"/>
      <c r="AL2549" s="19"/>
      <c r="AM2549" s="19"/>
      <c r="AN2549" s="19"/>
      <c r="AO2549" s="19"/>
      <c r="AP2549" s="19"/>
      <c r="AQ2549" s="19"/>
      <c r="AR2549" s="19"/>
      <c r="AS2549" s="19"/>
    </row>
    <row r="2550" spans="19:45" ht="30" customHeight="1" x14ac:dyDescent="0.25">
      <c r="S2550" s="19"/>
      <c r="T2550" s="19"/>
      <c r="U2550" s="19"/>
      <c r="V2550" s="19"/>
      <c r="W2550" s="19"/>
      <c r="X2550" s="19"/>
      <c r="Y2550" s="19"/>
      <c r="Z2550" s="19"/>
      <c r="AA2550" s="19"/>
      <c r="AB2550" s="19"/>
      <c r="AC2550" s="19"/>
      <c r="AD2550" s="19"/>
      <c r="AE2550" s="19"/>
      <c r="AF2550" s="19"/>
      <c r="AG2550" s="19"/>
      <c r="AH2550" s="19"/>
      <c r="AI2550" s="19"/>
      <c r="AJ2550" s="19"/>
      <c r="AK2550" s="19"/>
      <c r="AL2550" s="19"/>
      <c r="AM2550" s="19"/>
      <c r="AN2550" s="19"/>
      <c r="AO2550" s="19"/>
      <c r="AP2550" s="19"/>
      <c r="AQ2550" s="19"/>
      <c r="AR2550" s="19"/>
      <c r="AS2550" s="19"/>
    </row>
    <row r="2551" spans="19:45" ht="30" customHeight="1" x14ac:dyDescent="0.25">
      <c r="S2551" s="19"/>
      <c r="T2551" s="19"/>
      <c r="U2551" s="19"/>
      <c r="V2551" s="19"/>
      <c r="W2551" s="19"/>
      <c r="X2551" s="19"/>
      <c r="Y2551" s="19"/>
      <c r="Z2551" s="19"/>
      <c r="AA2551" s="19"/>
      <c r="AB2551" s="19"/>
      <c r="AC2551" s="19"/>
      <c r="AD2551" s="19"/>
      <c r="AE2551" s="19"/>
      <c r="AF2551" s="19"/>
      <c r="AG2551" s="19"/>
      <c r="AH2551" s="19"/>
      <c r="AI2551" s="19"/>
      <c r="AJ2551" s="19"/>
      <c r="AK2551" s="19"/>
      <c r="AL2551" s="19"/>
      <c r="AM2551" s="19"/>
      <c r="AN2551" s="19"/>
      <c r="AO2551" s="19"/>
      <c r="AP2551" s="19"/>
      <c r="AQ2551" s="19"/>
      <c r="AR2551" s="19"/>
      <c r="AS2551" s="19"/>
    </row>
    <row r="2552" spans="19:45" ht="30" customHeight="1" x14ac:dyDescent="0.25">
      <c r="S2552" s="19"/>
      <c r="T2552" s="19"/>
      <c r="U2552" s="19"/>
      <c r="V2552" s="19"/>
      <c r="W2552" s="19"/>
      <c r="X2552" s="19"/>
      <c r="Y2552" s="19"/>
      <c r="Z2552" s="19"/>
      <c r="AA2552" s="19"/>
      <c r="AB2552" s="19"/>
      <c r="AC2552" s="19"/>
      <c r="AD2552" s="19"/>
      <c r="AE2552" s="19"/>
      <c r="AF2552" s="19"/>
      <c r="AG2552" s="19"/>
      <c r="AH2552" s="19"/>
      <c r="AI2552" s="19"/>
      <c r="AJ2552" s="19"/>
      <c r="AK2552" s="19"/>
      <c r="AL2552" s="19"/>
      <c r="AM2552" s="19"/>
      <c r="AN2552" s="19"/>
      <c r="AO2552" s="19"/>
      <c r="AP2552" s="19"/>
      <c r="AQ2552" s="19"/>
      <c r="AR2552" s="19"/>
      <c r="AS2552" s="19"/>
    </row>
    <row r="2553" spans="19:45" ht="30" customHeight="1" x14ac:dyDescent="0.25">
      <c r="S2553" s="19"/>
      <c r="T2553" s="19"/>
      <c r="U2553" s="19"/>
      <c r="V2553" s="19"/>
      <c r="W2553" s="19"/>
      <c r="X2553" s="19"/>
      <c r="Y2553" s="19"/>
      <c r="Z2553" s="19"/>
      <c r="AA2553" s="19"/>
      <c r="AB2553" s="19"/>
      <c r="AC2553" s="19"/>
      <c r="AD2553" s="19"/>
      <c r="AE2553" s="19"/>
      <c r="AF2553" s="19"/>
      <c r="AG2553" s="19"/>
      <c r="AH2553" s="19"/>
      <c r="AI2553" s="19"/>
      <c r="AJ2553" s="19"/>
      <c r="AK2553" s="19"/>
      <c r="AL2553" s="19"/>
      <c r="AM2553" s="19"/>
      <c r="AN2553" s="19"/>
      <c r="AO2553" s="19"/>
      <c r="AP2553" s="19"/>
      <c r="AQ2553" s="19"/>
      <c r="AR2553" s="19"/>
      <c r="AS2553" s="19"/>
    </row>
    <row r="2554" spans="19:45" ht="30" customHeight="1" x14ac:dyDescent="0.25">
      <c r="S2554" s="19"/>
      <c r="T2554" s="19"/>
      <c r="U2554" s="19"/>
      <c r="V2554" s="19"/>
      <c r="W2554" s="19"/>
      <c r="X2554" s="19"/>
      <c r="Y2554" s="19"/>
      <c r="Z2554" s="19"/>
      <c r="AA2554" s="19"/>
      <c r="AB2554" s="19"/>
      <c r="AC2554" s="19"/>
      <c r="AD2554" s="19"/>
      <c r="AE2554" s="19"/>
      <c r="AF2554" s="19"/>
      <c r="AG2554" s="19"/>
      <c r="AH2554" s="19"/>
      <c r="AI2554" s="19"/>
      <c r="AJ2554" s="19"/>
      <c r="AK2554" s="19"/>
      <c r="AL2554" s="19"/>
      <c r="AM2554" s="19"/>
      <c r="AN2554" s="19"/>
      <c r="AO2554" s="19"/>
      <c r="AP2554" s="19"/>
      <c r="AQ2554" s="19"/>
      <c r="AR2554" s="19"/>
      <c r="AS2554" s="19"/>
    </row>
    <row r="2555" spans="19:45" ht="30" customHeight="1" x14ac:dyDescent="0.25">
      <c r="S2555" s="19"/>
      <c r="T2555" s="19"/>
      <c r="U2555" s="19"/>
      <c r="V2555" s="19"/>
      <c r="W2555" s="19"/>
      <c r="X2555" s="19"/>
      <c r="Y2555" s="19"/>
      <c r="Z2555" s="19"/>
      <c r="AA2555" s="19"/>
      <c r="AB2555" s="19"/>
      <c r="AC2555" s="19"/>
      <c r="AD2555" s="19"/>
      <c r="AE2555" s="19"/>
      <c r="AF2555" s="19"/>
      <c r="AG2555" s="19"/>
      <c r="AH2555" s="19"/>
      <c r="AI2555" s="19"/>
      <c r="AJ2555" s="19"/>
      <c r="AK2555" s="19"/>
      <c r="AL2555" s="19"/>
      <c r="AM2555" s="19"/>
      <c r="AN2555" s="19"/>
      <c r="AO2555" s="19"/>
      <c r="AP2555" s="19"/>
      <c r="AQ2555" s="19"/>
      <c r="AR2555" s="19"/>
      <c r="AS2555" s="19"/>
    </row>
    <row r="2556" spans="19:45" ht="30" customHeight="1" x14ac:dyDescent="0.25">
      <c r="S2556" s="19"/>
      <c r="T2556" s="19"/>
      <c r="U2556" s="19"/>
      <c r="V2556" s="19"/>
      <c r="W2556" s="19"/>
      <c r="X2556" s="19"/>
      <c r="Y2556" s="19"/>
      <c r="Z2556" s="19"/>
      <c r="AA2556" s="19"/>
      <c r="AB2556" s="19"/>
      <c r="AC2556" s="19"/>
      <c r="AD2556" s="19"/>
      <c r="AE2556" s="19"/>
      <c r="AF2556" s="19"/>
      <c r="AG2556" s="19"/>
      <c r="AH2556" s="19"/>
      <c r="AI2556" s="19"/>
      <c r="AJ2556" s="19"/>
      <c r="AK2556" s="19"/>
      <c r="AL2556" s="19"/>
      <c r="AM2556" s="19"/>
      <c r="AN2556" s="19"/>
      <c r="AO2556" s="19"/>
      <c r="AP2556" s="19"/>
      <c r="AQ2556" s="19"/>
      <c r="AR2556" s="19"/>
      <c r="AS2556" s="19"/>
    </row>
    <row r="2557" spans="19:45" ht="30" customHeight="1" x14ac:dyDescent="0.25">
      <c r="S2557" s="19"/>
      <c r="T2557" s="19"/>
      <c r="U2557" s="19"/>
      <c r="V2557" s="19"/>
      <c r="W2557" s="19"/>
      <c r="X2557" s="19"/>
      <c r="Y2557" s="19"/>
      <c r="Z2557" s="19"/>
      <c r="AA2557" s="19"/>
      <c r="AB2557" s="19"/>
      <c r="AC2557" s="19"/>
      <c r="AD2557" s="19"/>
      <c r="AE2557" s="19"/>
      <c r="AF2557" s="19"/>
      <c r="AG2557" s="19"/>
      <c r="AH2557" s="19"/>
      <c r="AI2557" s="19"/>
      <c r="AJ2557" s="19"/>
      <c r="AK2557" s="19"/>
      <c r="AL2557" s="19"/>
      <c r="AM2557" s="19"/>
      <c r="AN2557" s="19"/>
      <c r="AO2557" s="19"/>
      <c r="AP2557" s="19"/>
      <c r="AQ2557" s="19"/>
      <c r="AR2557" s="19"/>
      <c r="AS2557" s="19"/>
    </row>
    <row r="2558" spans="19:45" ht="30" customHeight="1" x14ac:dyDescent="0.25">
      <c r="S2558" s="19"/>
      <c r="T2558" s="19"/>
      <c r="U2558" s="19"/>
      <c r="V2558" s="19"/>
      <c r="W2558" s="19"/>
      <c r="X2558" s="19"/>
      <c r="Y2558" s="19"/>
      <c r="Z2558" s="19"/>
      <c r="AA2558" s="19"/>
      <c r="AB2558" s="19"/>
      <c r="AC2558" s="19"/>
      <c r="AD2558" s="19"/>
      <c r="AE2558" s="19"/>
      <c r="AF2558" s="19"/>
      <c r="AG2558" s="19"/>
      <c r="AH2558" s="19"/>
      <c r="AI2558" s="19"/>
      <c r="AJ2558" s="19"/>
      <c r="AK2558" s="19"/>
      <c r="AL2558" s="19"/>
      <c r="AM2558" s="19"/>
      <c r="AN2558" s="19"/>
      <c r="AO2558" s="19"/>
      <c r="AP2558" s="19"/>
      <c r="AQ2558" s="19"/>
      <c r="AR2558" s="19"/>
      <c r="AS2558" s="19"/>
    </row>
    <row r="2559" spans="19:45" ht="30" customHeight="1" x14ac:dyDescent="0.25">
      <c r="S2559" s="19"/>
      <c r="T2559" s="19"/>
      <c r="U2559" s="19"/>
      <c r="V2559" s="19"/>
      <c r="W2559" s="19"/>
      <c r="X2559" s="19"/>
      <c r="Y2559" s="19"/>
      <c r="Z2559" s="19"/>
      <c r="AA2559" s="19"/>
      <c r="AB2559" s="19"/>
      <c r="AC2559" s="19"/>
      <c r="AD2559" s="19"/>
      <c r="AE2559" s="19"/>
      <c r="AF2559" s="19"/>
      <c r="AG2559" s="19"/>
      <c r="AH2559" s="19"/>
      <c r="AI2559" s="19"/>
      <c r="AJ2559" s="19"/>
      <c r="AK2559" s="19"/>
      <c r="AL2559" s="19"/>
      <c r="AM2559" s="19"/>
      <c r="AN2559" s="19"/>
      <c r="AO2559" s="19"/>
      <c r="AP2559" s="19"/>
      <c r="AQ2559" s="19"/>
      <c r="AR2559" s="19"/>
      <c r="AS2559" s="19"/>
    </row>
    <row r="2560" spans="19:45" ht="30" customHeight="1" x14ac:dyDescent="0.25">
      <c r="S2560" s="19"/>
      <c r="T2560" s="19"/>
      <c r="U2560" s="19"/>
      <c r="V2560" s="19"/>
      <c r="W2560" s="19"/>
      <c r="X2560" s="19"/>
      <c r="Y2560" s="19"/>
      <c r="Z2560" s="19"/>
      <c r="AA2560" s="19"/>
      <c r="AB2560" s="19"/>
      <c r="AC2560" s="19"/>
      <c r="AD2560" s="19"/>
      <c r="AE2560" s="19"/>
      <c r="AF2560" s="19"/>
      <c r="AG2560" s="19"/>
      <c r="AH2560" s="19"/>
      <c r="AI2560" s="19"/>
      <c r="AJ2560" s="19"/>
      <c r="AK2560" s="19"/>
      <c r="AL2560" s="19"/>
      <c r="AM2560" s="19"/>
      <c r="AN2560" s="19"/>
      <c r="AO2560" s="19"/>
      <c r="AP2560" s="19"/>
      <c r="AQ2560" s="19"/>
      <c r="AR2560" s="19"/>
      <c r="AS2560" s="19"/>
    </row>
    <row r="2561" spans="19:45" ht="30" customHeight="1" x14ac:dyDescent="0.25">
      <c r="S2561" s="19"/>
      <c r="T2561" s="19"/>
      <c r="U2561" s="19"/>
      <c r="V2561" s="19"/>
      <c r="W2561" s="19"/>
      <c r="X2561" s="19"/>
      <c r="Y2561" s="19"/>
      <c r="Z2561" s="19"/>
      <c r="AA2561" s="19"/>
      <c r="AB2561" s="19"/>
      <c r="AC2561" s="19"/>
      <c r="AD2561" s="19"/>
      <c r="AE2561" s="19"/>
      <c r="AF2561" s="19"/>
      <c r="AG2561" s="19"/>
      <c r="AH2561" s="19"/>
      <c r="AI2561" s="19"/>
      <c r="AJ2561" s="19"/>
      <c r="AK2561" s="19"/>
      <c r="AL2561" s="19"/>
      <c r="AM2561" s="19"/>
      <c r="AN2561" s="19"/>
      <c r="AO2561" s="19"/>
      <c r="AP2561" s="19"/>
      <c r="AQ2561" s="19"/>
      <c r="AR2561" s="19"/>
      <c r="AS2561" s="19"/>
    </row>
    <row r="2562" spans="19:45" ht="30" customHeight="1" x14ac:dyDescent="0.25">
      <c r="S2562" s="19"/>
      <c r="T2562" s="19"/>
      <c r="U2562" s="19"/>
      <c r="V2562" s="19"/>
      <c r="W2562" s="19"/>
      <c r="X2562" s="19"/>
      <c r="Y2562" s="19"/>
      <c r="Z2562" s="19"/>
      <c r="AA2562" s="19"/>
      <c r="AB2562" s="19"/>
      <c r="AC2562" s="19"/>
      <c r="AD2562" s="19"/>
      <c r="AE2562" s="19"/>
      <c r="AF2562" s="19"/>
      <c r="AG2562" s="19"/>
      <c r="AH2562" s="19"/>
      <c r="AI2562" s="19"/>
      <c r="AJ2562" s="19"/>
      <c r="AK2562" s="19"/>
      <c r="AL2562" s="19"/>
      <c r="AM2562" s="19"/>
      <c r="AN2562" s="19"/>
      <c r="AO2562" s="19"/>
      <c r="AP2562" s="19"/>
      <c r="AQ2562" s="19"/>
      <c r="AR2562" s="19"/>
      <c r="AS2562" s="19"/>
    </row>
    <row r="2563" spans="19:45" ht="30" customHeight="1" x14ac:dyDescent="0.25">
      <c r="S2563" s="19"/>
      <c r="T2563" s="19"/>
      <c r="U2563" s="19"/>
      <c r="V2563" s="19"/>
      <c r="W2563" s="19"/>
      <c r="X2563" s="19"/>
      <c r="Y2563" s="19"/>
      <c r="Z2563" s="19"/>
      <c r="AA2563" s="19"/>
      <c r="AB2563" s="19"/>
      <c r="AC2563" s="19"/>
      <c r="AD2563" s="19"/>
      <c r="AE2563" s="19"/>
      <c r="AF2563" s="19"/>
      <c r="AG2563" s="19"/>
      <c r="AH2563" s="19"/>
      <c r="AI2563" s="19"/>
      <c r="AJ2563" s="19"/>
      <c r="AK2563" s="19"/>
      <c r="AL2563" s="19"/>
      <c r="AM2563" s="19"/>
      <c r="AN2563" s="19"/>
      <c r="AO2563" s="19"/>
      <c r="AP2563" s="19"/>
      <c r="AQ2563" s="19"/>
      <c r="AR2563" s="19"/>
      <c r="AS2563" s="19"/>
    </row>
    <row r="2564" spans="19:45" ht="30" customHeight="1" x14ac:dyDescent="0.25">
      <c r="S2564" s="19"/>
      <c r="T2564" s="19"/>
      <c r="U2564" s="19"/>
      <c r="V2564" s="19"/>
      <c r="W2564" s="19"/>
      <c r="X2564" s="19"/>
      <c r="Y2564" s="19"/>
      <c r="Z2564" s="19"/>
      <c r="AA2564" s="19"/>
      <c r="AB2564" s="19"/>
      <c r="AC2564" s="19"/>
      <c r="AD2564" s="19"/>
      <c r="AE2564" s="19"/>
      <c r="AF2564" s="19"/>
      <c r="AG2564" s="19"/>
      <c r="AH2564" s="19"/>
      <c r="AI2564" s="19"/>
      <c r="AJ2564" s="19"/>
      <c r="AK2564" s="19"/>
      <c r="AL2564" s="19"/>
      <c r="AM2564" s="19"/>
      <c r="AN2564" s="19"/>
      <c r="AO2564" s="19"/>
      <c r="AP2564" s="19"/>
      <c r="AQ2564" s="19"/>
      <c r="AR2564" s="19"/>
      <c r="AS2564" s="19"/>
    </row>
    <row r="2565" spans="19:45" ht="30" customHeight="1" x14ac:dyDescent="0.25">
      <c r="S2565" s="19"/>
      <c r="T2565" s="19"/>
      <c r="U2565" s="19"/>
      <c r="V2565" s="19"/>
      <c r="W2565" s="19"/>
      <c r="X2565" s="19"/>
      <c r="Y2565" s="19"/>
      <c r="Z2565" s="19"/>
      <c r="AA2565" s="19"/>
      <c r="AB2565" s="19"/>
      <c r="AC2565" s="19"/>
      <c r="AD2565" s="19"/>
      <c r="AE2565" s="19"/>
      <c r="AF2565" s="19"/>
      <c r="AG2565" s="19"/>
      <c r="AH2565" s="19"/>
      <c r="AI2565" s="19"/>
      <c r="AJ2565" s="19"/>
      <c r="AK2565" s="19"/>
      <c r="AL2565" s="19"/>
      <c r="AM2565" s="19"/>
      <c r="AN2565" s="19"/>
      <c r="AO2565" s="19"/>
      <c r="AP2565" s="19"/>
      <c r="AQ2565" s="19"/>
      <c r="AR2565" s="19"/>
      <c r="AS2565" s="19"/>
    </row>
    <row r="2566" spans="19:45" ht="30" customHeight="1" x14ac:dyDescent="0.25">
      <c r="S2566" s="19"/>
      <c r="T2566" s="19"/>
      <c r="U2566" s="19"/>
      <c r="V2566" s="19"/>
      <c r="W2566" s="19"/>
      <c r="X2566" s="19"/>
      <c r="Y2566" s="19"/>
      <c r="Z2566" s="19"/>
      <c r="AA2566" s="19"/>
      <c r="AB2566" s="19"/>
      <c r="AC2566" s="19"/>
      <c r="AD2566" s="19"/>
      <c r="AE2566" s="19"/>
      <c r="AF2566" s="19"/>
      <c r="AG2566" s="19"/>
      <c r="AH2566" s="19"/>
      <c r="AI2566" s="19"/>
      <c r="AJ2566" s="19"/>
      <c r="AK2566" s="19"/>
      <c r="AL2566" s="19"/>
      <c r="AM2566" s="19"/>
      <c r="AN2566" s="19"/>
      <c r="AO2566" s="19"/>
      <c r="AP2566" s="19"/>
      <c r="AQ2566" s="19"/>
      <c r="AR2566" s="19"/>
      <c r="AS2566" s="19"/>
    </row>
    <row r="2567" spans="19:45" ht="30" customHeight="1" x14ac:dyDescent="0.25">
      <c r="S2567" s="19"/>
      <c r="T2567" s="19"/>
      <c r="U2567" s="19"/>
      <c r="V2567" s="19"/>
      <c r="W2567" s="19"/>
      <c r="X2567" s="19"/>
      <c r="Y2567" s="19"/>
      <c r="Z2567" s="19"/>
      <c r="AA2567" s="19"/>
      <c r="AB2567" s="19"/>
      <c r="AC2567" s="19"/>
      <c r="AD2567" s="19"/>
      <c r="AE2567" s="19"/>
      <c r="AF2567" s="19"/>
      <c r="AG2567" s="19"/>
      <c r="AH2567" s="19"/>
      <c r="AI2567" s="19"/>
      <c r="AJ2567" s="19"/>
      <c r="AK2567" s="19"/>
      <c r="AL2567" s="19"/>
      <c r="AM2567" s="19"/>
      <c r="AN2567" s="19"/>
      <c r="AO2567" s="19"/>
      <c r="AP2567" s="19"/>
      <c r="AQ2567" s="19"/>
      <c r="AR2567" s="19"/>
      <c r="AS2567" s="19"/>
    </row>
    <row r="2568" spans="19:45" ht="30" customHeight="1" x14ac:dyDescent="0.25">
      <c r="S2568" s="19"/>
      <c r="T2568" s="19"/>
      <c r="U2568" s="19"/>
      <c r="V2568" s="19"/>
      <c r="W2568" s="19"/>
      <c r="X2568" s="19"/>
      <c r="Y2568" s="19"/>
      <c r="Z2568" s="19"/>
      <c r="AA2568" s="19"/>
      <c r="AB2568" s="19"/>
      <c r="AC2568" s="19"/>
      <c r="AD2568" s="19"/>
      <c r="AE2568" s="19"/>
      <c r="AF2568" s="19"/>
      <c r="AG2568" s="19"/>
      <c r="AH2568" s="19"/>
      <c r="AI2568" s="19"/>
      <c r="AJ2568" s="19"/>
      <c r="AK2568" s="19"/>
      <c r="AL2568" s="19"/>
      <c r="AM2568" s="19"/>
      <c r="AN2568" s="19"/>
      <c r="AO2568" s="19"/>
      <c r="AP2568" s="19"/>
      <c r="AQ2568" s="19"/>
      <c r="AR2568" s="19"/>
      <c r="AS2568" s="19"/>
    </row>
    <row r="2569" spans="19:45" ht="30" customHeight="1" x14ac:dyDescent="0.25">
      <c r="S2569" s="19"/>
      <c r="T2569" s="19"/>
      <c r="U2569" s="19"/>
      <c r="V2569" s="19"/>
      <c r="W2569" s="19"/>
      <c r="X2569" s="19"/>
      <c r="Y2569" s="19"/>
      <c r="Z2569" s="19"/>
      <c r="AA2569" s="19"/>
      <c r="AB2569" s="19"/>
      <c r="AC2569" s="19"/>
      <c r="AD2569" s="19"/>
      <c r="AE2569" s="19"/>
      <c r="AF2569" s="19"/>
      <c r="AG2569" s="19"/>
      <c r="AH2569" s="19"/>
      <c r="AI2569" s="19"/>
      <c r="AJ2569" s="19"/>
      <c r="AK2569" s="19"/>
      <c r="AL2569" s="19"/>
      <c r="AM2569" s="19"/>
      <c r="AN2569" s="19"/>
      <c r="AO2569" s="19"/>
      <c r="AP2569" s="19"/>
      <c r="AQ2569" s="19"/>
      <c r="AR2569" s="19"/>
      <c r="AS2569" s="19"/>
    </row>
    <row r="2570" spans="19:45" ht="30" customHeight="1" x14ac:dyDescent="0.25">
      <c r="S2570" s="19"/>
      <c r="T2570" s="19"/>
      <c r="U2570" s="19"/>
      <c r="V2570" s="19"/>
      <c r="W2570" s="19"/>
      <c r="X2570" s="19"/>
      <c r="Y2570" s="19"/>
      <c r="Z2570" s="19"/>
      <c r="AA2570" s="19"/>
      <c r="AB2570" s="19"/>
      <c r="AC2570" s="19"/>
      <c r="AD2570" s="19"/>
      <c r="AE2570" s="19"/>
      <c r="AF2570" s="19"/>
      <c r="AG2570" s="19"/>
      <c r="AH2570" s="19"/>
      <c r="AI2570" s="19"/>
      <c r="AJ2570" s="19"/>
      <c r="AK2570" s="19"/>
      <c r="AL2570" s="19"/>
      <c r="AM2570" s="19"/>
      <c r="AN2570" s="19"/>
      <c r="AO2570" s="19"/>
      <c r="AP2570" s="19"/>
      <c r="AQ2570" s="19"/>
      <c r="AR2570" s="19"/>
      <c r="AS2570" s="19"/>
    </row>
    <row r="2571" spans="19:45" ht="30" customHeight="1" x14ac:dyDescent="0.25">
      <c r="S2571" s="19"/>
      <c r="T2571" s="19"/>
      <c r="U2571" s="19"/>
      <c r="V2571" s="19"/>
      <c r="W2571" s="19"/>
      <c r="X2571" s="19"/>
      <c r="Y2571" s="19"/>
      <c r="Z2571" s="19"/>
      <c r="AA2571" s="19"/>
      <c r="AB2571" s="19"/>
      <c r="AC2571" s="19"/>
      <c r="AD2571" s="19"/>
      <c r="AE2571" s="19"/>
      <c r="AF2571" s="19"/>
      <c r="AG2571" s="19"/>
      <c r="AH2571" s="19"/>
      <c r="AI2571" s="19"/>
      <c r="AJ2571" s="19"/>
      <c r="AK2571" s="19"/>
      <c r="AL2571" s="19"/>
      <c r="AM2571" s="19"/>
      <c r="AN2571" s="19"/>
      <c r="AO2571" s="19"/>
      <c r="AP2571" s="19"/>
      <c r="AQ2571" s="19"/>
      <c r="AR2571" s="19"/>
      <c r="AS2571" s="19"/>
    </row>
    <row r="2572" spans="19:45" ht="30" customHeight="1" x14ac:dyDescent="0.25">
      <c r="S2572" s="19"/>
      <c r="T2572" s="19"/>
      <c r="U2572" s="19"/>
      <c r="V2572" s="19"/>
      <c r="W2572" s="19"/>
      <c r="X2572" s="19"/>
      <c r="Y2572" s="19"/>
      <c r="Z2572" s="19"/>
      <c r="AA2572" s="19"/>
      <c r="AB2572" s="19"/>
      <c r="AC2572" s="19"/>
      <c r="AD2572" s="19"/>
      <c r="AE2572" s="19"/>
      <c r="AF2572" s="19"/>
      <c r="AG2572" s="19"/>
      <c r="AH2572" s="19"/>
      <c r="AI2572" s="19"/>
      <c r="AJ2572" s="19"/>
      <c r="AK2572" s="19"/>
      <c r="AL2572" s="19"/>
      <c r="AM2572" s="19"/>
      <c r="AN2572" s="19"/>
      <c r="AO2572" s="19"/>
      <c r="AP2572" s="19"/>
      <c r="AQ2572" s="19"/>
      <c r="AR2572" s="19"/>
      <c r="AS2572" s="19"/>
    </row>
    <row r="2573" spans="19:45" ht="30" customHeight="1" x14ac:dyDescent="0.25">
      <c r="S2573" s="19"/>
      <c r="T2573" s="19"/>
      <c r="U2573" s="19"/>
      <c r="V2573" s="19"/>
      <c r="W2573" s="19"/>
      <c r="X2573" s="19"/>
      <c r="Y2573" s="19"/>
      <c r="Z2573" s="19"/>
      <c r="AA2573" s="19"/>
      <c r="AB2573" s="19"/>
      <c r="AC2573" s="19"/>
      <c r="AD2573" s="19"/>
      <c r="AE2573" s="19"/>
      <c r="AF2573" s="19"/>
      <c r="AG2573" s="19"/>
      <c r="AH2573" s="19"/>
      <c r="AI2573" s="19"/>
      <c r="AJ2573" s="19"/>
      <c r="AK2573" s="19"/>
      <c r="AL2573" s="19"/>
      <c r="AM2573" s="19"/>
      <c r="AN2573" s="19"/>
      <c r="AO2573" s="19"/>
      <c r="AP2573" s="19"/>
      <c r="AQ2573" s="19"/>
      <c r="AR2573" s="19"/>
      <c r="AS2573" s="19"/>
    </row>
    <row r="2574" spans="19:45" ht="30" customHeight="1" x14ac:dyDescent="0.25">
      <c r="S2574" s="19"/>
      <c r="T2574" s="19"/>
      <c r="U2574" s="19"/>
      <c r="V2574" s="19"/>
      <c r="W2574" s="19"/>
      <c r="X2574" s="19"/>
      <c r="Y2574" s="19"/>
      <c r="Z2574" s="19"/>
      <c r="AA2574" s="19"/>
      <c r="AB2574" s="19"/>
      <c r="AC2574" s="19"/>
      <c r="AD2574" s="19"/>
      <c r="AE2574" s="19"/>
      <c r="AF2574" s="19"/>
      <c r="AG2574" s="19"/>
      <c r="AH2574" s="19"/>
      <c r="AI2574" s="19"/>
      <c r="AJ2574" s="19"/>
      <c r="AK2574" s="19"/>
      <c r="AL2574" s="19"/>
      <c r="AM2574" s="19"/>
      <c r="AN2574" s="19"/>
      <c r="AO2574" s="19"/>
      <c r="AP2574" s="19"/>
      <c r="AQ2574" s="19"/>
      <c r="AR2574" s="19"/>
      <c r="AS2574" s="19"/>
    </row>
    <row r="2575" spans="19:45" ht="30" customHeight="1" x14ac:dyDescent="0.25">
      <c r="S2575" s="19"/>
      <c r="T2575" s="19"/>
      <c r="U2575" s="19"/>
      <c r="V2575" s="19"/>
      <c r="W2575" s="19"/>
      <c r="X2575" s="19"/>
      <c r="Y2575" s="19"/>
      <c r="Z2575" s="19"/>
      <c r="AA2575" s="19"/>
      <c r="AB2575" s="19"/>
      <c r="AC2575" s="19"/>
      <c r="AD2575" s="19"/>
      <c r="AE2575" s="19"/>
      <c r="AF2575" s="19"/>
      <c r="AG2575" s="19"/>
      <c r="AH2575" s="19"/>
      <c r="AI2575" s="19"/>
      <c r="AJ2575" s="19"/>
      <c r="AK2575" s="19"/>
      <c r="AL2575" s="19"/>
      <c r="AM2575" s="19"/>
      <c r="AN2575" s="19"/>
      <c r="AO2575" s="19"/>
      <c r="AP2575" s="19"/>
      <c r="AQ2575" s="19"/>
      <c r="AR2575" s="19"/>
      <c r="AS2575" s="19"/>
    </row>
    <row r="2576" spans="19:45" ht="30" customHeight="1" x14ac:dyDescent="0.25">
      <c r="S2576" s="19"/>
      <c r="T2576" s="19"/>
      <c r="U2576" s="19"/>
      <c r="V2576" s="19"/>
      <c r="W2576" s="19"/>
      <c r="X2576" s="19"/>
      <c r="Y2576" s="19"/>
      <c r="Z2576" s="19"/>
      <c r="AA2576" s="19"/>
      <c r="AB2576" s="19"/>
      <c r="AC2576" s="19"/>
      <c r="AD2576" s="19"/>
      <c r="AE2576" s="19"/>
      <c r="AF2576" s="19"/>
      <c r="AG2576" s="19"/>
      <c r="AH2576" s="19"/>
      <c r="AI2576" s="19"/>
      <c r="AJ2576" s="19"/>
      <c r="AK2576" s="19"/>
      <c r="AL2576" s="19"/>
      <c r="AM2576" s="19"/>
      <c r="AN2576" s="19"/>
      <c r="AO2576" s="19"/>
      <c r="AP2576" s="19"/>
      <c r="AQ2576" s="19"/>
      <c r="AR2576" s="19"/>
      <c r="AS2576" s="19"/>
    </row>
    <row r="2577" spans="19:45" ht="30" customHeight="1" x14ac:dyDescent="0.25">
      <c r="S2577" s="19"/>
      <c r="T2577" s="19"/>
      <c r="U2577" s="19"/>
      <c r="V2577" s="19"/>
      <c r="W2577" s="19"/>
      <c r="X2577" s="19"/>
      <c r="Y2577" s="19"/>
      <c r="Z2577" s="19"/>
      <c r="AA2577" s="19"/>
      <c r="AB2577" s="19"/>
      <c r="AC2577" s="19"/>
      <c r="AD2577" s="19"/>
      <c r="AE2577" s="19"/>
      <c r="AF2577" s="19"/>
      <c r="AG2577" s="19"/>
      <c r="AH2577" s="19"/>
      <c r="AI2577" s="19"/>
      <c r="AJ2577" s="19"/>
      <c r="AK2577" s="19"/>
      <c r="AL2577" s="19"/>
      <c r="AM2577" s="19"/>
      <c r="AN2577" s="19"/>
      <c r="AO2577" s="19"/>
      <c r="AP2577" s="19"/>
      <c r="AQ2577" s="19"/>
      <c r="AR2577" s="19"/>
      <c r="AS2577" s="19"/>
    </row>
    <row r="2578" spans="19:45" ht="30" customHeight="1" x14ac:dyDescent="0.25">
      <c r="S2578" s="19"/>
      <c r="T2578" s="19"/>
      <c r="U2578" s="19"/>
      <c r="V2578" s="19"/>
      <c r="W2578" s="19"/>
      <c r="X2578" s="19"/>
      <c r="Y2578" s="19"/>
      <c r="Z2578" s="19"/>
      <c r="AA2578" s="19"/>
      <c r="AB2578" s="19"/>
      <c r="AC2578" s="19"/>
      <c r="AD2578" s="19"/>
      <c r="AE2578" s="19"/>
      <c r="AF2578" s="19"/>
      <c r="AG2578" s="19"/>
      <c r="AH2578" s="19"/>
      <c r="AI2578" s="19"/>
      <c r="AJ2578" s="19"/>
      <c r="AK2578" s="19"/>
      <c r="AL2578" s="19"/>
      <c r="AM2578" s="19"/>
      <c r="AN2578" s="19"/>
      <c r="AO2578" s="19"/>
      <c r="AP2578" s="19"/>
      <c r="AQ2578" s="19"/>
      <c r="AR2578" s="19"/>
      <c r="AS2578" s="19"/>
    </row>
    <row r="2579" spans="19:45" ht="30" customHeight="1" x14ac:dyDescent="0.25">
      <c r="S2579" s="19"/>
      <c r="T2579" s="19"/>
      <c r="U2579" s="19"/>
      <c r="V2579" s="19"/>
      <c r="W2579" s="19"/>
      <c r="X2579" s="19"/>
      <c r="Y2579" s="19"/>
      <c r="Z2579" s="19"/>
      <c r="AA2579" s="19"/>
      <c r="AB2579" s="19"/>
      <c r="AC2579" s="19"/>
      <c r="AD2579" s="19"/>
      <c r="AE2579" s="19"/>
      <c r="AF2579" s="19"/>
      <c r="AG2579" s="19"/>
      <c r="AH2579" s="19"/>
      <c r="AI2579" s="19"/>
      <c r="AJ2579" s="19"/>
      <c r="AK2579" s="19"/>
      <c r="AL2579" s="19"/>
      <c r="AM2579" s="19"/>
      <c r="AN2579" s="19"/>
      <c r="AO2579" s="19"/>
      <c r="AP2579" s="19"/>
      <c r="AQ2579" s="19"/>
      <c r="AR2579" s="19"/>
      <c r="AS2579" s="19"/>
    </row>
    <row r="2580" spans="19:45" ht="30" customHeight="1" x14ac:dyDescent="0.25">
      <c r="S2580" s="19"/>
      <c r="T2580" s="19"/>
      <c r="U2580" s="19"/>
      <c r="V2580" s="19"/>
      <c r="W2580" s="19"/>
      <c r="X2580" s="19"/>
      <c r="Y2580" s="19"/>
      <c r="Z2580" s="19"/>
      <c r="AA2580" s="19"/>
      <c r="AB2580" s="19"/>
      <c r="AC2580" s="19"/>
      <c r="AD2580" s="19"/>
      <c r="AE2580" s="19"/>
      <c r="AF2580" s="19"/>
      <c r="AG2580" s="19"/>
      <c r="AH2580" s="19"/>
      <c r="AI2580" s="19"/>
      <c r="AJ2580" s="19"/>
      <c r="AK2580" s="19"/>
      <c r="AL2580" s="19"/>
      <c r="AM2580" s="19"/>
      <c r="AN2580" s="19"/>
      <c r="AO2580" s="19"/>
      <c r="AP2580" s="19"/>
      <c r="AQ2580" s="19"/>
      <c r="AR2580" s="19"/>
      <c r="AS2580" s="19"/>
    </row>
    <row r="2581" spans="19:45" ht="30" customHeight="1" x14ac:dyDescent="0.25">
      <c r="S2581" s="19"/>
      <c r="T2581" s="19"/>
      <c r="U2581" s="19"/>
      <c r="V2581" s="19"/>
      <c r="W2581" s="19"/>
      <c r="X2581" s="19"/>
      <c r="Y2581" s="19"/>
      <c r="Z2581" s="19"/>
      <c r="AA2581" s="19"/>
      <c r="AB2581" s="19"/>
      <c r="AC2581" s="19"/>
      <c r="AD2581" s="19"/>
      <c r="AE2581" s="19"/>
      <c r="AF2581" s="19"/>
      <c r="AG2581" s="19"/>
      <c r="AH2581" s="19"/>
      <c r="AI2581" s="19"/>
      <c r="AJ2581" s="19"/>
      <c r="AK2581" s="19"/>
      <c r="AL2581" s="19"/>
      <c r="AM2581" s="19"/>
      <c r="AN2581" s="19"/>
      <c r="AO2581" s="19"/>
      <c r="AP2581" s="19"/>
      <c r="AQ2581" s="19"/>
      <c r="AR2581" s="19"/>
      <c r="AS2581" s="19"/>
    </row>
    <row r="2582" spans="19:45" ht="30" customHeight="1" x14ac:dyDescent="0.25">
      <c r="S2582" s="19"/>
      <c r="T2582" s="19"/>
      <c r="U2582" s="19"/>
      <c r="V2582" s="19"/>
      <c r="W2582" s="19"/>
      <c r="X2582" s="19"/>
      <c r="Y2582" s="19"/>
      <c r="Z2582" s="19"/>
      <c r="AA2582" s="19"/>
      <c r="AB2582" s="19"/>
      <c r="AC2582" s="19"/>
      <c r="AD2582" s="19"/>
      <c r="AE2582" s="19"/>
      <c r="AF2582" s="19"/>
      <c r="AG2582" s="19"/>
      <c r="AH2582" s="19"/>
      <c r="AI2582" s="19"/>
      <c r="AJ2582" s="19"/>
      <c r="AK2582" s="19"/>
      <c r="AL2582" s="19"/>
      <c r="AM2582" s="19"/>
      <c r="AN2582" s="19"/>
      <c r="AO2582" s="19"/>
      <c r="AP2582" s="19"/>
      <c r="AQ2582" s="19"/>
      <c r="AR2582" s="19"/>
      <c r="AS2582" s="19"/>
    </row>
    <row r="2583" spans="19:45" ht="30" customHeight="1" x14ac:dyDescent="0.25">
      <c r="S2583" s="19"/>
      <c r="T2583" s="19"/>
      <c r="U2583" s="19"/>
      <c r="V2583" s="19"/>
      <c r="W2583" s="19"/>
      <c r="X2583" s="19"/>
      <c r="Y2583" s="19"/>
      <c r="Z2583" s="19"/>
      <c r="AA2583" s="19"/>
      <c r="AB2583" s="19"/>
      <c r="AC2583" s="19"/>
      <c r="AD2583" s="19"/>
      <c r="AE2583" s="19"/>
      <c r="AF2583" s="19"/>
      <c r="AG2583" s="19"/>
      <c r="AH2583" s="19"/>
      <c r="AI2583" s="19"/>
      <c r="AJ2583" s="19"/>
      <c r="AK2583" s="19"/>
      <c r="AL2583" s="19"/>
      <c r="AM2583" s="19"/>
      <c r="AN2583" s="19"/>
      <c r="AO2583" s="19"/>
      <c r="AP2583" s="19"/>
      <c r="AQ2583" s="19"/>
      <c r="AR2583" s="19"/>
      <c r="AS2583" s="19"/>
    </row>
    <row r="2584" spans="19:45" ht="30" customHeight="1" x14ac:dyDescent="0.25">
      <c r="S2584" s="19"/>
      <c r="T2584" s="19"/>
      <c r="U2584" s="19"/>
      <c r="V2584" s="19"/>
      <c r="W2584" s="19"/>
      <c r="X2584" s="19"/>
      <c r="Y2584" s="19"/>
      <c r="Z2584" s="19"/>
      <c r="AA2584" s="19"/>
      <c r="AB2584" s="19"/>
      <c r="AC2584" s="19"/>
      <c r="AD2584" s="19"/>
      <c r="AE2584" s="19"/>
      <c r="AF2584" s="19"/>
      <c r="AG2584" s="19"/>
      <c r="AH2584" s="19"/>
      <c r="AI2584" s="19"/>
      <c r="AJ2584" s="19"/>
      <c r="AK2584" s="19"/>
      <c r="AL2584" s="19"/>
      <c r="AM2584" s="19"/>
      <c r="AN2584" s="19"/>
      <c r="AO2584" s="19"/>
      <c r="AP2584" s="19"/>
      <c r="AQ2584" s="19"/>
      <c r="AR2584" s="19"/>
      <c r="AS2584" s="19"/>
    </row>
    <row r="2585" spans="19:45" ht="30" customHeight="1" x14ac:dyDescent="0.25">
      <c r="S2585" s="19"/>
      <c r="T2585" s="19"/>
      <c r="U2585" s="19"/>
      <c r="V2585" s="19"/>
      <c r="W2585" s="19"/>
      <c r="X2585" s="19"/>
      <c r="Y2585" s="19"/>
      <c r="Z2585" s="19"/>
      <c r="AA2585" s="19"/>
      <c r="AB2585" s="19"/>
      <c r="AC2585" s="19"/>
      <c r="AD2585" s="19"/>
      <c r="AE2585" s="19"/>
      <c r="AF2585" s="19"/>
      <c r="AG2585" s="19"/>
      <c r="AH2585" s="19"/>
      <c r="AI2585" s="19"/>
      <c r="AJ2585" s="19"/>
      <c r="AK2585" s="19"/>
      <c r="AL2585" s="19"/>
      <c r="AM2585" s="19"/>
      <c r="AN2585" s="19"/>
      <c r="AO2585" s="19"/>
      <c r="AP2585" s="19"/>
      <c r="AQ2585" s="19"/>
      <c r="AR2585" s="19"/>
      <c r="AS2585" s="19"/>
    </row>
    <row r="2586" spans="19:45" ht="30" customHeight="1" x14ac:dyDescent="0.25">
      <c r="S2586" s="19"/>
      <c r="T2586" s="19"/>
      <c r="U2586" s="19"/>
      <c r="V2586" s="19"/>
      <c r="W2586" s="19"/>
      <c r="X2586" s="19"/>
      <c r="Y2586" s="19"/>
      <c r="Z2586" s="19"/>
      <c r="AA2586" s="19"/>
      <c r="AB2586" s="19"/>
      <c r="AC2586" s="19"/>
      <c r="AD2586" s="19"/>
      <c r="AE2586" s="19"/>
      <c r="AF2586" s="19"/>
      <c r="AG2586" s="19"/>
      <c r="AH2586" s="19"/>
      <c r="AI2586" s="19"/>
      <c r="AJ2586" s="19"/>
      <c r="AK2586" s="19"/>
      <c r="AL2586" s="19"/>
      <c r="AM2586" s="19"/>
      <c r="AN2586" s="19"/>
      <c r="AO2586" s="19"/>
      <c r="AP2586" s="19"/>
      <c r="AQ2586" s="19"/>
      <c r="AR2586" s="19"/>
      <c r="AS2586" s="19"/>
    </row>
    <row r="2587" spans="19:45" ht="30" customHeight="1" x14ac:dyDescent="0.25">
      <c r="S2587" s="19"/>
      <c r="T2587" s="19"/>
      <c r="U2587" s="19"/>
      <c r="V2587" s="19"/>
      <c r="W2587" s="19"/>
      <c r="X2587" s="19"/>
      <c r="Y2587" s="19"/>
      <c r="Z2587" s="19"/>
      <c r="AA2587" s="19"/>
      <c r="AB2587" s="19"/>
      <c r="AC2587" s="19"/>
      <c r="AD2587" s="19"/>
      <c r="AE2587" s="19"/>
      <c r="AF2587" s="19"/>
      <c r="AG2587" s="19"/>
      <c r="AH2587" s="19"/>
      <c r="AI2587" s="19"/>
      <c r="AJ2587" s="19"/>
      <c r="AK2587" s="19"/>
      <c r="AL2587" s="19"/>
      <c r="AM2587" s="19"/>
      <c r="AN2587" s="19"/>
      <c r="AO2587" s="19"/>
      <c r="AP2587" s="19"/>
      <c r="AQ2587" s="19"/>
      <c r="AR2587" s="19"/>
      <c r="AS2587" s="19"/>
    </row>
    <row r="2588" spans="19:45" ht="30" customHeight="1" x14ac:dyDescent="0.25">
      <c r="S2588" s="19"/>
      <c r="T2588" s="19"/>
      <c r="U2588" s="19"/>
      <c r="V2588" s="19"/>
      <c r="W2588" s="19"/>
      <c r="X2588" s="19"/>
      <c r="Y2588" s="19"/>
      <c r="Z2588" s="19"/>
      <c r="AA2588" s="19"/>
      <c r="AB2588" s="19"/>
      <c r="AC2588" s="19"/>
      <c r="AD2588" s="19"/>
      <c r="AE2588" s="19"/>
      <c r="AF2588" s="19"/>
      <c r="AG2588" s="19"/>
      <c r="AH2588" s="19"/>
      <c r="AI2588" s="19"/>
      <c r="AJ2588" s="19"/>
      <c r="AK2588" s="19"/>
      <c r="AL2588" s="19"/>
      <c r="AM2588" s="19"/>
      <c r="AN2588" s="19"/>
      <c r="AO2588" s="19"/>
      <c r="AP2588" s="19"/>
      <c r="AQ2588" s="19"/>
      <c r="AR2588" s="19"/>
      <c r="AS2588" s="19"/>
    </row>
    <row r="2589" spans="19:45" ht="30" customHeight="1" x14ac:dyDescent="0.25">
      <c r="S2589" s="19"/>
      <c r="T2589" s="19"/>
      <c r="U2589" s="19"/>
      <c r="V2589" s="19"/>
      <c r="W2589" s="19"/>
      <c r="X2589" s="19"/>
      <c r="Y2589" s="19"/>
      <c r="Z2589" s="19"/>
      <c r="AA2589" s="19"/>
      <c r="AB2589" s="19"/>
      <c r="AC2589" s="19"/>
      <c r="AD2589" s="19"/>
      <c r="AE2589" s="19"/>
      <c r="AF2589" s="19"/>
      <c r="AG2589" s="19"/>
      <c r="AH2589" s="19"/>
      <c r="AI2589" s="19"/>
      <c r="AJ2589" s="19"/>
      <c r="AK2589" s="19"/>
      <c r="AL2589" s="19"/>
      <c r="AM2589" s="19"/>
      <c r="AN2589" s="19"/>
      <c r="AO2589" s="19"/>
      <c r="AP2589" s="19"/>
      <c r="AQ2589" s="19"/>
      <c r="AR2589" s="19"/>
      <c r="AS2589" s="19"/>
    </row>
    <row r="2590" spans="19:45" ht="30" customHeight="1" x14ac:dyDescent="0.25">
      <c r="S2590" s="19"/>
      <c r="T2590" s="19"/>
      <c r="U2590" s="19"/>
      <c r="V2590" s="19"/>
      <c r="W2590" s="19"/>
      <c r="X2590" s="19"/>
      <c r="Y2590" s="19"/>
      <c r="Z2590" s="19"/>
      <c r="AA2590" s="19"/>
      <c r="AB2590" s="19"/>
      <c r="AC2590" s="19"/>
      <c r="AD2590" s="19"/>
      <c r="AE2590" s="19"/>
      <c r="AF2590" s="19"/>
      <c r="AG2590" s="19"/>
      <c r="AH2590" s="19"/>
      <c r="AI2590" s="19"/>
      <c r="AJ2590" s="19"/>
      <c r="AK2590" s="19"/>
      <c r="AL2590" s="19"/>
      <c r="AM2590" s="19"/>
      <c r="AN2590" s="19"/>
      <c r="AO2590" s="19"/>
      <c r="AP2590" s="19"/>
      <c r="AQ2590" s="19"/>
      <c r="AR2590" s="19"/>
      <c r="AS2590" s="19"/>
    </row>
    <row r="2591" spans="19:45" ht="30" customHeight="1" x14ac:dyDescent="0.25">
      <c r="S2591" s="19"/>
      <c r="T2591" s="19"/>
      <c r="U2591" s="19"/>
      <c r="V2591" s="19"/>
      <c r="W2591" s="19"/>
      <c r="X2591" s="19"/>
      <c r="Y2591" s="19"/>
      <c r="Z2591" s="19"/>
      <c r="AA2591" s="19"/>
      <c r="AB2591" s="19"/>
      <c r="AC2591" s="19"/>
      <c r="AD2591" s="19"/>
      <c r="AE2591" s="19"/>
      <c r="AF2591" s="19"/>
      <c r="AG2591" s="19"/>
      <c r="AH2591" s="19"/>
      <c r="AI2591" s="19"/>
      <c r="AJ2591" s="19"/>
      <c r="AK2591" s="19"/>
      <c r="AL2591" s="19"/>
      <c r="AM2591" s="19"/>
      <c r="AN2591" s="19"/>
      <c r="AO2591" s="19"/>
      <c r="AP2591" s="19"/>
      <c r="AQ2591" s="19"/>
      <c r="AR2591" s="19"/>
      <c r="AS2591" s="19"/>
    </row>
    <row r="2592" spans="19:45" ht="30" customHeight="1" x14ac:dyDescent="0.25">
      <c r="S2592" s="19"/>
      <c r="T2592" s="19"/>
      <c r="U2592" s="19"/>
      <c r="V2592" s="19"/>
      <c r="W2592" s="19"/>
      <c r="X2592" s="19"/>
      <c r="Y2592" s="19"/>
      <c r="Z2592" s="19"/>
      <c r="AA2592" s="19"/>
      <c r="AB2592" s="19"/>
      <c r="AC2592" s="19"/>
      <c r="AD2592" s="19"/>
      <c r="AE2592" s="19"/>
      <c r="AF2592" s="19"/>
      <c r="AG2592" s="19"/>
      <c r="AH2592" s="19"/>
      <c r="AI2592" s="19"/>
      <c r="AJ2592" s="19"/>
      <c r="AK2592" s="19"/>
      <c r="AL2592" s="19"/>
      <c r="AM2592" s="19"/>
      <c r="AN2592" s="19"/>
      <c r="AO2592" s="19"/>
      <c r="AP2592" s="19"/>
      <c r="AQ2592" s="19"/>
      <c r="AR2592" s="19"/>
      <c r="AS2592" s="19"/>
    </row>
    <row r="2593" spans="19:45" ht="30" customHeight="1" x14ac:dyDescent="0.25">
      <c r="S2593" s="19"/>
      <c r="T2593" s="19"/>
      <c r="U2593" s="19"/>
      <c r="V2593" s="19"/>
      <c r="W2593" s="19"/>
      <c r="X2593" s="19"/>
      <c r="Y2593" s="19"/>
      <c r="Z2593" s="19"/>
      <c r="AA2593" s="19"/>
      <c r="AB2593" s="19"/>
      <c r="AC2593" s="19"/>
      <c r="AD2593" s="19"/>
      <c r="AE2593" s="19"/>
      <c r="AF2593" s="19"/>
      <c r="AG2593" s="19"/>
      <c r="AH2593" s="19"/>
      <c r="AI2593" s="19"/>
      <c r="AJ2593" s="19"/>
      <c r="AK2593" s="19"/>
      <c r="AL2593" s="19"/>
      <c r="AM2593" s="19"/>
      <c r="AN2593" s="19"/>
      <c r="AO2593" s="19"/>
      <c r="AP2593" s="19"/>
      <c r="AQ2593" s="19"/>
      <c r="AR2593" s="19"/>
      <c r="AS2593" s="19"/>
    </row>
    <row r="2594" spans="19:45" ht="30" customHeight="1" x14ac:dyDescent="0.25">
      <c r="S2594" s="19"/>
      <c r="T2594" s="19"/>
      <c r="U2594" s="19"/>
      <c r="V2594" s="19"/>
      <c r="W2594" s="19"/>
      <c r="X2594" s="19"/>
      <c r="Y2594" s="19"/>
      <c r="Z2594" s="19"/>
      <c r="AA2594" s="19"/>
      <c r="AB2594" s="19"/>
      <c r="AC2594" s="19"/>
      <c r="AD2594" s="19"/>
      <c r="AE2594" s="19"/>
      <c r="AF2594" s="19"/>
      <c r="AG2594" s="19"/>
      <c r="AH2594" s="19"/>
      <c r="AI2594" s="19"/>
      <c r="AJ2594" s="19"/>
      <c r="AK2594" s="19"/>
      <c r="AL2594" s="19"/>
      <c r="AM2594" s="19"/>
      <c r="AN2594" s="19"/>
      <c r="AO2594" s="19"/>
      <c r="AP2594" s="19"/>
      <c r="AQ2594" s="19"/>
      <c r="AR2594" s="19"/>
      <c r="AS2594" s="19"/>
    </row>
    <row r="2595" spans="19:45" ht="30" customHeight="1" x14ac:dyDescent="0.25">
      <c r="S2595" s="19"/>
      <c r="T2595" s="19"/>
      <c r="U2595" s="19"/>
      <c r="V2595" s="19"/>
      <c r="W2595" s="19"/>
      <c r="X2595" s="19"/>
      <c r="Y2595" s="19"/>
      <c r="Z2595" s="19"/>
      <c r="AA2595" s="19"/>
      <c r="AB2595" s="19"/>
      <c r="AC2595" s="19"/>
      <c r="AD2595" s="19"/>
      <c r="AE2595" s="19"/>
      <c r="AF2595" s="19"/>
      <c r="AG2595" s="19"/>
      <c r="AH2595" s="19"/>
      <c r="AI2595" s="19"/>
      <c r="AJ2595" s="19"/>
      <c r="AK2595" s="19"/>
      <c r="AL2595" s="19"/>
      <c r="AM2595" s="19"/>
      <c r="AN2595" s="19"/>
      <c r="AO2595" s="19"/>
      <c r="AP2595" s="19"/>
      <c r="AQ2595" s="19"/>
      <c r="AR2595" s="19"/>
      <c r="AS2595" s="19"/>
    </row>
    <row r="2596" spans="19:45" ht="30" customHeight="1" x14ac:dyDescent="0.25">
      <c r="S2596" s="19"/>
      <c r="T2596" s="19"/>
      <c r="U2596" s="19"/>
      <c r="V2596" s="19"/>
      <c r="W2596" s="19"/>
      <c r="X2596" s="19"/>
      <c r="Y2596" s="19"/>
      <c r="Z2596" s="19"/>
      <c r="AA2596" s="19"/>
      <c r="AB2596" s="19"/>
      <c r="AC2596" s="19"/>
      <c r="AD2596" s="19"/>
      <c r="AE2596" s="19"/>
      <c r="AF2596" s="19"/>
      <c r="AG2596" s="19"/>
      <c r="AH2596" s="19"/>
      <c r="AI2596" s="19"/>
      <c r="AJ2596" s="19"/>
      <c r="AK2596" s="19"/>
      <c r="AL2596" s="19"/>
      <c r="AM2596" s="19"/>
      <c r="AN2596" s="19"/>
      <c r="AO2596" s="19"/>
      <c r="AP2596" s="19"/>
      <c r="AQ2596" s="19"/>
      <c r="AR2596" s="19"/>
      <c r="AS2596" s="19"/>
    </row>
    <row r="2597" spans="19:45" ht="30" customHeight="1" x14ac:dyDescent="0.25">
      <c r="S2597" s="19"/>
      <c r="T2597" s="19"/>
      <c r="U2597" s="19"/>
      <c r="V2597" s="19"/>
      <c r="W2597" s="19"/>
      <c r="X2597" s="19"/>
      <c r="Y2597" s="19"/>
      <c r="Z2597" s="19"/>
      <c r="AA2597" s="19"/>
      <c r="AB2597" s="19"/>
      <c r="AC2597" s="19"/>
      <c r="AD2597" s="19"/>
      <c r="AE2597" s="19"/>
      <c r="AF2597" s="19"/>
      <c r="AG2597" s="19"/>
      <c r="AH2597" s="19"/>
      <c r="AI2597" s="19"/>
      <c r="AJ2597" s="19"/>
      <c r="AK2597" s="19"/>
      <c r="AL2597" s="19"/>
      <c r="AM2597" s="19"/>
      <c r="AN2597" s="19"/>
      <c r="AO2597" s="19"/>
      <c r="AP2597" s="19"/>
      <c r="AQ2597" s="19"/>
      <c r="AR2597" s="19"/>
      <c r="AS2597" s="19"/>
    </row>
    <row r="2598" spans="19:45" ht="30" customHeight="1" x14ac:dyDescent="0.25">
      <c r="S2598" s="19"/>
      <c r="T2598" s="19"/>
      <c r="U2598" s="19"/>
      <c r="V2598" s="19"/>
      <c r="W2598" s="19"/>
      <c r="X2598" s="19"/>
      <c r="Y2598" s="19"/>
      <c r="Z2598" s="19"/>
      <c r="AA2598" s="19"/>
      <c r="AB2598" s="19"/>
      <c r="AC2598" s="19"/>
      <c r="AD2598" s="19"/>
      <c r="AE2598" s="19"/>
      <c r="AF2598" s="19"/>
      <c r="AG2598" s="19"/>
      <c r="AH2598" s="19"/>
      <c r="AI2598" s="19"/>
      <c r="AJ2598" s="19"/>
      <c r="AK2598" s="19"/>
      <c r="AL2598" s="19"/>
      <c r="AM2598" s="19"/>
      <c r="AN2598" s="19"/>
      <c r="AO2598" s="19"/>
      <c r="AP2598" s="19"/>
      <c r="AQ2598" s="19"/>
      <c r="AR2598" s="19"/>
      <c r="AS2598" s="19"/>
    </row>
    <row r="2599" spans="19:45" ht="30" customHeight="1" x14ac:dyDescent="0.25">
      <c r="S2599" s="19"/>
      <c r="T2599" s="19"/>
      <c r="U2599" s="19"/>
      <c r="V2599" s="19"/>
      <c r="W2599" s="19"/>
      <c r="X2599" s="19"/>
      <c r="Y2599" s="19"/>
      <c r="Z2599" s="19"/>
      <c r="AA2599" s="19"/>
      <c r="AB2599" s="19"/>
      <c r="AC2599" s="19"/>
      <c r="AD2599" s="19"/>
      <c r="AE2599" s="19"/>
      <c r="AF2599" s="19"/>
      <c r="AG2599" s="19"/>
      <c r="AH2599" s="19"/>
      <c r="AI2599" s="19"/>
      <c r="AJ2599" s="19"/>
      <c r="AK2599" s="19"/>
      <c r="AL2599" s="19"/>
      <c r="AM2599" s="19"/>
      <c r="AN2599" s="19"/>
      <c r="AO2599" s="19"/>
      <c r="AP2599" s="19"/>
      <c r="AQ2599" s="19"/>
      <c r="AR2599" s="19"/>
      <c r="AS2599" s="19"/>
    </row>
    <row r="2600" spans="19:45" ht="30" customHeight="1" x14ac:dyDescent="0.25">
      <c r="S2600" s="19"/>
      <c r="T2600" s="19"/>
      <c r="U2600" s="19"/>
      <c r="V2600" s="19"/>
      <c r="W2600" s="19"/>
      <c r="X2600" s="19"/>
      <c r="Y2600" s="19"/>
      <c r="Z2600" s="19"/>
      <c r="AA2600" s="19"/>
      <c r="AB2600" s="19"/>
      <c r="AC2600" s="19"/>
      <c r="AD2600" s="19"/>
      <c r="AE2600" s="19"/>
      <c r="AF2600" s="19"/>
      <c r="AG2600" s="19"/>
      <c r="AH2600" s="19"/>
      <c r="AI2600" s="19"/>
      <c r="AJ2600" s="19"/>
      <c r="AK2600" s="19"/>
      <c r="AL2600" s="19"/>
      <c r="AM2600" s="19"/>
      <c r="AN2600" s="19"/>
      <c r="AO2600" s="19"/>
      <c r="AP2600" s="19"/>
      <c r="AQ2600" s="19"/>
      <c r="AR2600" s="19"/>
      <c r="AS2600" s="19"/>
    </row>
    <row r="2601" spans="19:45" ht="30" customHeight="1" x14ac:dyDescent="0.25">
      <c r="S2601" s="19"/>
      <c r="T2601" s="19"/>
      <c r="U2601" s="19"/>
      <c r="V2601" s="19"/>
      <c r="W2601" s="19"/>
      <c r="X2601" s="19"/>
      <c r="Y2601" s="19"/>
      <c r="Z2601" s="19"/>
      <c r="AA2601" s="19"/>
      <c r="AB2601" s="19"/>
      <c r="AC2601" s="19"/>
      <c r="AD2601" s="19"/>
      <c r="AE2601" s="19"/>
      <c r="AF2601" s="19"/>
      <c r="AG2601" s="19"/>
      <c r="AH2601" s="19"/>
      <c r="AI2601" s="19"/>
      <c r="AJ2601" s="19"/>
      <c r="AK2601" s="19"/>
      <c r="AL2601" s="19"/>
      <c r="AM2601" s="19"/>
      <c r="AN2601" s="19"/>
      <c r="AO2601" s="19"/>
      <c r="AP2601" s="19"/>
      <c r="AQ2601" s="19"/>
      <c r="AR2601" s="19"/>
      <c r="AS2601" s="19"/>
    </row>
    <row r="2602" spans="19:45" ht="30" customHeight="1" x14ac:dyDescent="0.25">
      <c r="S2602" s="19"/>
      <c r="T2602" s="19"/>
      <c r="U2602" s="19"/>
      <c r="V2602" s="19"/>
      <c r="W2602" s="19"/>
      <c r="X2602" s="19"/>
      <c r="Y2602" s="19"/>
      <c r="Z2602" s="19"/>
      <c r="AA2602" s="19"/>
      <c r="AB2602" s="19"/>
      <c r="AC2602" s="19"/>
      <c r="AD2602" s="19"/>
      <c r="AE2602" s="19"/>
      <c r="AF2602" s="19"/>
      <c r="AG2602" s="19"/>
      <c r="AH2602" s="19"/>
      <c r="AI2602" s="19"/>
      <c r="AJ2602" s="19"/>
      <c r="AK2602" s="19"/>
      <c r="AL2602" s="19"/>
      <c r="AM2602" s="19"/>
      <c r="AN2602" s="19"/>
      <c r="AO2602" s="19"/>
      <c r="AP2602" s="19"/>
      <c r="AQ2602" s="19"/>
      <c r="AR2602" s="19"/>
      <c r="AS2602" s="19"/>
    </row>
    <row r="2603" spans="19:45" ht="30" customHeight="1" x14ac:dyDescent="0.25">
      <c r="S2603" s="19"/>
      <c r="T2603" s="19"/>
      <c r="U2603" s="19"/>
      <c r="V2603" s="19"/>
      <c r="W2603" s="19"/>
      <c r="X2603" s="19"/>
      <c r="Y2603" s="19"/>
      <c r="Z2603" s="19"/>
      <c r="AA2603" s="19"/>
      <c r="AB2603" s="19"/>
      <c r="AC2603" s="19"/>
      <c r="AD2603" s="19"/>
      <c r="AE2603" s="19"/>
      <c r="AF2603" s="19"/>
      <c r="AG2603" s="19"/>
      <c r="AH2603" s="19"/>
      <c r="AI2603" s="19"/>
      <c r="AJ2603" s="19"/>
      <c r="AK2603" s="19"/>
      <c r="AL2603" s="19"/>
      <c r="AM2603" s="19"/>
      <c r="AN2603" s="19"/>
      <c r="AO2603" s="19"/>
      <c r="AP2603" s="19"/>
      <c r="AQ2603" s="19"/>
      <c r="AR2603" s="19"/>
      <c r="AS2603" s="19"/>
    </row>
    <row r="2604" spans="19:45" ht="30" customHeight="1" x14ac:dyDescent="0.25">
      <c r="S2604" s="19"/>
      <c r="T2604" s="19"/>
      <c r="U2604" s="19"/>
      <c r="V2604" s="19"/>
      <c r="W2604" s="19"/>
      <c r="X2604" s="19"/>
      <c r="Y2604" s="19"/>
      <c r="Z2604" s="19"/>
      <c r="AA2604" s="19"/>
      <c r="AB2604" s="19"/>
      <c r="AC2604" s="19"/>
      <c r="AD2604" s="19"/>
      <c r="AE2604" s="19"/>
      <c r="AF2604" s="19"/>
      <c r="AG2604" s="19"/>
      <c r="AH2604" s="19"/>
      <c r="AI2604" s="19"/>
      <c r="AJ2604" s="19"/>
      <c r="AK2604" s="19"/>
      <c r="AL2604" s="19"/>
      <c r="AM2604" s="19"/>
      <c r="AN2604" s="19"/>
      <c r="AO2604" s="19"/>
      <c r="AP2604" s="19"/>
      <c r="AQ2604" s="19"/>
      <c r="AR2604" s="19"/>
      <c r="AS2604" s="19"/>
    </row>
    <row r="2605" spans="19:45" ht="30" customHeight="1" x14ac:dyDescent="0.25">
      <c r="S2605" s="19"/>
      <c r="T2605" s="19"/>
      <c r="U2605" s="19"/>
      <c r="V2605" s="19"/>
      <c r="W2605" s="19"/>
      <c r="X2605" s="19"/>
      <c r="Y2605" s="19"/>
      <c r="Z2605" s="19"/>
      <c r="AA2605" s="19"/>
      <c r="AB2605" s="19"/>
      <c r="AC2605" s="19"/>
      <c r="AD2605" s="19"/>
      <c r="AE2605" s="19"/>
      <c r="AF2605" s="19"/>
      <c r="AG2605" s="19"/>
      <c r="AH2605" s="19"/>
      <c r="AI2605" s="19"/>
      <c r="AJ2605" s="19"/>
      <c r="AK2605" s="19"/>
      <c r="AL2605" s="19"/>
      <c r="AM2605" s="19"/>
      <c r="AN2605" s="19"/>
      <c r="AO2605" s="19"/>
      <c r="AP2605" s="19"/>
      <c r="AQ2605" s="19"/>
      <c r="AR2605" s="19"/>
      <c r="AS2605" s="19"/>
    </row>
    <row r="2606" spans="19:45" ht="30" customHeight="1" x14ac:dyDescent="0.25">
      <c r="S2606" s="19"/>
      <c r="T2606" s="19"/>
      <c r="U2606" s="19"/>
      <c r="V2606" s="19"/>
      <c r="W2606" s="19"/>
      <c r="X2606" s="19"/>
      <c r="Y2606" s="19"/>
      <c r="Z2606" s="19"/>
      <c r="AA2606" s="19"/>
      <c r="AB2606" s="19"/>
      <c r="AC2606" s="19"/>
      <c r="AD2606" s="19"/>
      <c r="AE2606" s="19"/>
      <c r="AF2606" s="19"/>
      <c r="AG2606" s="19"/>
      <c r="AH2606" s="19"/>
      <c r="AI2606" s="19"/>
      <c r="AJ2606" s="19"/>
      <c r="AK2606" s="19"/>
      <c r="AL2606" s="19"/>
      <c r="AM2606" s="19"/>
      <c r="AN2606" s="19"/>
      <c r="AO2606" s="19"/>
      <c r="AP2606" s="19"/>
      <c r="AQ2606" s="19"/>
      <c r="AR2606" s="19"/>
      <c r="AS2606" s="19"/>
    </row>
    <row r="2607" spans="19:45" ht="30" customHeight="1" x14ac:dyDescent="0.25">
      <c r="S2607" s="19"/>
      <c r="T2607" s="19"/>
      <c r="U2607" s="19"/>
      <c r="V2607" s="19"/>
      <c r="W2607" s="19"/>
      <c r="X2607" s="19"/>
      <c r="Y2607" s="19"/>
      <c r="Z2607" s="19"/>
      <c r="AA2607" s="19"/>
      <c r="AB2607" s="19"/>
      <c r="AC2607" s="19"/>
      <c r="AD2607" s="19"/>
      <c r="AE2607" s="19"/>
      <c r="AF2607" s="19"/>
      <c r="AG2607" s="19"/>
      <c r="AH2607" s="19"/>
      <c r="AI2607" s="19"/>
      <c r="AJ2607" s="19"/>
      <c r="AK2607" s="19"/>
      <c r="AL2607" s="19"/>
      <c r="AM2607" s="19"/>
      <c r="AN2607" s="19"/>
      <c r="AO2607" s="19"/>
      <c r="AP2607" s="19"/>
      <c r="AQ2607" s="19"/>
      <c r="AR2607" s="19"/>
      <c r="AS2607" s="19"/>
    </row>
    <row r="2608" spans="19:45" ht="30" customHeight="1" x14ac:dyDescent="0.25">
      <c r="S2608" s="19"/>
      <c r="T2608" s="19"/>
      <c r="U2608" s="19"/>
      <c r="V2608" s="19"/>
      <c r="W2608" s="19"/>
      <c r="X2608" s="19"/>
      <c r="Y2608" s="19"/>
      <c r="Z2608" s="19"/>
      <c r="AA2608" s="19"/>
      <c r="AB2608" s="19"/>
      <c r="AC2608" s="19"/>
      <c r="AD2608" s="19"/>
      <c r="AE2608" s="19"/>
      <c r="AF2608" s="19"/>
      <c r="AG2608" s="19"/>
      <c r="AH2608" s="19"/>
      <c r="AI2608" s="19"/>
      <c r="AJ2608" s="19"/>
      <c r="AK2608" s="19"/>
      <c r="AL2608" s="19"/>
      <c r="AM2608" s="19"/>
      <c r="AN2608" s="19"/>
      <c r="AO2608" s="19"/>
      <c r="AP2608" s="19"/>
      <c r="AQ2608" s="19"/>
      <c r="AR2608" s="19"/>
      <c r="AS2608" s="19"/>
    </row>
    <row r="2609" spans="19:45" ht="30" customHeight="1" x14ac:dyDescent="0.25">
      <c r="S2609" s="19"/>
      <c r="T2609" s="19"/>
      <c r="U2609" s="19"/>
      <c r="V2609" s="19"/>
      <c r="W2609" s="19"/>
      <c r="X2609" s="19"/>
      <c r="Y2609" s="19"/>
      <c r="Z2609" s="19"/>
      <c r="AA2609" s="19"/>
      <c r="AB2609" s="19"/>
      <c r="AC2609" s="19"/>
      <c r="AD2609" s="19"/>
      <c r="AE2609" s="19"/>
      <c r="AF2609" s="19"/>
      <c r="AG2609" s="19"/>
      <c r="AH2609" s="19"/>
      <c r="AI2609" s="19"/>
      <c r="AJ2609" s="19"/>
      <c r="AK2609" s="19"/>
      <c r="AL2609" s="19"/>
      <c r="AM2609" s="19"/>
      <c r="AN2609" s="19"/>
      <c r="AO2609" s="19"/>
      <c r="AP2609" s="19"/>
      <c r="AQ2609" s="19"/>
      <c r="AR2609" s="19"/>
      <c r="AS2609" s="19"/>
    </row>
    <row r="2610" spans="19:45" ht="30" customHeight="1" x14ac:dyDescent="0.25">
      <c r="S2610" s="19"/>
      <c r="T2610" s="19"/>
      <c r="U2610" s="19"/>
      <c r="V2610" s="19"/>
      <c r="W2610" s="19"/>
      <c r="X2610" s="19"/>
      <c r="Y2610" s="19"/>
      <c r="Z2610" s="19"/>
      <c r="AA2610" s="19"/>
      <c r="AB2610" s="19"/>
      <c r="AC2610" s="19"/>
      <c r="AD2610" s="19"/>
      <c r="AE2610" s="19"/>
      <c r="AF2610" s="19"/>
      <c r="AG2610" s="19"/>
      <c r="AH2610" s="19"/>
      <c r="AI2610" s="19"/>
      <c r="AJ2610" s="19"/>
      <c r="AK2610" s="19"/>
      <c r="AL2610" s="19"/>
      <c r="AM2610" s="19"/>
      <c r="AN2610" s="19"/>
      <c r="AO2610" s="19"/>
      <c r="AP2610" s="19"/>
      <c r="AQ2610" s="19"/>
      <c r="AR2610" s="19"/>
      <c r="AS2610" s="19"/>
    </row>
    <row r="2611" spans="19:45" ht="30" customHeight="1" x14ac:dyDescent="0.25">
      <c r="S2611" s="19"/>
      <c r="T2611" s="19"/>
      <c r="U2611" s="19"/>
      <c r="V2611" s="19"/>
      <c r="W2611" s="19"/>
      <c r="X2611" s="19"/>
      <c r="Y2611" s="19"/>
      <c r="Z2611" s="19"/>
      <c r="AA2611" s="19"/>
      <c r="AB2611" s="19"/>
      <c r="AC2611" s="19"/>
      <c r="AD2611" s="19"/>
      <c r="AE2611" s="19"/>
      <c r="AF2611" s="19"/>
      <c r="AG2611" s="19"/>
      <c r="AH2611" s="19"/>
      <c r="AI2611" s="19"/>
      <c r="AJ2611" s="19"/>
      <c r="AK2611" s="19"/>
      <c r="AL2611" s="19"/>
      <c r="AM2611" s="19"/>
      <c r="AN2611" s="19"/>
      <c r="AO2611" s="19"/>
      <c r="AP2611" s="19"/>
      <c r="AQ2611" s="19"/>
      <c r="AR2611" s="19"/>
      <c r="AS2611" s="19"/>
    </row>
    <row r="2612" spans="19:45" ht="30" customHeight="1" x14ac:dyDescent="0.25">
      <c r="S2612" s="19"/>
      <c r="T2612" s="19"/>
      <c r="U2612" s="19"/>
      <c r="V2612" s="19"/>
      <c r="W2612" s="19"/>
      <c r="X2612" s="19"/>
      <c r="Y2612" s="19"/>
      <c r="Z2612" s="19"/>
      <c r="AA2612" s="19"/>
      <c r="AB2612" s="19"/>
      <c r="AC2612" s="19"/>
      <c r="AD2612" s="19"/>
      <c r="AE2612" s="19"/>
      <c r="AF2612" s="19"/>
      <c r="AG2612" s="19"/>
      <c r="AH2612" s="19"/>
      <c r="AI2612" s="19"/>
      <c r="AJ2612" s="19"/>
      <c r="AK2612" s="19"/>
      <c r="AL2612" s="19"/>
      <c r="AM2612" s="19"/>
      <c r="AN2612" s="19"/>
      <c r="AO2612" s="19"/>
      <c r="AP2612" s="19"/>
      <c r="AQ2612" s="19"/>
      <c r="AR2612" s="19"/>
      <c r="AS2612" s="19"/>
    </row>
    <row r="2613" spans="19:45" ht="30" customHeight="1" x14ac:dyDescent="0.25">
      <c r="S2613" s="19"/>
      <c r="T2613" s="19"/>
      <c r="U2613" s="19"/>
      <c r="V2613" s="19"/>
      <c r="W2613" s="19"/>
      <c r="X2613" s="19"/>
      <c r="Y2613" s="19"/>
      <c r="Z2613" s="19"/>
      <c r="AA2613" s="19"/>
      <c r="AB2613" s="19"/>
      <c r="AC2613" s="19"/>
      <c r="AD2613" s="19"/>
      <c r="AE2613" s="19"/>
      <c r="AF2613" s="19"/>
      <c r="AG2613" s="19"/>
      <c r="AH2613" s="19"/>
      <c r="AI2613" s="19"/>
      <c r="AJ2613" s="19"/>
      <c r="AK2613" s="19"/>
      <c r="AL2613" s="19"/>
      <c r="AM2613" s="19"/>
      <c r="AN2613" s="19"/>
      <c r="AO2613" s="19"/>
      <c r="AP2613" s="19"/>
      <c r="AQ2613" s="19"/>
      <c r="AR2613" s="19"/>
      <c r="AS2613" s="19"/>
    </row>
    <row r="2614" spans="19:45" ht="30" customHeight="1" x14ac:dyDescent="0.25">
      <c r="S2614" s="19"/>
      <c r="T2614" s="19"/>
      <c r="U2614" s="19"/>
      <c r="V2614" s="19"/>
      <c r="W2614" s="19"/>
      <c r="X2614" s="19"/>
      <c r="Y2614" s="19"/>
      <c r="Z2614" s="19"/>
      <c r="AA2614" s="19"/>
      <c r="AB2614" s="19"/>
      <c r="AC2614" s="19"/>
      <c r="AD2614" s="19"/>
      <c r="AE2614" s="19"/>
      <c r="AF2614" s="19"/>
      <c r="AG2614" s="19"/>
      <c r="AH2614" s="19"/>
      <c r="AI2614" s="19"/>
      <c r="AJ2614" s="19"/>
      <c r="AK2614" s="19"/>
      <c r="AL2614" s="19"/>
      <c r="AM2614" s="19"/>
      <c r="AN2614" s="19"/>
      <c r="AO2614" s="19"/>
      <c r="AP2614" s="19"/>
      <c r="AQ2614" s="19"/>
      <c r="AR2614" s="19"/>
      <c r="AS2614" s="19"/>
    </row>
    <row r="2615" spans="19:45" ht="30" customHeight="1" x14ac:dyDescent="0.25">
      <c r="S2615" s="19"/>
      <c r="T2615" s="19"/>
      <c r="U2615" s="19"/>
      <c r="V2615" s="19"/>
      <c r="W2615" s="19"/>
      <c r="X2615" s="19"/>
      <c r="Y2615" s="19"/>
      <c r="Z2615" s="19"/>
      <c r="AA2615" s="19"/>
      <c r="AB2615" s="19"/>
      <c r="AC2615" s="19"/>
      <c r="AD2615" s="19"/>
      <c r="AE2615" s="19"/>
      <c r="AF2615" s="19"/>
      <c r="AG2615" s="19"/>
      <c r="AH2615" s="19"/>
      <c r="AI2615" s="19"/>
      <c r="AJ2615" s="19"/>
      <c r="AK2615" s="19"/>
      <c r="AL2615" s="19"/>
      <c r="AM2615" s="19"/>
      <c r="AN2615" s="19"/>
      <c r="AO2615" s="19"/>
      <c r="AP2615" s="19"/>
      <c r="AQ2615" s="19"/>
      <c r="AR2615" s="19"/>
      <c r="AS2615" s="19"/>
    </row>
    <row r="2616" spans="19:45" ht="30" customHeight="1" x14ac:dyDescent="0.25">
      <c r="S2616" s="19"/>
      <c r="T2616" s="19"/>
      <c r="U2616" s="19"/>
      <c r="V2616" s="19"/>
      <c r="W2616" s="19"/>
      <c r="X2616" s="19"/>
      <c r="Y2616" s="19"/>
      <c r="Z2616" s="19"/>
      <c r="AA2616" s="19"/>
      <c r="AB2616" s="19"/>
      <c r="AC2616" s="19"/>
      <c r="AD2616" s="19"/>
      <c r="AE2616" s="19"/>
      <c r="AF2616" s="19"/>
      <c r="AG2616" s="19"/>
      <c r="AH2616" s="19"/>
      <c r="AI2616" s="19"/>
      <c r="AJ2616" s="19"/>
      <c r="AK2616" s="19"/>
      <c r="AL2616" s="19"/>
      <c r="AM2616" s="19"/>
      <c r="AN2616" s="19"/>
      <c r="AO2616" s="19"/>
      <c r="AP2616" s="19"/>
      <c r="AQ2616" s="19"/>
      <c r="AR2616" s="19"/>
      <c r="AS2616" s="19"/>
    </row>
    <row r="2617" spans="19:45" ht="30" customHeight="1" x14ac:dyDescent="0.25">
      <c r="S2617" s="19"/>
      <c r="T2617" s="19"/>
      <c r="U2617" s="19"/>
      <c r="V2617" s="19"/>
      <c r="W2617" s="19"/>
      <c r="X2617" s="19"/>
      <c r="Y2617" s="19"/>
      <c r="Z2617" s="19"/>
      <c r="AA2617" s="19"/>
      <c r="AB2617" s="19"/>
      <c r="AC2617" s="19"/>
      <c r="AD2617" s="19"/>
      <c r="AE2617" s="19"/>
      <c r="AF2617" s="19"/>
      <c r="AG2617" s="19"/>
      <c r="AH2617" s="19"/>
      <c r="AI2617" s="19"/>
      <c r="AJ2617" s="19"/>
      <c r="AK2617" s="19"/>
      <c r="AL2617" s="19"/>
      <c r="AM2617" s="19"/>
      <c r="AN2617" s="19"/>
      <c r="AO2617" s="19"/>
      <c r="AP2617" s="19"/>
      <c r="AQ2617" s="19"/>
      <c r="AR2617" s="19"/>
      <c r="AS2617" s="19"/>
    </row>
    <row r="2618" spans="19:45" ht="30" customHeight="1" x14ac:dyDescent="0.25">
      <c r="S2618" s="19"/>
      <c r="T2618" s="19"/>
      <c r="U2618" s="19"/>
      <c r="V2618" s="19"/>
      <c r="W2618" s="19"/>
      <c r="X2618" s="19"/>
      <c r="Y2618" s="19"/>
      <c r="Z2618" s="19"/>
      <c r="AA2618" s="19"/>
      <c r="AB2618" s="19"/>
      <c r="AC2618" s="19"/>
      <c r="AD2618" s="19"/>
      <c r="AE2618" s="19"/>
      <c r="AF2618" s="19"/>
      <c r="AG2618" s="19"/>
      <c r="AH2618" s="19"/>
      <c r="AI2618" s="19"/>
      <c r="AJ2618" s="19"/>
      <c r="AK2618" s="19"/>
      <c r="AL2618" s="19"/>
      <c r="AM2618" s="19"/>
      <c r="AN2618" s="19"/>
      <c r="AO2618" s="19"/>
      <c r="AP2618" s="19"/>
      <c r="AQ2618" s="19"/>
      <c r="AR2618" s="19"/>
      <c r="AS2618" s="19"/>
    </row>
  </sheetData>
  <sheetProtection sheet="1" objects="1" scenarios="1"/>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T2092 T2157 T2222 T2287 T2352" xr:uid="{5B22BC07-352E-4759-B47C-38832018A464}">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AA2085:AA2144 AA2150:AA2209 AA2215:AA2274 AA2280:AA2339 AA2345:AA2404" xr:uid="{7D4BA3D3-EC6F-4868-BC66-3DFC1E73EF72}">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AB2085:AB2144 AB2150:AB2209 AB2215:AB2274 AB2280:AB2339 AB2345:AB2404" xr:uid="{EC84B8CB-653F-4FA1-B52F-77D4C57CDEB5}">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AC2085:AC2144 AC2150:AC2209 AC2215:AC2274 AC2280:AC2339 AC2345:AC2404" xr:uid="{41E762C6-C86B-48D7-89F4-B21AAFC4E9E5}">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AD2085:AD2144 AD2150:AD2209 AD2215:AD2274 AD2280:AD2339 AD2345:AD2404" xr:uid="{05D13DC6-230D-420B-9B82-D95A328BD13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AE2085:AE2144 AE2150:AE2209 AE2215:AE2274 AE2280:AE2339 AE2345:AE2404" xr:uid="{28EC3C99-6D7F-48F5-BE79-6D55BB00A420}">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T2088 T2153 T2218 T2283 T2348" xr:uid="{FA434FD2-6A0C-4A76-B6AC-05DD10F5697E}">
      <formula1>$AU$2:$AU$31</formula1>
    </dataValidation>
    <dataValidation type="list" allowBlank="1" showInputMessage="1" showErrorMessage="1" sqref="BI1:BK1" xr:uid="{AE7230FE-63B9-4E45-B60C-9694C95E7FF4}">
      <formula1>$DF$2:$DF$31</formula1>
    </dataValidation>
    <dataValidation type="list" allowBlank="1" showInputMessage="1" showErrorMessage="1" sqref="BV1:BW1" xr:uid="{E52BBBAC-AFE0-4330-B865-9DB4337E7B55}">
      <formula1>$DG$2:$DG$31</formula1>
    </dataValidation>
    <dataValidation type="list" allowBlank="1" showInputMessage="1" showErrorMessage="1" sqref="CF1:CH1 BU1 CP1 DA1" xr:uid="{8742C6C8-A918-4C35-ABF4-E7182100B547}">
      <formula1>$DJ$2:$DJ$31</formula1>
    </dataValidation>
    <dataValidation type="list" allowBlank="1" showInputMessage="1" showErrorMessage="1" sqref="CQ1:CR1" xr:uid="{02B7EF3F-B4E4-42BE-81B2-02D9F19B4EEC}">
      <formula1>$DI$2:$DI$31</formula1>
    </dataValidation>
    <dataValidation type="list" allowBlank="1" showInputMessage="1" showErrorMessage="1" sqref="DB1:DC1" xr:uid="{67364F48-761C-47BD-8B07-AD7B42331683}">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U2081 U2146 U2211 U2276 U2341" xr:uid="{B4AFDEBF-181E-4F35-8C7C-925A5A90411E}">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T2095 T2160 T2225 T2290 T2355" xr:uid="{63F0981F-3D70-4009-8706-57844F5CEC2D}">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T2090 T2155 T2220 T2285 T2350" xr:uid="{2362B966-79AF-44FE-A1DF-ABD6C44B5AF8}">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T2089 T2154 T2219 T2284 T2349" xr:uid="{57F18158-7899-4C75-B6AE-ECF53B4CF42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C0CC231-2AB5-4C06-8F00-26C3D757F557}">
          <x14:formula1>
            <xm:f>'Check'!$D$2:$D$15</xm:f>
          </x14:formula1>
          <xm:sqref>T2 T67 T132 T197 T262 T327 T392 T457 T522 T587 T652 T717 T782 T847 T912 T977 T1042 T1107 T1172 T1237 T1302 T1367 T1432 T1497 T1562 T1627 T1692 T1757 T1822 T1887 T1952 T2017 T2082 T2147 T2212 T2277 T2342</xm:sqref>
        </x14:dataValidation>
        <x14:dataValidation type="list" allowBlank="1" showInputMessage="1" showErrorMessage="1" xr:uid="{4A9C7C7C-8BB9-4C29-BA83-6E031C59C6ED}">
          <x14:formula1>
            <xm:f>Sensor!$A$1:$A$200</xm:f>
          </x14:formula1>
          <xm:sqref>T6 T71 T136 T201 T266 T331 T396 T461 T526 T591 T656 T721 T786 T851 T916 T981 T1046 T1111 T1176 T1241 T1306 T1371 T1436 T1501 T1566 T1631 T1696 T1761 T1826 T1891 T1956 T2021 T2086 T2151 T2216 T2281 T2346</xm:sqref>
        </x14:dataValidation>
        <x14:dataValidation type="list" allowBlank="1" showInputMessage="1" showErrorMessage="1" xr:uid="{F880FF82-9E44-44CE-BF3A-57117057252A}">
          <x14:formula1>
            <xm:f>'Check'!$A$2:$A$15</xm:f>
          </x14:formula1>
          <xm:sqref>T3 T68 T133 T198 T263 T328 T393 T458 T523 T588 T653 T718 T783 T848 T913 T978 T1043 T1108 T1173 T1238 T1303 T1368 T1433 T1498 T1563 T1628 T1693 T1758 T1823 T1888 T1953 T2018 T2083 T2148 T2213 T2278 T2343</xm:sqref>
        </x14:dataValidation>
        <x14:dataValidation type="list" allowBlank="1" showInputMessage="1" showErrorMessage="1" xr:uid="{0BE6F754-AE50-42CB-89CB-A99E819C8002}">
          <x14:formula1>
            <xm:f>MPN!$A$1:$A$497</xm:f>
          </x14:formula1>
          <xm:sqref>T4 T2214 T2149 T2084 T2019 T1954 T1889 T1824 T1759 T1694 T1629 T1564 T1499 T1434 T1369 T1304 T1239 T1174 T1109 T1044 T979 T914 T849 T784 T719 T654 T589 T524 T459 T394 T329 T264 T199 T134 T69 T2279 T2344</xm:sqref>
        </x14:dataValidation>
        <x14:dataValidation type="list" allowBlank="1" showInputMessage="1" showErrorMessage="1" xr:uid="{51B73F12-DE2C-49CD-954D-50130D499F88}">
          <x14:formula1>
            <xm:f>ASIC!$A$2:$A$200</xm:f>
          </x14:formula1>
          <xm:sqref>T5 T70 T135 T200 T265 T330 T395 T460 T525 T590 T655 T720 T785 T850 T915 T980 T1045 T1110 T1175 T1240 T1305 T1370 T1435 T1500 T1565 T1630 T1695 T1760 T1825 T1890 T1955 T2020 T2085 T2150 T2215 T2280 T2345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A497-6D87-4383-932A-06FC85016848}">
  <sheetPr codeName="工作表19"/>
  <dimension ref="A1:EE986"/>
  <sheetViews>
    <sheetView topLeftCell="J1" zoomScale="70" zoomScaleNormal="70" workbookViewId="0">
      <selection activeCell="O7" sqref="O7"/>
    </sheetView>
  </sheetViews>
  <sheetFormatPr defaultColWidth="8.875" defaultRowHeight="30" customHeight="1" x14ac:dyDescent="0.25"/>
  <cols>
    <col min="1" max="1" width="14.625" style="88" customWidth="1"/>
    <col min="2" max="2" width="21" style="88" bestFit="1" customWidth="1"/>
    <col min="3" max="3" width="19" style="88" customWidth="1"/>
    <col min="4" max="4" width="15.625" style="88" customWidth="1"/>
    <col min="5" max="5" width="22.625" style="88" customWidth="1"/>
    <col min="6" max="6" width="23.25" style="88" customWidth="1"/>
    <col min="7" max="7" width="19.875" style="88" customWidth="1"/>
    <col min="8" max="9" width="15.625" style="88" customWidth="1"/>
    <col min="10" max="10" width="22.25" style="88" customWidth="1"/>
    <col min="11" max="11" width="15.625" style="88" customWidth="1"/>
    <col min="12" max="12" width="35.875" style="88" customWidth="1"/>
    <col min="13" max="13" width="22.375" style="88" customWidth="1"/>
    <col min="14" max="14" width="15.625" style="88" customWidth="1"/>
    <col min="15" max="15" width="48.625" style="86" customWidth="1"/>
    <col min="16" max="16" width="70.625" style="86" customWidth="1"/>
    <col min="17" max="17" width="56.875" style="86" customWidth="1"/>
    <col min="18" max="18" width="2.625" style="109" customWidth="1"/>
    <col min="19" max="19" width="23.375" style="86" customWidth="1"/>
    <col min="20" max="20" width="32.75" style="88" bestFit="1" customWidth="1"/>
    <col min="21" max="21" width="24.125" style="88" customWidth="1"/>
    <col min="22" max="22" width="13.125" style="88" customWidth="1"/>
    <col min="23" max="23" width="19.375" style="88" customWidth="1"/>
    <col min="24" max="24" width="14.375" style="88" customWidth="1"/>
    <col min="25" max="26" width="13.125" style="88" customWidth="1"/>
    <col min="27" max="27" width="19.625" style="88" customWidth="1"/>
    <col min="28" max="39" width="12.625" style="88" customWidth="1"/>
    <col min="40" max="40" width="11.5" style="88" customWidth="1"/>
    <col min="41" max="43" width="11.375" style="88" customWidth="1"/>
    <col min="44" max="44" width="11.5" style="88" customWidth="1"/>
    <col min="45" max="45" width="22.875" style="88" customWidth="1"/>
    <col min="46" max="46" width="2.625" style="109" customWidth="1"/>
    <col min="47" max="47" width="19.5" style="88" customWidth="1"/>
    <col min="48" max="49" width="10.625" style="88" customWidth="1"/>
    <col min="50" max="52" width="8.875" style="88"/>
    <col min="53" max="53" width="0.875" style="94" customWidth="1"/>
    <col min="54" max="54" width="16.75" style="88" bestFit="1" customWidth="1"/>
    <col min="55" max="57" width="8" style="88" customWidth="1"/>
    <col min="58" max="60" width="3.375" style="88" bestFit="1" customWidth="1"/>
    <col min="61" max="63" width="20.125" style="88" customWidth="1"/>
    <col min="64" max="64" width="0.875" style="94" customWidth="1"/>
    <col min="65" max="65" width="6.375" style="88" bestFit="1" customWidth="1"/>
    <col min="66" max="69" width="6.75" style="88" bestFit="1" customWidth="1"/>
    <col min="70" max="72" width="3" style="88" bestFit="1" customWidth="1"/>
    <col min="73" max="75" width="20.125" style="88" customWidth="1"/>
    <col min="76" max="76" width="0.875" style="94" customWidth="1"/>
    <col min="77" max="77" width="12.625" style="88" customWidth="1"/>
    <col min="78" max="78" width="7.125" style="88" bestFit="1" customWidth="1"/>
    <col min="79" max="79" width="5.875" style="88" bestFit="1" customWidth="1"/>
    <col min="80" max="80" width="7.125" style="88" bestFit="1" customWidth="1"/>
    <col min="81" max="81" width="5.875" style="88" bestFit="1" customWidth="1"/>
    <col min="82" max="82" width="3" style="88" bestFit="1" customWidth="1"/>
    <col min="83" max="83" width="3.5" style="88" customWidth="1"/>
    <col min="84" max="86" width="20.125" style="88" customWidth="1"/>
    <col min="87" max="87" width="0.875" style="94" customWidth="1"/>
    <col min="88" max="88" width="8.875" style="88"/>
    <col min="89" max="93" width="3" style="88" bestFit="1" customWidth="1"/>
    <col min="94" max="96" width="20.125" style="88" customWidth="1"/>
    <col min="97" max="97" width="0.875" style="94" customWidth="1"/>
    <col min="98" max="98" width="9.625" style="88" customWidth="1"/>
    <col min="99" max="99" width="5.625" style="88" bestFit="1" customWidth="1"/>
    <col min="100" max="103" width="3" style="88" bestFit="1" customWidth="1"/>
    <col min="104" max="104" width="11" style="88" bestFit="1" customWidth="1"/>
    <col min="105" max="107" width="20.125" style="88" customWidth="1"/>
    <col min="108" max="108" width="0.875" style="94" customWidth="1"/>
    <col min="109" max="109" width="13.5" style="88" bestFit="1" customWidth="1"/>
    <col min="110" max="114" width="18.75" style="88" customWidth="1"/>
    <col min="115" max="115" width="0.875" style="94" customWidth="1"/>
    <col min="116" max="116" width="24" style="88" customWidth="1"/>
    <col min="117" max="117" width="18.125" style="88" bestFit="1" customWidth="1"/>
    <col min="118" max="118" width="18" style="88" bestFit="1" customWidth="1"/>
    <col min="119" max="119" width="19.25" style="88" bestFit="1" customWidth="1"/>
    <col min="120" max="121" width="17.625" style="88" bestFit="1" customWidth="1"/>
    <col min="122" max="122" width="18" style="88" bestFit="1" customWidth="1"/>
    <col min="123" max="123" width="0.875" style="94" customWidth="1"/>
    <col min="124" max="124" width="21.375" style="92" bestFit="1" customWidth="1"/>
    <col min="125" max="126" width="18" style="92" customWidth="1"/>
    <col min="127" max="127" width="0.875" style="94" customWidth="1"/>
    <col min="128" max="128" width="56.25" style="88" customWidth="1"/>
    <col min="129" max="129" width="25.875" style="86" customWidth="1"/>
    <col min="130" max="130" width="37.75" style="86" customWidth="1"/>
    <col min="131" max="131" width="0.875" style="94" customWidth="1"/>
    <col min="132" max="132" width="12.5" style="88" customWidth="1"/>
    <col min="133" max="133" width="77" style="86" customWidth="1"/>
    <col min="134" max="134" width="118.5" style="86"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1251</v>
      </c>
      <c r="C1" s="83" t="s">
        <v>9</v>
      </c>
      <c r="D1" s="83" t="s">
        <v>4</v>
      </c>
      <c r="E1" s="83" t="s">
        <v>5</v>
      </c>
      <c r="F1" s="83" t="s">
        <v>12</v>
      </c>
      <c r="G1" s="83" t="s">
        <v>10</v>
      </c>
      <c r="H1" s="83" t="s">
        <v>0</v>
      </c>
      <c r="I1" s="83" t="s">
        <v>6</v>
      </c>
      <c r="J1" s="83" t="s">
        <v>7</v>
      </c>
      <c r="K1" s="83" t="s">
        <v>1</v>
      </c>
      <c r="L1" s="83" t="s">
        <v>722</v>
      </c>
      <c r="M1" s="83" t="s">
        <v>3</v>
      </c>
      <c r="N1" s="83" t="s">
        <v>720</v>
      </c>
      <c r="O1" s="83" t="s">
        <v>11</v>
      </c>
      <c r="P1" s="83" t="s">
        <v>8</v>
      </c>
      <c r="Q1" s="83" t="s">
        <v>2</v>
      </c>
      <c r="R1" s="85"/>
      <c r="S1" s="31" cm="1">
        <f t="array" ref="S1">BoxNum(ROW($S1))</f>
        <v>1</v>
      </c>
      <c r="T1" s="7" t="s">
        <v>698</v>
      </c>
      <c r="U1" s="15" t="s">
        <v>1224</v>
      </c>
      <c r="V1" s="12"/>
      <c r="W1" s="65"/>
      <c r="X1" s="12"/>
      <c r="Y1" s="7">
        <f>VLOOKUP(U1,$DX$1:$DZ$21,3,FALSE)</f>
        <v>0</v>
      </c>
      <c r="Z1" s="5"/>
      <c r="AA1" s="5"/>
      <c r="AB1" s="5"/>
      <c r="AC1" s="5"/>
      <c r="AD1" s="8"/>
      <c r="AE1" s="5"/>
      <c r="AF1" s="5"/>
      <c r="AG1" s="5"/>
      <c r="AH1" s="5"/>
      <c r="AI1" s="5"/>
      <c r="AJ1" s="5"/>
      <c r="AK1" s="5"/>
      <c r="AL1" s="5"/>
      <c r="AM1" s="5"/>
      <c r="AN1" s="5"/>
      <c r="AO1" s="5"/>
      <c r="AP1" s="5"/>
      <c r="AQ1" s="5"/>
      <c r="AR1" s="5"/>
      <c r="AS1" s="5"/>
      <c r="AT1" s="85"/>
      <c r="AU1" s="88" t="s">
        <v>588</v>
      </c>
      <c r="AV1" s="88" t="s">
        <v>433</v>
      </c>
      <c r="AW1" s="88" t="s">
        <v>437</v>
      </c>
      <c r="AX1" s="88" t="s">
        <v>450</v>
      </c>
      <c r="AY1" s="88" t="s">
        <v>255</v>
      </c>
      <c r="AZ1" s="88" t="s">
        <v>255</v>
      </c>
      <c r="BA1" s="89"/>
      <c r="BB1" s="88" t="s">
        <v>7</v>
      </c>
      <c r="BC1" s="88" t="s">
        <v>814</v>
      </c>
      <c r="BD1" s="88" t="s">
        <v>972</v>
      </c>
      <c r="BE1" s="88" t="s">
        <v>973</v>
      </c>
      <c r="BF1" s="88" t="s">
        <v>255</v>
      </c>
      <c r="BG1" s="88" t="s">
        <v>255</v>
      </c>
      <c r="BH1" s="88" t="s">
        <v>255</v>
      </c>
      <c r="BI1" s="90" t="s">
        <v>576</v>
      </c>
      <c r="BJ1" s="90" t="s">
        <v>255</v>
      </c>
      <c r="BK1" s="90" t="s">
        <v>255</v>
      </c>
      <c r="BL1" s="89"/>
      <c r="BM1" s="91" t="s">
        <v>563</v>
      </c>
      <c r="BN1" s="91" t="s">
        <v>565</v>
      </c>
      <c r="BO1" s="91" t="s">
        <v>974</v>
      </c>
      <c r="BP1" s="91" t="s">
        <v>1082</v>
      </c>
      <c r="BQ1" s="91" t="s">
        <v>1083</v>
      </c>
      <c r="BR1" s="91" t="s">
        <v>255</v>
      </c>
      <c r="BS1" s="91" t="s">
        <v>255</v>
      </c>
      <c r="BT1" s="91" t="s">
        <v>255</v>
      </c>
      <c r="BU1" s="87" t="s">
        <v>576</v>
      </c>
      <c r="BV1" s="90" t="s">
        <v>255</v>
      </c>
      <c r="BW1" s="90" t="s">
        <v>255</v>
      </c>
      <c r="BX1" s="89"/>
      <c r="BY1" s="91" t="s">
        <v>608</v>
      </c>
      <c r="BZ1" s="91" t="s">
        <v>812</v>
      </c>
      <c r="CA1" s="91" t="s">
        <v>564</v>
      </c>
      <c r="CB1" s="88" t="s">
        <v>255</v>
      </c>
      <c r="CC1" s="88" t="s">
        <v>255</v>
      </c>
      <c r="CD1" s="88" t="s">
        <v>562</v>
      </c>
      <c r="CE1" s="88" t="s">
        <v>255</v>
      </c>
      <c r="CF1" s="87" t="s">
        <v>576</v>
      </c>
      <c r="CG1" s="87" t="s">
        <v>255</v>
      </c>
      <c r="CH1" s="87" t="s">
        <v>255</v>
      </c>
      <c r="CI1" s="89"/>
      <c r="CJ1" s="88" t="s">
        <v>607</v>
      </c>
      <c r="CK1" s="88" t="s">
        <v>255</v>
      </c>
      <c r="CL1" s="88" t="s">
        <v>255</v>
      </c>
      <c r="CM1" s="88" t="s">
        <v>255</v>
      </c>
      <c r="CN1" s="88" t="s">
        <v>255</v>
      </c>
      <c r="CO1" s="88" t="s">
        <v>255</v>
      </c>
      <c r="CP1" s="87" t="s">
        <v>610</v>
      </c>
      <c r="CQ1" s="87" t="s">
        <v>255</v>
      </c>
      <c r="CR1" s="87" t="s">
        <v>255</v>
      </c>
      <c r="CS1" s="89"/>
      <c r="CT1" s="88" t="s">
        <v>577</v>
      </c>
      <c r="CU1" s="88" t="s">
        <v>812</v>
      </c>
      <c r="CV1" s="88" t="s">
        <v>255</v>
      </c>
      <c r="CW1" s="88" t="s">
        <v>255</v>
      </c>
      <c r="CX1" s="88" t="s">
        <v>255</v>
      </c>
      <c r="CY1" s="88" t="s">
        <v>255</v>
      </c>
      <c r="CZ1" s="88" t="s">
        <v>609</v>
      </c>
      <c r="DA1" s="87" t="s">
        <v>610</v>
      </c>
      <c r="DB1" s="87" t="s">
        <v>255</v>
      </c>
      <c r="DC1" s="87" t="s">
        <v>255</v>
      </c>
      <c r="DD1" s="89"/>
      <c r="DE1" s="88" t="s">
        <v>574</v>
      </c>
      <c r="DF1" s="88" t="s">
        <v>553</v>
      </c>
      <c r="DG1" s="88" t="s">
        <v>568</v>
      </c>
      <c r="DH1" s="88" t="s">
        <v>575</v>
      </c>
      <c r="DI1" s="88" t="s">
        <v>572</v>
      </c>
      <c r="DJ1" s="88" t="s">
        <v>570</v>
      </c>
      <c r="DK1" s="89"/>
      <c r="DL1" s="88" t="s">
        <v>718</v>
      </c>
      <c r="DM1" s="88" t="s">
        <v>708</v>
      </c>
      <c r="DN1" s="88" t="s">
        <v>707</v>
      </c>
      <c r="DO1" s="88" t="s">
        <v>709</v>
      </c>
      <c r="DP1" s="88" t="s">
        <v>710</v>
      </c>
      <c r="DQ1" s="88" t="s">
        <v>611</v>
      </c>
      <c r="DR1" s="88" t="s">
        <v>711</v>
      </c>
      <c r="DS1" s="89"/>
      <c r="DT1" s="92" t="s">
        <v>25</v>
      </c>
      <c r="DU1" s="92" t="s">
        <v>724</v>
      </c>
      <c r="DV1" s="92" t="s">
        <v>725</v>
      </c>
      <c r="DW1" s="89"/>
      <c r="DX1" s="93" t="s">
        <v>699</v>
      </c>
      <c r="DY1" s="93" t="s">
        <v>700</v>
      </c>
      <c r="DZ1" s="93" t="s">
        <v>701</v>
      </c>
      <c r="EA1" s="89"/>
      <c r="EB1" s="93" t="s">
        <v>612</v>
      </c>
      <c r="EC1" s="93" t="s">
        <v>613</v>
      </c>
      <c r="ED1" s="93" t="s">
        <v>614</v>
      </c>
    </row>
    <row r="2" spans="1:134" ht="30" customHeight="1" x14ac:dyDescent="0.25">
      <c r="A2" s="95">
        <v>1</v>
      </c>
      <c r="B2" s="96" t="str">
        <f t="shared" ref="B2:B33" si="0">HYPERLINK("#AG" &amp; (($A2 - 1) * 65 + 10), "=Block" &amp; $A2 &amp;"==")</f>
        <v>=Block1==</v>
      </c>
      <c r="C2" s="59" t="str" cm="1">
        <f t="array" aca="1" ref="C2" ca="1">BoxVal($A2,8,COLUMN(INDIRECT("T"&amp;($A2-1)*65+2)),1)</f>
        <v>10V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ZTS6216</v>
      </c>
      <c r="H2" s="59" t="str" cm="1">
        <f t="array" aca="1" ref="H2" ca="1">BoxVal($A2,5,COLUMN(INDIRECT("T"&amp;($A2-1)*65+2)),1)</f>
        <v>4804WG</v>
      </c>
      <c r="I2" s="59" t="str" cm="1">
        <f t="array" aca="1" ref="I2" ca="1">BoxVal($A2,6,COLUMN(INDIRECT("T"&amp;($A2-1)*65+2)),1)</f>
        <v>ZTS2100</v>
      </c>
      <c r="J2" s="59" t="str" cm="1">
        <f t="array" aca="1" ref="J2" ca="1">BoxVal($A2,21,COLUMN(INDIRECT("T"&amp;($A2-1)*65+2)),1)</f>
        <v>10V_NormalMode</v>
      </c>
      <c r="K2" s="59" t="str" cm="1">
        <f t="array" aca="1" ref="K2" ca="1">BoxVal($A2,25,COLUMN(INDIRECT("T"&amp;($A2-1)*65+2)),1)</f>
        <v>Default</v>
      </c>
      <c r="L2" s="60" t="str" cm="1">
        <f t="array" aca="1" ref="L2" ca="1">BoxVal($A2,32,COLUMN(INDIRECT("T"&amp;($A2-1)*65+2)),1)</f>
        <v>3.3V : 100~200 (uA)
Vdc&amp;Remark: 0.64V (1.8V), 0.638V (3.3V)</v>
      </c>
      <c r="M2" s="59" t="str" cm="1">
        <f t="array" aca="1" ref="M2" ca="1">BoxVal($A2,31,COLUMN(INDIRECT("T"&amp;($A2-1)*65+2)),1)</f>
        <v>-38+/-1 dBV</v>
      </c>
      <c r="N2" s="59" t="str" cm="1">
        <f t="array" aca="1" ref="N2" ca="1">BoxVal($A2,12,COLUMN(INDIRECT("T"&amp;($A2-1)*65+2)),1)</f>
        <v>Normal</v>
      </c>
      <c r="O2" s="64" t="str" cm="1">
        <f t="array" ref="O2">BoxVal($A2,2,COLUMN(V3),1)</f>
        <v/>
      </c>
      <c r="P2" s="64" t="str" cm="1">
        <f t="array" aca="1" ref="P2" ca="1">BoxVal($A2,2,COLUMN(INDIRECT("AB"&amp;($A2-1)*65+2)),1)</f>
        <v>10V_NormalMode_38dB_M804WG_N002A_400_467_ZTS6216_MP1.10</v>
      </c>
      <c r="Q2" s="60" t="str" cm="1">
        <f t="array" aca="1" ref="Q2" ca="1">BoxVal($A2,2,COLUMN(INDIRECT("AJ"&amp;($A2-1)*65+2)),1)</f>
        <v>(power delay test sensitivity)取五張大工單數據調整每階增益</v>
      </c>
      <c r="R2" s="85"/>
      <c r="S2" s="7" t="s">
        <v>24</v>
      </c>
      <c r="T2" s="15" t="s">
        <v>433</v>
      </c>
      <c r="U2" s="5" t="s">
        <v>23</v>
      </c>
      <c r="V2" s="7">
        <f>VLOOKUP(U1,$DX$1:$DZ$21,2,FALSE)</f>
        <v>0</v>
      </c>
      <c r="W2" s="19"/>
      <c r="X2" s="19"/>
      <c r="Y2" s="19"/>
      <c r="Z2" s="19"/>
      <c r="AA2" s="5" t="s">
        <v>592</v>
      </c>
      <c r="AB2" s="26" t="str">
        <f>T21&amp;"_"&amp;ABS(T19)&amp;"dB_"&amp;T23&amp;"_"&amp;T24&amp;"_"&amp;GetAbsMaxMinText(AF5:AG64)&amp;"_"&amp;T4&amp;"_"&amp;T3&amp;S1&amp;"."&amp;T27</f>
        <v>10V_NormalMode_38dB_M804WG_N002A_400_467_ZTS6216_MP1.10</v>
      </c>
      <c r="AC2" s="18"/>
      <c r="AD2" s="18"/>
      <c r="AE2" s="18"/>
      <c r="AF2" s="18"/>
      <c r="AG2" s="18"/>
      <c r="AH2" s="19"/>
      <c r="AI2" s="19" t="s">
        <v>2</v>
      </c>
      <c r="AJ2" s="16" t="s">
        <v>1225</v>
      </c>
      <c r="AK2" s="16"/>
      <c r="AL2" s="16"/>
      <c r="AM2" s="16"/>
      <c r="AN2" s="16"/>
      <c r="AO2" s="16"/>
      <c r="AP2" s="16"/>
      <c r="AQ2" s="16"/>
      <c r="AR2" s="16"/>
      <c r="AS2" s="16"/>
      <c r="AT2" s="85"/>
      <c r="AU2" s="100" t="s">
        <v>581</v>
      </c>
      <c r="AV2" s="88" t="s">
        <v>581</v>
      </c>
      <c r="AW2" s="88" t="s">
        <v>581</v>
      </c>
      <c r="AX2" s="88" t="s">
        <v>581</v>
      </c>
      <c r="AY2" s="88" t="s">
        <v>255</v>
      </c>
      <c r="AZ2" s="88" t="s">
        <v>255</v>
      </c>
      <c r="BB2" s="100" t="s">
        <v>581</v>
      </c>
      <c r="BC2" s="88">
        <v>0</v>
      </c>
      <c r="BD2" s="88">
        <v>1</v>
      </c>
      <c r="BE2" s="88">
        <v>1</v>
      </c>
      <c r="BF2" s="100"/>
      <c r="BG2" s="100"/>
      <c r="BH2" s="100"/>
      <c r="BI2" s="100" t="s">
        <v>810</v>
      </c>
      <c r="BJ2" s="100" t="s">
        <v>562</v>
      </c>
      <c r="BK2" s="100" t="s">
        <v>562</v>
      </c>
      <c r="BM2" s="88">
        <v>-4</v>
      </c>
      <c r="BN2" s="88">
        <v>0</v>
      </c>
      <c r="BO2" s="88">
        <v>0</v>
      </c>
      <c r="BP2" s="88">
        <v>0</v>
      </c>
      <c r="BQ2" s="88">
        <v>1</v>
      </c>
      <c r="BU2" s="100" t="s">
        <v>784</v>
      </c>
      <c r="BV2" s="100" t="s">
        <v>562</v>
      </c>
      <c r="BW2" s="100" t="s">
        <v>562</v>
      </c>
      <c r="BY2" s="101">
        <v>0</v>
      </c>
      <c r="BZ2" s="88">
        <v>0</v>
      </c>
      <c r="CA2" s="88">
        <v>0</v>
      </c>
      <c r="CF2" s="100" t="s">
        <v>783</v>
      </c>
      <c r="CG2" s="100" t="s">
        <v>562</v>
      </c>
      <c r="CH2" s="100" t="s">
        <v>562</v>
      </c>
      <c r="CJ2" s="88">
        <v>1</v>
      </c>
      <c r="CP2" s="100">
        <v>0</v>
      </c>
      <c r="CQ2" s="100" t="s">
        <v>562</v>
      </c>
      <c r="CR2" s="100" t="s">
        <v>562</v>
      </c>
      <c r="CT2" s="100" t="s">
        <v>996</v>
      </c>
      <c r="CU2" s="100" t="s">
        <v>562</v>
      </c>
      <c r="CZ2" s="88">
        <v>0</v>
      </c>
      <c r="DA2" s="100">
        <v>0</v>
      </c>
      <c r="DB2" s="100" t="s">
        <v>562</v>
      </c>
      <c r="DC2" s="100" t="s">
        <v>562</v>
      </c>
      <c r="DE2" s="88" t="s">
        <v>26</v>
      </c>
      <c r="DF2" s="88" t="s">
        <v>576</v>
      </c>
      <c r="DG2" s="88" t="s">
        <v>576</v>
      </c>
      <c r="DH2" s="88" t="s">
        <v>610</v>
      </c>
      <c r="DI2" s="88" t="s">
        <v>610</v>
      </c>
      <c r="DJ2" s="88" t="s">
        <v>576</v>
      </c>
      <c r="DL2" s="88" t="s">
        <v>716</v>
      </c>
      <c r="DM2" s="88" t="str">
        <f>ADDRESS(1,COLUMN($AU$1))&amp;":"&amp;ADDRESS(31,COLUMN($AZ$1))</f>
        <v>$AU$1:$AZ$31</v>
      </c>
      <c r="DN2" s="88" t="str">
        <f>ADDRESS(1,COLUMN($BB$1))&amp;":"&amp;ADDRESS(31,COLUMN($BH$1))</f>
        <v>$BB$1:$BH$31</v>
      </c>
      <c r="DO2" s="88" t="str">
        <f>ADDRESS(1,COLUMN($BM$1))&amp;":"&amp;ADDRESS(31,COLUMN($BT$1))</f>
        <v>$BM$1:$BT$31</v>
      </c>
      <c r="DP2" s="88" t="str">
        <f>ADDRESS(1,COLUMN($CT$1))&amp;":"&amp;ADDRESS(31,COLUMN($CY$1))</f>
        <v>$CT$1:$CY$31</v>
      </c>
      <c r="DQ2" s="88" t="str">
        <f>ADDRESS(1,COLUMN($CJ$1))&amp;":"&amp;ADDRESS(31,COLUMN($CO$1))</f>
        <v>$CJ$1:$CO$31</v>
      </c>
      <c r="DR2" s="88" t="str">
        <f>ADDRESS(1,COLUMN($BY$1))&amp;":"&amp;ADDRESS(31,COLUMN($CE$1))</f>
        <v>$BY$1:$CE$31</v>
      </c>
      <c r="DT2" s="92" t="str">
        <f>DU2&amp;" : "&amp;DV2</f>
        <v>Normal : 2</v>
      </c>
      <c r="DU2" s="92" t="s">
        <v>26</v>
      </c>
      <c r="DV2" s="92">
        <v>2</v>
      </c>
      <c r="DX2" s="102" t="s">
        <v>1224</v>
      </c>
      <c r="DY2" s="102"/>
      <c r="DZ2" s="102"/>
      <c r="EB2" s="103" t="s">
        <v>1226</v>
      </c>
      <c r="EC2" s="103" t="s">
        <v>1227</v>
      </c>
      <c r="ED2" s="103" t="s">
        <v>981</v>
      </c>
    </row>
    <row r="3" spans="1:134" ht="30" customHeight="1" x14ac:dyDescent="0.25">
      <c r="A3" s="95">
        <v>2</v>
      </c>
      <c r="B3" s="96"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ZTS6856SE</v>
      </c>
      <c r="H3" s="59" t="str" cm="1">
        <f t="array" aca="1" ref="H3" ca="1">BoxVal($A3,5,COLUMN(INDIRECT("T"&amp;($A3-1)*65+2)),1)</f>
        <v>4804WG</v>
      </c>
      <c r="I3" s="59" t="str" cm="1">
        <f t="array" aca="1" ref="I3" ca="1">BoxVal($A3,6,COLUMN(INDIRECT("T"&amp;($A3-1)*65+2)),1)</f>
        <v>ZTS2100</v>
      </c>
      <c r="J3" s="59" t="str" cm="1">
        <f t="array" aca="1" ref="J3" ca="1">BoxVal($A3,21,COLUMN(INDIRECT("T"&amp;($A3-1)*65+2)),1)</f>
        <v>10V_NormalMode</v>
      </c>
      <c r="K3" s="59" t="str" cm="1">
        <f t="array" aca="1" ref="K3" ca="1">BoxVal($A3,25,COLUMN(INDIRECT("T"&amp;($A3-1)*65+2)),1)</f>
        <v>Default</v>
      </c>
      <c r="L3" s="60" t="str" cm="1">
        <f t="array" aca="1" ref="L3" ca="1">BoxVal($A3,32,COLUMN(INDIRECT("T"&amp;($A3-1)*65+2)),1)</f>
        <v>3.3V : 100~200 (uA)
Vdc&amp;Remark: 0.623V (1.3V), 0.622V (3.3V)</v>
      </c>
      <c r="M3" s="59" t="str" cm="1">
        <f t="array" aca="1" ref="M3" ca="1">BoxVal($A3,31,COLUMN(INDIRECT("T"&amp;($A3-1)*65+2)),1)</f>
        <v>-38+/-0.8 dBV</v>
      </c>
      <c r="N3" s="59" t="str" cm="1">
        <f t="array" aca="1" ref="N3" ca="1">BoxVal($A3,12,COLUMN(INDIRECT("T"&amp;($A3-1)*65+2)),1)</f>
        <v>Normal</v>
      </c>
      <c r="O3" s="64" t="str" cm="1">
        <f t="array" ref="O3">BoxVal($A3,2,COLUMN(V4),1)</f>
        <v/>
      </c>
      <c r="P3" s="64" t="str" cm="1">
        <f t="array" aca="1" ref="P3" ca="1">BoxVal($A3,2,COLUMN(INDIRECT("AB"&amp;($A3-1)*65+2)),1)</f>
        <v>10V_NormalMode_38dB_M804WG_N005A_367_405_ZTS6856SE_MP2.0</v>
      </c>
      <c r="Q3" s="60" t="str" cm="1">
        <f t="array" aca="1" ref="Q3" ca="1">BoxVal($A3,2,COLUMN(INDIRECT("AJ"&amp;($A3-1)*65+2)),1)</f>
        <v/>
      </c>
      <c r="R3" s="85"/>
      <c r="S3" s="7" t="s">
        <v>5</v>
      </c>
      <c r="T3" s="15" t="s">
        <v>1148</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85"/>
      <c r="AU3" s="100" t="s">
        <v>580</v>
      </c>
      <c r="AV3" s="88" t="s">
        <v>580</v>
      </c>
      <c r="AW3" s="88" t="s">
        <v>580</v>
      </c>
      <c r="AX3" s="88" t="s">
        <v>580</v>
      </c>
      <c r="AY3" s="88" t="s">
        <v>255</v>
      </c>
      <c r="AZ3" s="88" t="s">
        <v>255</v>
      </c>
      <c r="BB3" s="100" t="s">
        <v>580</v>
      </c>
      <c r="BC3" s="88">
        <v>0</v>
      </c>
      <c r="BD3" s="88">
        <v>1</v>
      </c>
      <c r="BE3" s="88">
        <v>0</v>
      </c>
      <c r="BF3" s="100"/>
      <c r="BG3" s="100"/>
      <c r="BH3" s="100"/>
      <c r="BI3" s="100" t="s">
        <v>809</v>
      </c>
      <c r="BJ3" s="100" t="s">
        <v>562</v>
      </c>
      <c r="BK3" s="100" t="s">
        <v>562</v>
      </c>
      <c r="BM3" s="88">
        <v>-3</v>
      </c>
      <c r="BN3" s="88">
        <v>0</v>
      </c>
      <c r="BO3" s="88">
        <v>0</v>
      </c>
      <c r="BP3" s="88">
        <v>1</v>
      </c>
      <c r="BQ3" s="88">
        <v>0</v>
      </c>
      <c r="BU3" s="100" t="s">
        <v>785</v>
      </c>
      <c r="BV3" s="100" t="s">
        <v>562</v>
      </c>
      <c r="BW3" s="100" t="s">
        <v>562</v>
      </c>
      <c r="BY3" s="101">
        <v>-6.6000000000000003E-2</v>
      </c>
      <c r="BZ3" s="88">
        <v>1</v>
      </c>
      <c r="CA3" s="88">
        <v>0</v>
      </c>
      <c r="CF3" s="100" t="s">
        <v>817</v>
      </c>
      <c r="CG3" s="100" t="s">
        <v>562</v>
      </c>
      <c r="CH3" s="100" t="s">
        <v>562</v>
      </c>
      <c r="CJ3" s="100" t="s">
        <v>562</v>
      </c>
      <c r="CP3" s="100" t="s">
        <v>562</v>
      </c>
      <c r="CQ3" s="100" t="s">
        <v>562</v>
      </c>
      <c r="CR3" s="100" t="s">
        <v>562</v>
      </c>
      <c r="CT3" s="100" t="s">
        <v>562</v>
      </c>
      <c r="CU3" s="100" t="s">
        <v>562</v>
      </c>
      <c r="DA3" s="100" t="s">
        <v>562</v>
      </c>
      <c r="DB3" s="100" t="s">
        <v>562</v>
      </c>
      <c r="DC3" s="100" t="s">
        <v>562</v>
      </c>
      <c r="DE3" s="88" t="s">
        <v>255</v>
      </c>
      <c r="DF3" s="88" t="s">
        <v>255</v>
      </c>
      <c r="DG3" s="88" t="s">
        <v>255</v>
      </c>
      <c r="DH3" s="88" t="s">
        <v>255</v>
      </c>
      <c r="DI3" s="88" t="s">
        <v>255</v>
      </c>
      <c r="DJ3" s="88" t="s">
        <v>255</v>
      </c>
      <c r="DL3" s="88" t="s">
        <v>717</v>
      </c>
      <c r="DM3" s="88" t="s">
        <v>255</v>
      </c>
      <c r="DN3" s="88" t="str">
        <f>ADDRESS(1,COLUMN($BB$1))&amp;":"&amp;ADDRESS(31,COLUMN($BK$1))</f>
        <v>$BB$1:$BK$31</v>
      </c>
      <c r="DO3" s="88" t="str">
        <f>ADDRESS(1,COLUMN($BM$1))&amp;":"&amp;ADDRESS(31,COLUMN($BW$1))</f>
        <v>$BM$1:$BW$31</v>
      </c>
      <c r="DP3" s="88" t="str">
        <f>ADDRESS(1,COLUMN($CT$1))&amp;":"&amp;ADDRESS(31,COLUMN($DC$1))</f>
        <v>$CT$1:$DC$31</v>
      </c>
      <c r="DQ3" s="88" t="str">
        <f>ADDRESS(1,COLUMN($CJ$1))&amp;":"&amp;ADDRESS(31,COLUMN($CR$1))</f>
        <v>$CJ$1:$CR$31</v>
      </c>
      <c r="DR3" s="88" t="str">
        <f>ADDRESS(1,COLUMN($BY$1))&amp;":"&amp;ADDRESS(31,COLUMN($CH$1))</f>
        <v>$BY$1:$CH$31</v>
      </c>
      <c r="DX3" s="102" t="s">
        <v>585</v>
      </c>
      <c r="DY3" s="102" t="s">
        <v>1228</v>
      </c>
      <c r="DZ3" s="102" t="s">
        <v>562</v>
      </c>
      <c r="EB3" s="103"/>
      <c r="EC3" s="103"/>
      <c r="ED3" s="103"/>
    </row>
    <row r="4" spans="1:134" ht="30" customHeight="1" x14ac:dyDescent="0.25">
      <c r="A4" s="95">
        <v>3</v>
      </c>
      <c r="B4" s="96" t="str">
        <f t="shared" si="0"/>
        <v>=Block3==</v>
      </c>
      <c r="C4" s="59" t="str" cm="1">
        <f t="array" aca="1" ref="C4" ca="1">BoxVal($A4,8,COLUMN(INDIRECT("T"&amp;($A4-1)*65+2)),1)</f>
        <v>10V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ZTS6853</v>
      </c>
      <c r="H4" s="59" t="str" cm="1">
        <f t="array" aca="1" ref="H4" ca="1">BoxVal($A4,5,COLUMN(INDIRECT("T"&amp;($A4-1)*65+2)),1)</f>
        <v>4804WG</v>
      </c>
      <c r="I4" s="59" t="str" cm="1">
        <f t="array" aca="1" ref="I4" ca="1">BoxVal($A4,6,COLUMN(INDIRECT("T"&amp;($A4-1)*65+2)),1)</f>
        <v>3004G</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
      </c>
      <c r="P4" s="64" t="str" cm="1">
        <f t="array" aca="1" ref="P4" ca="1">BoxVal($A4,2,COLUMN(INDIRECT("AB"&amp;($A4-1)*65+2)),1)</f>
        <v>default_NormalMode_38dB_010ZB_2227G_360_427_ZTS6853_MP3.0</v>
      </c>
      <c r="Q4" s="60" t="str" cm="1">
        <f t="array" aca="1" ref="Q4" ca="1">BoxVal($A4,2,COLUMN(INDIRECT("AJ"&amp;($A4-1)*65+2)),1)</f>
        <v/>
      </c>
      <c r="R4" s="85"/>
      <c r="S4" s="7" t="s">
        <v>10</v>
      </c>
      <c r="T4" s="15" t="s">
        <v>292</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110"/>
      <c r="AT4" s="85"/>
      <c r="AU4" s="100" t="s">
        <v>587</v>
      </c>
      <c r="AV4" s="88" t="s">
        <v>587</v>
      </c>
      <c r="AW4" s="88" t="s">
        <v>587</v>
      </c>
      <c r="AX4" s="88" t="s">
        <v>587</v>
      </c>
      <c r="AY4" s="88" t="s">
        <v>255</v>
      </c>
      <c r="AZ4" s="88" t="s">
        <v>255</v>
      </c>
      <c r="BB4" s="100" t="s">
        <v>587</v>
      </c>
      <c r="BC4" s="88">
        <v>1</v>
      </c>
      <c r="BD4" s="88">
        <v>0</v>
      </c>
      <c r="BE4" s="88">
        <v>1</v>
      </c>
      <c r="BF4" s="100"/>
      <c r="BG4" s="100"/>
      <c r="BH4" s="100"/>
      <c r="BI4" s="100" t="s">
        <v>808</v>
      </c>
      <c r="BJ4" s="100" t="s">
        <v>562</v>
      </c>
      <c r="BK4" s="100" t="s">
        <v>562</v>
      </c>
      <c r="BM4" s="88">
        <v>-2</v>
      </c>
      <c r="BN4" s="88">
        <v>0</v>
      </c>
      <c r="BO4" s="88">
        <v>1</v>
      </c>
      <c r="BP4" s="88">
        <v>1</v>
      </c>
      <c r="BQ4" s="88">
        <v>0</v>
      </c>
      <c r="BU4" s="100" t="s">
        <v>786</v>
      </c>
      <c r="BV4" s="100" t="s">
        <v>562</v>
      </c>
      <c r="BW4" s="100" t="s">
        <v>562</v>
      </c>
      <c r="BY4" s="101">
        <v>-0.115</v>
      </c>
      <c r="BZ4" s="88">
        <v>0</v>
      </c>
      <c r="CA4" s="88">
        <v>1</v>
      </c>
      <c r="CF4" s="100" t="s">
        <v>805</v>
      </c>
      <c r="CG4" s="100" t="s">
        <v>562</v>
      </c>
      <c r="CH4" s="100" t="s">
        <v>562</v>
      </c>
      <c r="CJ4" s="100" t="s">
        <v>562</v>
      </c>
      <c r="CP4" s="100" t="s">
        <v>562</v>
      </c>
      <c r="CQ4" s="100" t="s">
        <v>562</v>
      </c>
      <c r="CR4" s="100" t="s">
        <v>562</v>
      </c>
      <c r="CT4" s="100" t="s">
        <v>562</v>
      </c>
      <c r="DA4" s="100" t="s">
        <v>562</v>
      </c>
      <c r="DB4" s="100" t="s">
        <v>562</v>
      </c>
      <c r="DC4" s="100" t="s">
        <v>562</v>
      </c>
      <c r="DE4" s="88" t="s">
        <v>255</v>
      </c>
      <c r="DF4" s="88" t="s">
        <v>255</v>
      </c>
      <c r="DG4" s="88" t="s">
        <v>255</v>
      </c>
      <c r="DH4" s="88" t="s">
        <v>255</v>
      </c>
      <c r="DI4" s="88" t="s">
        <v>255</v>
      </c>
      <c r="DJ4" s="88" t="s">
        <v>255</v>
      </c>
      <c r="DL4" s="88" t="s">
        <v>255</v>
      </c>
      <c r="DM4" s="88" t="s">
        <v>255</v>
      </c>
      <c r="DN4" s="88" t="s">
        <v>255</v>
      </c>
      <c r="DX4" s="102"/>
      <c r="DY4" s="102"/>
      <c r="DZ4" s="102"/>
      <c r="EB4" s="103"/>
      <c r="EC4" s="103"/>
      <c r="ED4" s="103"/>
    </row>
    <row r="5" spans="1:134" ht="30" customHeight="1" x14ac:dyDescent="0.25">
      <c r="A5" s="95">
        <v>4</v>
      </c>
      <c r="B5" s="96" t="str">
        <f t="shared" si="0"/>
        <v>=Block4==</v>
      </c>
      <c r="C5" s="59" t="str" cm="1">
        <f t="array" aca="1" ref="C5" ca="1">BoxVal($A5,8,COLUMN(INDIRECT("T"&amp;($A5-1)*65+2)),1)</f>
        <v>10V</v>
      </c>
      <c r="D5" s="59" t="str" cm="1">
        <f t="array" aca="1" ref="D5" ca="1">BoxVal($A5,2,COLUMN(INDIRECT("T"&amp;($A5-1)*65+2)),1)</f>
        <v>HELE</v>
      </c>
      <c r="E5" s="59" t="str" cm="1">
        <f t="array" aca="1" ref="E5" ca="1">BoxVal($A5,3,COLUMN(INDIRECT("T"&amp;($A5-1)*65+2)),1)</f>
        <v>MP</v>
      </c>
      <c r="F5" s="59" t="str" cm="1">
        <f t="array" aca="1" ref="F5" ca="1">BoxVal($A5,16,COLUMN(INDIRECT("T"&amp;($A5-1)*65+2)),1)</f>
        <v>non</v>
      </c>
      <c r="G5" s="59" t="str" cm="1">
        <f t="array" aca="1" ref="G5" ca="1">BoxVal($A5,4,COLUMN(INDIRECT("T"&amp;($A5-1)*65+2)),1)</f>
        <v>ZTS6213S</v>
      </c>
      <c r="H5" s="59" t="str" cm="1">
        <f t="array" aca="1" ref="H5" ca="1">BoxVal($A5,5,COLUMN(INDIRECT("T"&amp;($A5-1)*65+2)),1)</f>
        <v>4804WG</v>
      </c>
      <c r="I5" s="59" t="str" cm="1">
        <f t="array" aca="1" ref="I5" ca="1">BoxVal($A5,6,COLUMN(INDIRECT("T"&amp;($A5-1)*65+2)),1)</f>
        <v>ZTS2110</v>
      </c>
      <c r="J5" s="59" t="str" cm="1">
        <f t="array" aca="1" ref="J5" ca="1">BoxVal($A5,21,COLUMN(INDIRECT("T"&amp;($A5-1)*65+2)),1)</f>
        <v>10V_NormalMode</v>
      </c>
      <c r="K5" s="59" t="str" cm="1">
        <f t="array" aca="1" ref="K5" ca="1">BoxVal($A5,25,COLUMN(INDIRECT("T"&amp;($A5-1)*65+2)),1)</f>
        <v>Default</v>
      </c>
      <c r="L5" s="60" t="str" cm="1">
        <f t="array" aca="1" ref="L5" ca="1">BoxVal($A5,32,COLUMN(INDIRECT("T"&amp;($A5-1)*65+2)),1)</f>
        <v>3.3V : 100~200 (uA)
Vdc&amp;Remark: 0.65V (1.3V), 0.647V (3.3V)</v>
      </c>
      <c r="M5" s="59" t="str" cm="1">
        <f t="array" aca="1" ref="M5" ca="1">BoxVal($A5,31,COLUMN(INDIRECT("T"&amp;($A5-1)*65+2)),1)</f>
        <v>-38+/-0.8 dBV</v>
      </c>
      <c r="N5" s="59" t="str" cm="1">
        <f t="array" aca="1" ref="N5" ca="1">BoxVal($A5,12,COLUMN(INDIRECT("T"&amp;($A5-1)*65+2)),1)</f>
        <v>Normal</v>
      </c>
      <c r="O5" s="64" t="str" cm="1">
        <f t="array" ref="O5">BoxVal($A5,2,COLUMN(V6),1)</f>
        <v/>
      </c>
      <c r="P5" s="64" t="str" cm="1">
        <f t="array" aca="1" ref="P5" ca="1">BoxVal($A5,2,COLUMN(INDIRECT("AB"&amp;($A5-1)*65+2)),1)</f>
        <v>10V_NormalMode_38dB_M804WG_N002A_305_410_ZTS6213S_MP4.1</v>
      </c>
      <c r="Q5" s="60" t="str" cm="1">
        <f t="array" aca="1" ref="Q5" ca="1">BoxVal($A5,2,COLUMN(INDIRECT("AJ"&amp;($A5-1)*65+2)),1)</f>
        <v>2021/02/02 : 同批次有pullin10 &amp; 11V。調整混合增益</v>
      </c>
      <c r="R5" s="85"/>
      <c r="S5" s="7" t="s">
        <v>18</v>
      </c>
      <c r="T5" s="15" t="s">
        <v>41</v>
      </c>
      <c r="U5" s="36" t="str">
        <f t="shared" ref="U5:U12" ca="1" si="1">ConfigCode($AA5,$AN5,$AO5,$AP5,$AQ5,$AR5,$AF5,$AG5,2)</f>
        <v>0x09=-41.00,-40.00;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2.5</v>
      </c>
      <c r="AA5" s="39" t="s">
        <v>584</v>
      </c>
      <c r="AB5" s="40">
        <v>2.5</v>
      </c>
      <c r="AC5" s="40" t="s">
        <v>995</v>
      </c>
      <c r="AD5" s="40">
        <v>1</v>
      </c>
      <c r="AE5" s="41">
        <v>0</v>
      </c>
      <c r="AF5" s="42">
        <v>-41</v>
      </c>
      <c r="AG5" s="42">
        <v>-40</v>
      </c>
      <c r="AH5" s="43">
        <f t="shared" ref="AH5:AH12" ca="1" si="3">$AF5+$Z5</f>
        <v>-38.5</v>
      </c>
      <c r="AI5" s="43">
        <f t="shared" ref="AI5:AI12" ca="1" si="4">$AG5+$Z5</f>
        <v>-37.5</v>
      </c>
      <c r="AJ5" s="44" cm="1">
        <f t="array" aca="1" ref="AJ5" ca="1" xml:space="preserve">
N("initial sens-loopgain")+
$AF5-BoxVal(ROW($AA5),26,COLUMN(INDIRECT("T"&amp;(INT(ROW($AA22)/65))*65+2)))</f>
        <v>-43</v>
      </c>
      <c r="AK5" s="44">
        <f t="shared" ref="AK5:AK12" ca="1" si="5">AJ5+(AG5-AF5)</f>
        <v>-42</v>
      </c>
      <c r="AL5" s="44" cm="1">
        <f t="array" aca="1" ref="AL5" ca="1" xml:space="preserve">
N("initial sens-loopgain-gain-gain ref-vcm")+
$AH5-
BoxVal(ROW($AA5),26,COLUMN(INDIRECT("T"&amp;(INT(ROW($AA22)/65))*65+2)))-
$AB5-
$W5-
IFERROR(VLOOKUP($AC5,$CT$1:$DC$31,7,FALSE),0)</f>
        <v>-43</v>
      </c>
      <c r="AM5" s="44">
        <f t="shared" ref="AM5:AM12" ca="1" si="6">AL5+(AG5-AF5)</f>
        <v>-42</v>
      </c>
      <c r="AN5" s="36" t="str">
        <f t="shared" ref="AN5:AN12" ca="1" si="7">IF(BoxVal(ROW(AA5),9,COLUMN(T3))="FIX","00",ManualLookup(AA5,BoxVal(ROW(AA5),4,COLUMN(AN3)),INDIRECT(DN$3)))</f>
        <v>00</v>
      </c>
      <c r="AO5" s="36" t="str" cm="1">
        <f t="array" aca="1" ref="AO5" ca="1">ManualLookup(AB5,BoxVal(ROW(AB5),4,COLUMN(AO3)),INDIRECT(DO$3))</f>
        <v>09</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6"/>
      <c r="AT5" s="85"/>
      <c r="AU5" s="100" t="s">
        <v>586</v>
      </c>
      <c r="AV5" s="88" t="s">
        <v>586</v>
      </c>
      <c r="AW5" s="88" t="s">
        <v>586</v>
      </c>
      <c r="AX5" s="88" t="s">
        <v>586</v>
      </c>
      <c r="AY5" s="88" t="s">
        <v>255</v>
      </c>
      <c r="AZ5" s="88" t="s">
        <v>255</v>
      </c>
      <c r="BB5" s="100" t="s">
        <v>586</v>
      </c>
      <c r="BC5" s="88">
        <v>1</v>
      </c>
      <c r="BD5" s="88">
        <v>0</v>
      </c>
      <c r="BE5" s="88">
        <v>0</v>
      </c>
      <c r="BF5" s="100"/>
      <c r="BG5" s="100"/>
      <c r="BH5" s="100"/>
      <c r="BI5" s="100" t="s">
        <v>807</v>
      </c>
      <c r="BJ5" s="100" t="s">
        <v>562</v>
      </c>
      <c r="BK5" s="100" t="s">
        <v>562</v>
      </c>
      <c r="BM5" s="88">
        <v>-1.5</v>
      </c>
      <c r="BN5" s="88">
        <v>0</v>
      </c>
      <c r="BO5" s="88">
        <v>0</v>
      </c>
      <c r="BP5" s="88">
        <v>1</v>
      </c>
      <c r="BQ5" s="88">
        <v>1</v>
      </c>
      <c r="BU5" s="100" t="s">
        <v>787</v>
      </c>
      <c r="BV5" s="100" t="s">
        <v>562</v>
      </c>
      <c r="BW5" s="100" t="s">
        <v>562</v>
      </c>
      <c r="BY5" s="101">
        <v>4.9000000000000002E-2</v>
      </c>
      <c r="BZ5" s="88">
        <v>1</v>
      </c>
      <c r="CA5" s="88">
        <v>1</v>
      </c>
      <c r="CF5" s="100" t="s">
        <v>1084</v>
      </c>
      <c r="CG5" s="100" t="s">
        <v>562</v>
      </c>
      <c r="CH5" s="100" t="s">
        <v>562</v>
      </c>
      <c r="CJ5" s="100" t="s">
        <v>562</v>
      </c>
      <c r="CP5" s="100" t="s">
        <v>562</v>
      </c>
      <c r="CQ5" s="100" t="s">
        <v>562</v>
      </c>
      <c r="CR5" s="100" t="s">
        <v>562</v>
      </c>
      <c r="CT5" s="100" t="s">
        <v>562</v>
      </c>
      <c r="DA5" s="100" t="s">
        <v>562</v>
      </c>
      <c r="DB5" s="100" t="s">
        <v>562</v>
      </c>
      <c r="DC5" s="100" t="s">
        <v>562</v>
      </c>
      <c r="DE5" s="88" t="s">
        <v>255</v>
      </c>
      <c r="DF5" s="88" t="s">
        <v>255</v>
      </c>
      <c r="DG5" s="88" t="s">
        <v>255</v>
      </c>
      <c r="DH5" s="88" t="s">
        <v>255</v>
      </c>
      <c r="DI5" s="88" t="s">
        <v>255</v>
      </c>
      <c r="DJ5" s="88" t="s">
        <v>255</v>
      </c>
      <c r="DL5" s="88" t="s">
        <v>255</v>
      </c>
      <c r="DM5" s="88" t="s">
        <v>255</v>
      </c>
      <c r="DN5" s="88" t="s">
        <v>255</v>
      </c>
      <c r="DX5" s="102"/>
      <c r="DY5" s="102"/>
      <c r="DZ5" s="102"/>
      <c r="EB5" s="103"/>
      <c r="EC5" s="103"/>
      <c r="ED5" s="103"/>
    </row>
    <row r="6" spans="1:134" ht="30" customHeight="1" x14ac:dyDescent="0.25">
      <c r="A6" s="95">
        <v>5</v>
      </c>
      <c r="B6" s="96"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MP</v>
      </c>
      <c r="F6" s="59" t="str" cm="1">
        <f t="array" aca="1" ref="F6" ca="1">BoxVal($A6,16,COLUMN(INDIRECT("T"&amp;($A6-1)*65+2)),1)</f>
        <v>non</v>
      </c>
      <c r="G6" s="59" t="str" cm="1">
        <f t="array" aca="1" ref="G6" ca="1">BoxVal($A6,4,COLUMN(INDIRECT("T"&amp;($A6-1)*65+2)),1)</f>
        <v>ZTS6851</v>
      </c>
      <c r="H6" s="59" t="str" cm="1">
        <f t="array" aca="1" ref="H6" ca="1">BoxVal($A6,5,COLUMN(INDIRECT("T"&amp;($A6-1)*65+2)),1)</f>
        <v>4804WG</v>
      </c>
      <c r="I6" s="59" t="str" cm="1">
        <f t="array" aca="1" ref="I6" ca="1">BoxVal($A6,6,COLUMN(INDIRECT("T"&amp;($A6-1)*65+2)),1)</f>
        <v>ZTS2180</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100~200 (uA)
Vdc&amp;Remark: 0.648V (1.8V), 0.647V (3.3V)</v>
      </c>
      <c r="M6" s="59" t="str" cm="1">
        <f t="array" aca="1" ref="M6" ca="1">BoxVal($A6,31,COLUMN(INDIRECT("T"&amp;($A6-1)*65+2)),1)</f>
        <v>-38+/-0.7 dBV</v>
      </c>
      <c r="N6" s="59" t="str" cm="1">
        <f t="array" aca="1" ref="N6" ca="1">BoxVal($A6,12,COLUMN(INDIRECT("T"&amp;($A6-1)*65+2)),1)</f>
        <v>Normal</v>
      </c>
      <c r="O6" s="64" t="str" cm="1">
        <f t="array" ref="O6">BoxVal($A6,2,COLUMN(V7),1)</f>
        <v/>
      </c>
      <c r="P6" s="64" t="str" cm="1">
        <f t="array" aca="1" ref="P6" ca="1">BoxVal($A6,2,COLUMN(INDIRECT("AB"&amp;($A6-1)*65+2)),1)</f>
        <v>15V_NormalMode_38dB_M804WG_N002A_340_392_ZTS6851_MP5.1</v>
      </c>
      <c r="Q6" s="60" t="str" cm="1">
        <f t="array" aca="1" ref="Q6" ca="1">BoxVal($A6,2,COLUMN(INDIRECT("AJ"&amp;($A6-1)*65+2)),1)</f>
        <v>for Low pullin</v>
      </c>
      <c r="R6" s="85"/>
      <c r="S6" s="7" t="s">
        <v>13</v>
      </c>
      <c r="T6" s="15" t="s">
        <v>1164</v>
      </c>
      <c r="U6" s="36" t="str">
        <f t="shared" ca="1" si="1"/>
        <v>0x0A=-42.00,-41.00;</v>
      </c>
      <c r="V6" s="37"/>
      <c r="W6" s="37"/>
      <c r="X6" s="68"/>
      <c r="Y6" s="68"/>
      <c r="Z6" s="55">
        <f t="shared" ca="1" si="2"/>
        <v>3.5</v>
      </c>
      <c r="AA6" s="39" t="s">
        <v>584</v>
      </c>
      <c r="AB6" s="40">
        <v>3.5</v>
      </c>
      <c r="AC6" s="40" t="s">
        <v>995</v>
      </c>
      <c r="AD6" s="40">
        <v>1</v>
      </c>
      <c r="AE6" s="41">
        <v>0</v>
      </c>
      <c r="AF6" s="42">
        <v>-42</v>
      </c>
      <c r="AG6" s="47">
        <f t="shared" ref="AG6:AG12" si="8">AF5</f>
        <v>-41</v>
      </c>
      <c r="AH6" s="43">
        <f t="shared" ca="1" si="3"/>
        <v>-38.5</v>
      </c>
      <c r="AI6" s="43">
        <f t="shared" ca="1" si="4"/>
        <v>-37.5</v>
      </c>
      <c r="AJ6" s="44" cm="1">
        <f t="array" aca="1" ref="AJ6" ca="1" xml:space="preserve">
N("initial sens-loopgain")+
$AF6-BoxVal(ROW($AA6),26,COLUMN(INDIRECT("T"&amp;(INT(ROW($AA23)/65))*65+2)))</f>
        <v>-44</v>
      </c>
      <c r="AK6" s="44">
        <f t="shared" ca="1" si="5"/>
        <v>-43</v>
      </c>
      <c r="AL6" s="44" cm="1">
        <f t="array" aca="1" ref="AL6" ca="1" xml:space="preserve">
N("initial sens-loopgain-gain-gain ref-vcm")+
$AH6-
BoxVal(ROW($AA6),26,COLUMN(INDIRECT("T"&amp;(INT(ROW($AA23)/65))*65+2)))-
$AB6-
$W6-
IFERROR(VLOOKUP($AC6,$CT$1:$DC$31,7,FALSE),0)</f>
        <v>-44</v>
      </c>
      <c r="AM6" s="44">
        <f t="shared" ca="1" si="6"/>
        <v>-43</v>
      </c>
      <c r="AN6" s="36" t="str">
        <f t="shared" ca="1" si="7"/>
        <v>00</v>
      </c>
      <c r="AO6" s="36" t="str" cm="1">
        <f t="array" aca="1" ref="AO6" ca="1">ManualLookup(AB6,BoxVal(ROW(AB6),4,COLUMN(AO4)),INDIRECT(DO$3))</f>
        <v>0A</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85"/>
      <c r="AU6" s="100" t="s">
        <v>584</v>
      </c>
      <c r="AV6" s="88" t="s">
        <v>584</v>
      </c>
      <c r="AW6" s="88" t="s">
        <v>585</v>
      </c>
      <c r="AX6" s="88" t="s">
        <v>585</v>
      </c>
      <c r="AY6" s="88" t="s">
        <v>255</v>
      </c>
      <c r="AZ6" s="88" t="s">
        <v>255</v>
      </c>
      <c r="BB6" s="100" t="s">
        <v>584</v>
      </c>
      <c r="BC6" s="88">
        <v>0</v>
      </c>
      <c r="BD6" s="88">
        <v>0</v>
      </c>
      <c r="BE6" s="88">
        <v>0</v>
      </c>
      <c r="BF6" s="100"/>
      <c r="BG6" s="100"/>
      <c r="BH6" s="100"/>
      <c r="BI6" s="100" t="s">
        <v>783</v>
      </c>
      <c r="BJ6" s="100" t="s">
        <v>562</v>
      </c>
      <c r="BK6" s="100" t="s">
        <v>562</v>
      </c>
      <c r="BM6" s="88">
        <v>-1</v>
      </c>
      <c r="BN6" s="88">
        <v>0</v>
      </c>
      <c r="BO6" s="88">
        <v>1</v>
      </c>
      <c r="BP6" s="88">
        <v>0</v>
      </c>
      <c r="BQ6" s="88">
        <v>0</v>
      </c>
      <c r="BU6" s="100" t="s">
        <v>788</v>
      </c>
      <c r="BV6" s="100" t="s">
        <v>562</v>
      </c>
      <c r="BW6" s="100" t="s">
        <v>562</v>
      </c>
      <c r="BY6" s="101" t="s">
        <v>436</v>
      </c>
      <c r="BZ6" s="88">
        <v>0</v>
      </c>
      <c r="CA6" s="88">
        <v>0</v>
      </c>
      <c r="CF6" s="100">
        <v>0</v>
      </c>
      <c r="CG6" s="100" t="s">
        <v>562</v>
      </c>
      <c r="CH6" s="100" t="s">
        <v>562</v>
      </c>
      <c r="CJ6" s="100" t="s">
        <v>562</v>
      </c>
      <c r="CP6" s="100" t="s">
        <v>562</v>
      </c>
      <c r="CQ6" s="100" t="s">
        <v>562</v>
      </c>
      <c r="CR6" s="100" t="s">
        <v>562</v>
      </c>
      <c r="CT6" s="100" t="s">
        <v>562</v>
      </c>
      <c r="DA6" s="100" t="s">
        <v>562</v>
      </c>
      <c r="DB6" s="100" t="s">
        <v>562</v>
      </c>
      <c r="DC6" s="100" t="s">
        <v>562</v>
      </c>
      <c r="DE6" s="88" t="s">
        <v>255</v>
      </c>
      <c r="DF6" s="88" t="s">
        <v>255</v>
      </c>
      <c r="DG6" s="88" t="s">
        <v>255</v>
      </c>
      <c r="DH6" s="88" t="s">
        <v>255</v>
      </c>
      <c r="DI6" s="88" t="s">
        <v>255</v>
      </c>
      <c r="DJ6" s="88" t="s">
        <v>255</v>
      </c>
      <c r="DL6" s="88" t="s">
        <v>255</v>
      </c>
      <c r="DM6" s="88" t="s">
        <v>255</v>
      </c>
      <c r="DN6" s="88" t="s">
        <v>255</v>
      </c>
      <c r="DX6" s="102"/>
      <c r="DY6" s="102"/>
      <c r="DZ6" s="102"/>
      <c r="EB6" s="103"/>
      <c r="EC6" s="103"/>
      <c r="ED6" s="103"/>
    </row>
    <row r="7" spans="1:134" ht="30" customHeight="1" x14ac:dyDescent="0.25">
      <c r="A7" s="95">
        <v>6</v>
      </c>
      <c r="B7" s="96" t="str">
        <f t="shared" si="0"/>
        <v>=Block6==</v>
      </c>
      <c r="C7" s="59" t="str" cm="1">
        <f t="array" aca="1" ref="C7" ca="1">BoxVal($A7,8,COLUMN(INDIRECT("T"&amp;($A7-1)*65+2)),1)</f>
        <v>10V</v>
      </c>
      <c r="D7" s="59" t="str" cm="1">
        <f t="array" aca="1" ref="D7" ca="1">BoxVal($A7,2,COLUMN(INDIRECT("T"&amp;($A7-1)*65+2)),1)</f>
        <v>SMC</v>
      </c>
      <c r="E7" s="59" t="str" cm="1">
        <f t="array" aca="1" ref="E7" ca="1">BoxVal($A7,3,COLUMN(INDIRECT("T"&amp;($A7-1)*65+2)),1)</f>
        <v>MP</v>
      </c>
      <c r="F7" s="59" t="str" cm="1">
        <f t="array" aca="1" ref="F7" ca="1">BoxVal($A7,16,COLUMN(INDIRECT("T"&amp;($A7-1)*65+2)),1)</f>
        <v>non</v>
      </c>
      <c r="G7" s="59" t="str" cm="1">
        <f t="array" aca="1" ref="G7" ca="1">BoxVal($A7,4,COLUMN(INDIRECT("T"&amp;($A7-1)*65+2)),1)</f>
        <v>ZTS6853</v>
      </c>
      <c r="H7" s="59" t="str" cm="1">
        <f t="array" aca="1" ref="H7" ca="1">BoxVal($A7,5,COLUMN(INDIRECT("T"&amp;($A7-1)*65+2)),1)</f>
        <v>4804WG</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0.653V (1.8V), 0.652V (3.3V)</v>
      </c>
      <c r="M7" s="59" t="str" cm="1">
        <f t="array" aca="1" ref="M7" ca="1">BoxVal($A7,31,COLUMN(INDIRECT("T"&amp;($A7-1)*65+2)),1)</f>
        <v>-38+/-0.8 dBV</v>
      </c>
      <c r="N7" s="59" t="str" cm="1">
        <f t="array" aca="1" ref="N7" ca="1">BoxVal($A7,12,COLUMN(INDIRECT("T"&amp;($A7-1)*65+2)),1)</f>
        <v>Normal</v>
      </c>
      <c r="O7" s="64" t="str" cm="1">
        <f t="array" ref="O7">BoxVal($A7,2,COLUMN(V8),1)</f>
        <v>bit12</v>
      </c>
      <c r="P7" s="64" t="str" cm="1">
        <f t="array" aca="1" ref="P7" ca="1">BoxVal($A7,2,COLUMN(INDIRECT("AB"&amp;($A7-1)*65+2)),1)</f>
        <v>default_NormalMode_38dB_M804WG_N005A_327_411_ZTS6853_MP6.1</v>
      </c>
      <c r="Q7" s="60" t="str" cm="1">
        <f t="array" aca="1" ref="Q7" ca="1">BoxVal($A7,2,COLUMN(INDIRECT("AJ"&amp;($A7-1)*65+2)),1)</f>
        <v>因2180pullin常落在10V，故必須燒錄vbg降低vbias再測試，增益內不可寫其他vbg選項</v>
      </c>
      <c r="R7" s="85"/>
      <c r="S7" s="26"/>
      <c r="T7" s="17"/>
      <c r="U7" s="36" t="str">
        <f t="shared" ca="1" si="1"/>
        <v>0x39=-42.80,-42.00;</v>
      </c>
      <c r="V7" s="37">
        <v>-0.1</v>
      </c>
      <c r="W7" s="37"/>
      <c r="X7" s="68"/>
      <c r="Y7" s="68">
        <v>4.2100000000000053</v>
      </c>
      <c r="Z7" s="55">
        <f t="shared" ca="1" si="2"/>
        <v>4.2</v>
      </c>
      <c r="AA7" s="39" t="s">
        <v>586</v>
      </c>
      <c r="AB7" s="40">
        <v>2.5</v>
      </c>
      <c r="AC7" s="40" t="s">
        <v>995</v>
      </c>
      <c r="AD7" s="40">
        <v>1</v>
      </c>
      <c r="AE7" s="41">
        <v>0</v>
      </c>
      <c r="AF7" s="42">
        <v>-42.8</v>
      </c>
      <c r="AG7" s="47">
        <f t="shared" si="8"/>
        <v>-42</v>
      </c>
      <c r="AH7" s="43">
        <f t="shared" ca="1" si="3"/>
        <v>-38.599999999999994</v>
      </c>
      <c r="AI7" s="43">
        <f t="shared" ca="1" si="4"/>
        <v>-37.799999999999997</v>
      </c>
      <c r="AJ7" s="44" cm="1">
        <f t="array" aca="1" ref="AJ7" ca="1" xml:space="preserve">
N("initial sens-loopgain")+
$AF7-BoxVal(ROW($AA7),26,COLUMN(INDIRECT("T"&amp;(INT(ROW($AA24)/65))*65+2)))</f>
        <v>-44.8</v>
      </c>
      <c r="AK7" s="44">
        <f t="shared" ca="1" si="5"/>
        <v>-44</v>
      </c>
      <c r="AL7" s="44" cm="1">
        <f t="array" aca="1" ref="AL7" ca="1" xml:space="preserve">
N("initial sens-loopgain-gain-gain ref-vcm")+
$AH7-
BoxVal(ROW($AA7),26,COLUMN(INDIRECT("T"&amp;(INT(ROW($AA24)/65))*65+2)))-
$AB7-
$W7-
IFERROR(VLOOKUP($AC7,$CT$1:$DC$31,7,FALSE),0)</f>
        <v>-43.099999999999994</v>
      </c>
      <c r="AM7" s="44">
        <f t="shared" ca="1" si="6"/>
        <v>-42.3</v>
      </c>
      <c r="AN7" s="36" t="str">
        <f t="shared" ca="1" si="7"/>
        <v>30</v>
      </c>
      <c r="AO7" s="36" t="str" cm="1">
        <f t="array" aca="1" ref="AO7" ca="1">ManualLookup(AB7,BoxVal(ROW(AB7),4,COLUMN(AO5)),INDIRECT(DO$3))</f>
        <v>09</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85"/>
      <c r="AU7" s="100" t="s">
        <v>965</v>
      </c>
      <c r="AV7" s="88" t="s">
        <v>582</v>
      </c>
      <c r="AW7" s="88" t="s">
        <v>582</v>
      </c>
      <c r="AX7" s="88" t="s">
        <v>582</v>
      </c>
      <c r="AY7" s="88" t="s">
        <v>255</v>
      </c>
      <c r="AZ7" s="88" t="s">
        <v>255</v>
      </c>
      <c r="BB7" s="100" t="s">
        <v>965</v>
      </c>
      <c r="BC7" s="88">
        <v>1</v>
      </c>
      <c r="BD7" s="88">
        <v>1</v>
      </c>
      <c r="BE7" s="88">
        <v>0</v>
      </c>
      <c r="BF7" s="100"/>
      <c r="BG7" s="100"/>
      <c r="BH7" s="100"/>
      <c r="BI7" s="100" t="s">
        <v>811</v>
      </c>
      <c r="BJ7" s="100" t="s">
        <v>562</v>
      </c>
      <c r="BK7" s="100" t="s">
        <v>562</v>
      </c>
      <c r="BM7" s="88">
        <v>-0.5</v>
      </c>
      <c r="BN7" s="88">
        <v>0</v>
      </c>
      <c r="BO7" s="88">
        <v>1</v>
      </c>
      <c r="BP7" s="88">
        <v>0</v>
      </c>
      <c r="BQ7" s="88">
        <v>1</v>
      </c>
      <c r="BU7" s="100" t="s">
        <v>789</v>
      </c>
      <c r="BV7" s="100" t="s">
        <v>562</v>
      </c>
      <c r="BW7" s="100" t="s">
        <v>562</v>
      </c>
      <c r="BY7" s="101" t="s">
        <v>562</v>
      </c>
      <c r="CF7" s="88" t="s">
        <v>562</v>
      </c>
      <c r="CG7" s="88" t="s">
        <v>562</v>
      </c>
      <c r="CH7" s="88" t="s">
        <v>562</v>
      </c>
      <c r="CJ7" s="100" t="s">
        <v>562</v>
      </c>
      <c r="CP7" s="100" t="s">
        <v>562</v>
      </c>
      <c r="CQ7" s="100" t="s">
        <v>562</v>
      </c>
      <c r="CR7" s="100" t="s">
        <v>562</v>
      </c>
      <c r="CT7" s="100" t="s">
        <v>562</v>
      </c>
      <c r="DA7" s="100" t="s">
        <v>562</v>
      </c>
      <c r="DB7" s="100" t="s">
        <v>562</v>
      </c>
      <c r="DC7" s="100" t="s">
        <v>562</v>
      </c>
      <c r="DE7" s="88" t="s">
        <v>255</v>
      </c>
      <c r="DF7" s="88" t="s">
        <v>255</v>
      </c>
      <c r="DG7" s="88" t="s">
        <v>255</v>
      </c>
      <c r="DH7" s="88" t="s">
        <v>255</v>
      </c>
      <c r="DI7" s="88" t="s">
        <v>255</v>
      </c>
      <c r="DJ7" s="88" t="s">
        <v>255</v>
      </c>
      <c r="DL7" s="88" t="s">
        <v>255</v>
      </c>
      <c r="DM7" s="88" t="s">
        <v>255</v>
      </c>
      <c r="DN7" s="88" t="s">
        <v>255</v>
      </c>
      <c r="DX7" s="102"/>
      <c r="DY7" s="102"/>
      <c r="DZ7" s="102"/>
      <c r="EB7" s="103"/>
      <c r="EC7" s="103"/>
      <c r="ED7" s="103"/>
    </row>
    <row r="8" spans="1:134" ht="30" customHeight="1" x14ac:dyDescent="0.25">
      <c r="A8" s="95">
        <v>7</v>
      </c>
      <c r="B8" s="96"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ZTSQ6813</v>
      </c>
      <c r="H8" s="59" t="str" cm="1">
        <f t="array" aca="1" ref="H8" ca="1">BoxVal($A8,5,COLUMN(INDIRECT("T"&amp;($A8-1)*65+2)),1)</f>
        <v>4804WG</v>
      </c>
      <c r="I8" s="59" t="str" cm="1">
        <f t="array" aca="1" ref="I8" ca="1">BoxVal($A8,6,COLUMN(INDIRECT("T"&amp;($A8-1)*65+2)),1)</f>
        <v>ZTS2100</v>
      </c>
      <c r="J8" s="59" t="str" cm="1">
        <f t="array" aca="1" ref="J8" ca="1">BoxVal($A8,21,COLUMN(INDIRECT("T"&amp;($A8-1)*65+2)),1)</f>
        <v>10V_NormalMode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
      </c>
      <c r="P8" s="64" t="str" cm="1">
        <f t="array" aca="1" ref="P8" ca="1">BoxVal($A8,2,COLUMN(INDIRECT("AB"&amp;($A8-1)*65+2)),1)</f>
        <v>10V_NormalMode_38dB_M804WG_N005A_392_452_ZTSQ6813_MP7.0</v>
      </c>
      <c r="Q8" s="60" t="str" cm="1">
        <f t="array" aca="1" ref="Q8" ca="1">BoxVal($A8,2,COLUMN(INDIRECT("AJ"&amp;($A8-1)*65+2)),1)</f>
        <v/>
      </c>
      <c r="R8" s="85"/>
      <c r="S8" s="7" t="s">
        <v>19</v>
      </c>
      <c r="T8" s="15" t="s">
        <v>584</v>
      </c>
      <c r="U8" s="36" t="str">
        <f t="shared" ca="1" si="1"/>
        <v>0x3A=-43.60,-42.80;</v>
      </c>
      <c r="V8" s="37">
        <v>0</v>
      </c>
      <c r="W8" s="37"/>
      <c r="X8" s="68"/>
      <c r="Y8" s="68">
        <v>5.304999999999982</v>
      </c>
      <c r="Z8" s="55">
        <f t="shared" ca="1" si="2"/>
        <v>5.3</v>
      </c>
      <c r="AA8" s="39" t="s">
        <v>586</v>
      </c>
      <c r="AB8" s="40">
        <v>3.5</v>
      </c>
      <c r="AC8" s="40" t="s">
        <v>995</v>
      </c>
      <c r="AD8" s="40">
        <v>1</v>
      </c>
      <c r="AE8" s="41">
        <v>0</v>
      </c>
      <c r="AF8" s="42">
        <v>-43.6</v>
      </c>
      <c r="AG8" s="47">
        <f t="shared" si="8"/>
        <v>-42.8</v>
      </c>
      <c r="AH8" s="43">
        <f t="shared" ca="1" si="3"/>
        <v>-38.300000000000004</v>
      </c>
      <c r="AI8" s="43">
        <f t="shared" ca="1" si="4"/>
        <v>-37.5</v>
      </c>
      <c r="AJ8" s="44" cm="1">
        <f t="array" aca="1" ref="AJ8" ca="1" xml:space="preserve">
N("initial sens-loopgain")+
$AF8-BoxVal(ROW($AA8),26,COLUMN(INDIRECT("T"&amp;(INT(ROW($AA25)/65))*65+2)))</f>
        <v>-45.6</v>
      </c>
      <c r="AK8" s="44">
        <f t="shared" ca="1" si="5"/>
        <v>-44.8</v>
      </c>
      <c r="AL8" s="44" cm="1">
        <f t="array" aca="1" ref="AL8" ca="1" xml:space="preserve">
N("initial sens-loopgain-gain-gain ref-vcm")+
$AH8-
BoxVal(ROW($AA8),26,COLUMN(INDIRECT("T"&amp;(INT(ROW($AA25)/65))*65+2)))-
$AB8-
$W8-
IFERROR(VLOOKUP($AC8,$CT$1:$DC$31,7,FALSE),0)</f>
        <v>-43.800000000000004</v>
      </c>
      <c r="AM8" s="44">
        <f t="shared" ca="1" si="6"/>
        <v>-43</v>
      </c>
      <c r="AN8" s="36" t="str">
        <f t="shared" ca="1" si="7"/>
        <v>30</v>
      </c>
      <c r="AO8" s="36" t="str" cm="1">
        <f t="array" aca="1" ref="AO8" ca="1">ManualLookup(AB8,BoxVal(ROW(AB8),4,COLUMN(AO6)),INDIRECT(DO$3))</f>
        <v>0A</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85"/>
      <c r="AU8" s="100" t="s">
        <v>436</v>
      </c>
      <c r="AV8" s="88" t="s">
        <v>255</v>
      </c>
      <c r="AW8" s="88" t="s">
        <v>255</v>
      </c>
      <c r="AX8" s="88" t="s">
        <v>255</v>
      </c>
      <c r="AY8" s="88" t="s">
        <v>255</v>
      </c>
      <c r="AZ8" s="88" t="s">
        <v>255</v>
      </c>
      <c r="BB8" s="100" t="s">
        <v>436</v>
      </c>
      <c r="BC8" s="88">
        <v>0</v>
      </c>
      <c r="BD8" s="88">
        <v>0</v>
      </c>
      <c r="BE8" s="88">
        <v>0</v>
      </c>
      <c r="BF8" s="100"/>
      <c r="BG8" s="100"/>
      <c r="BH8" s="100"/>
      <c r="BI8" s="100" t="s">
        <v>783</v>
      </c>
      <c r="BJ8" s="100" t="s">
        <v>562</v>
      </c>
      <c r="BK8" s="100" t="s">
        <v>562</v>
      </c>
      <c r="BM8" s="88">
        <v>0</v>
      </c>
      <c r="BN8" s="88">
        <v>0</v>
      </c>
      <c r="BO8" s="88">
        <v>0</v>
      </c>
      <c r="BP8" s="88">
        <v>0</v>
      </c>
      <c r="BQ8" s="88">
        <v>0</v>
      </c>
      <c r="BU8" s="100" t="s">
        <v>783</v>
      </c>
      <c r="BV8" s="100" t="s">
        <v>562</v>
      </c>
      <c r="BW8" s="100" t="s">
        <v>562</v>
      </c>
      <c r="BY8" s="101" t="s">
        <v>562</v>
      </c>
      <c r="CF8" s="88" t="s">
        <v>562</v>
      </c>
      <c r="CG8" s="88" t="s">
        <v>562</v>
      </c>
      <c r="CH8" s="88" t="s">
        <v>562</v>
      </c>
      <c r="CJ8" s="100" t="s">
        <v>562</v>
      </c>
      <c r="CP8" s="100" t="s">
        <v>562</v>
      </c>
      <c r="CQ8" s="100" t="s">
        <v>562</v>
      </c>
      <c r="CR8" s="100" t="s">
        <v>562</v>
      </c>
      <c r="CT8" s="100" t="s">
        <v>562</v>
      </c>
      <c r="DA8" s="100" t="s">
        <v>562</v>
      </c>
      <c r="DB8" s="100" t="s">
        <v>562</v>
      </c>
      <c r="DC8" s="100" t="s">
        <v>562</v>
      </c>
      <c r="DE8" s="88" t="s">
        <v>255</v>
      </c>
      <c r="DF8" s="88" t="s">
        <v>255</v>
      </c>
      <c r="DG8" s="88" t="s">
        <v>255</v>
      </c>
      <c r="DH8" s="88" t="s">
        <v>255</v>
      </c>
      <c r="DI8" s="88" t="s">
        <v>255</v>
      </c>
      <c r="DJ8" s="88" t="s">
        <v>255</v>
      </c>
      <c r="DL8" s="88" t="s">
        <v>255</v>
      </c>
      <c r="DM8" s="88" t="s">
        <v>255</v>
      </c>
      <c r="DN8" s="88" t="s">
        <v>255</v>
      </c>
      <c r="DX8" s="102"/>
      <c r="DY8" s="102"/>
      <c r="DZ8" s="102"/>
      <c r="EB8" s="102"/>
      <c r="EC8" s="102"/>
      <c r="ED8" s="102"/>
    </row>
    <row r="9" spans="1:134" ht="30" customHeight="1" x14ac:dyDescent="0.25">
      <c r="A9" s="95">
        <v>8</v>
      </c>
      <c r="B9" s="96"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ZTS6853</v>
      </c>
      <c r="H9" s="59" t="str" cm="1">
        <f t="array" aca="1" ref="H9" ca="1">BoxVal($A9,5,COLUMN(INDIRECT("T"&amp;($A9-1)*65+2)),1)</f>
        <v>4804WG</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0.649V (1.8V), 0.648V (3.3V)</v>
      </c>
      <c r="M9" s="59" t="str" cm="1">
        <f t="array" aca="1" ref="M9" ca="1">BoxVal($A9,31,COLUMN(INDIRECT("T"&amp;($A9-1)*65+2)),1)</f>
        <v>-38+/-0.8 dBV</v>
      </c>
      <c r="N9" s="59" t="str" cm="1">
        <f t="array" aca="1" ref="N9" ca="1">BoxVal($A9,12,COLUMN(INDIRECT("T"&amp;($A9-1)*65+2)),1)</f>
        <v>Normal</v>
      </c>
      <c r="O9" s="64" t="str" cm="1">
        <f t="array" ref="O9">BoxVal($A9,2,COLUMN(V10),1)</f>
        <v/>
      </c>
      <c r="P9" s="64" t="str" cm="1">
        <f t="array" aca="1" ref="P9" ca="1">BoxVal($A9,2,COLUMN(INDIRECT("AB"&amp;($A9-1)*65+2)),1)</f>
        <v>default_NormalMode_38dB_M804WG_N005A_327_406_ZTS6853_MP8.0</v>
      </c>
      <c r="Q9" s="60" t="str" cm="1">
        <f t="array" aca="1" ref="Q9" ca="1">BoxVal($A9,2,COLUMN(INDIRECT("AJ"&amp;($A9-1)*65+2)),1)</f>
        <v>因2180pullin常落在10V，故必須燒錄vbg降低vbias再測試，增益內不可寫其他vbg選項</v>
      </c>
      <c r="R9" s="85"/>
      <c r="S9" s="7" t="s">
        <v>15</v>
      </c>
      <c r="T9" s="15" t="s">
        <v>801</v>
      </c>
      <c r="U9" s="36" t="str">
        <f t="shared" ca="1" si="1"/>
        <v>0x49=-44.00,-43.60;</v>
      </c>
      <c r="V9" s="37"/>
      <c r="W9" s="37"/>
      <c r="X9" s="68"/>
      <c r="Y9" s="68">
        <v>5.6</v>
      </c>
      <c r="Z9" s="55">
        <f t="shared" ca="1" si="2"/>
        <v>5.5</v>
      </c>
      <c r="AA9" s="39" t="s">
        <v>587</v>
      </c>
      <c r="AB9" s="40">
        <v>2.5</v>
      </c>
      <c r="AC9" s="40" t="s">
        <v>995</v>
      </c>
      <c r="AD9" s="40">
        <v>1</v>
      </c>
      <c r="AE9" s="41">
        <v>0</v>
      </c>
      <c r="AF9" s="42">
        <v>-44</v>
      </c>
      <c r="AG9" s="47">
        <f t="shared" si="8"/>
        <v>-43.6</v>
      </c>
      <c r="AH9" s="43">
        <f t="shared" ca="1" si="3"/>
        <v>-38.5</v>
      </c>
      <c r="AI9" s="43">
        <f t="shared" ca="1" si="4"/>
        <v>-38.1</v>
      </c>
      <c r="AJ9" s="44" cm="1">
        <f t="array" aca="1" ref="AJ9" ca="1" xml:space="preserve">
N("initial sens-loopgain")+
$AF9-BoxVal(ROW($AA9),26,COLUMN(INDIRECT("T"&amp;(INT(ROW($AA26)/65))*65+2)))</f>
        <v>-46</v>
      </c>
      <c r="AK9" s="44">
        <f t="shared" ca="1" si="5"/>
        <v>-45.6</v>
      </c>
      <c r="AL9" s="44" cm="1">
        <f t="array" aca="1" ref="AL9" ca="1" xml:space="preserve">
N("initial sens-loopgain-gain-gain ref-vcm")+
$AH9-
BoxVal(ROW($AA9),26,COLUMN(INDIRECT("T"&amp;(INT(ROW($AA26)/65))*65+2)))-
$AB9-
$W9-
IFERROR(VLOOKUP($AC9,$CT$1:$DC$31,7,FALSE),0)</f>
        <v>-43</v>
      </c>
      <c r="AM9" s="44">
        <f t="shared" ca="1" si="6"/>
        <v>-42.6</v>
      </c>
      <c r="AN9" s="36" t="str">
        <f t="shared" ca="1" si="7"/>
        <v>40</v>
      </c>
      <c r="AO9" s="36" t="str" cm="1">
        <f t="array" aca="1" ref="AO9" ca="1">ManualLookup(AB9,BoxVal(ROW(AB9),4,COLUMN(AO7)),INDIRECT(DO$3))</f>
        <v>09</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85"/>
      <c r="AU9" s="100" t="s">
        <v>562</v>
      </c>
      <c r="AV9" s="100" t="s">
        <v>562</v>
      </c>
      <c r="AW9" s="88" t="s">
        <v>255</v>
      </c>
      <c r="AX9" s="88" t="s">
        <v>255</v>
      </c>
      <c r="AY9" s="88" t="s">
        <v>255</v>
      </c>
      <c r="AZ9" s="88" t="s">
        <v>255</v>
      </c>
      <c r="BB9" s="100" t="s">
        <v>1201</v>
      </c>
      <c r="BC9" s="100"/>
      <c r="BD9" s="100"/>
      <c r="BE9" s="100"/>
      <c r="BF9" s="100"/>
      <c r="BG9" s="100"/>
      <c r="BH9" s="100"/>
      <c r="BI9" s="100" t="s">
        <v>783</v>
      </c>
      <c r="BJ9" s="100" t="s">
        <v>562</v>
      </c>
      <c r="BK9" s="100" t="s">
        <v>562</v>
      </c>
      <c r="BM9" s="88">
        <v>0.5</v>
      </c>
      <c r="BN9" s="88">
        <v>0</v>
      </c>
      <c r="BO9" s="88">
        <v>1</v>
      </c>
      <c r="BP9" s="88">
        <v>1</v>
      </c>
      <c r="BQ9" s="88">
        <v>1</v>
      </c>
      <c r="BU9" s="100" t="s">
        <v>790</v>
      </c>
      <c r="BV9" s="100" t="s">
        <v>562</v>
      </c>
      <c r="BW9" s="100" t="s">
        <v>562</v>
      </c>
      <c r="BY9" s="101" t="s">
        <v>562</v>
      </c>
      <c r="CF9" s="88" t="s">
        <v>562</v>
      </c>
      <c r="CG9" s="88" t="s">
        <v>562</v>
      </c>
      <c r="CH9" s="88" t="s">
        <v>562</v>
      </c>
      <c r="CJ9" s="100" t="s">
        <v>562</v>
      </c>
      <c r="CP9" s="100" t="s">
        <v>562</v>
      </c>
      <c r="CQ9" s="100" t="s">
        <v>562</v>
      </c>
      <c r="CR9" s="100" t="s">
        <v>562</v>
      </c>
      <c r="CT9" s="100" t="s">
        <v>562</v>
      </c>
      <c r="DA9" s="100" t="s">
        <v>562</v>
      </c>
      <c r="DB9" s="100" t="s">
        <v>562</v>
      </c>
      <c r="DC9" s="100" t="s">
        <v>562</v>
      </c>
      <c r="DE9" s="88" t="s">
        <v>255</v>
      </c>
      <c r="DF9" s="88" t="s">
        <v>255</v>
      </c>
      <c r="DG9" s="88" t="s">
        <v>255</v>
      </c>
      <c r="DH9" s="88" t="s">
        <v>255</v>
      </c>
      <c r="DI9" s="88" t="s">
        <v>255</v>
      </c>
      <c r="DJ9" s="88" t="s">
        <v>255</v>
      </c>
      <c r="DL9" s="88" t="s">
        <v>255</v>
      </c>
      <c r="DM9" s="88" t="s">
        <v>255</v>
      </c>
      <c r="DN9" s="88" t="s">
        <v>255</v>
      </c>
      <c r="DX9" s="102"/>
      <c r="DY9" s="102"/>
      <c r="DZ9" s="102"/>
      <c r="EB9" s="102"/>
      <c r="EC9" s="102"/>
      <c r="ED9" s="102"/>
    </row>
    <row r="10" spans="1:134" ht="30" customHeight="1" x14ac:dyDescent="0.25">
      <c r="A10" s="95">
        <v>9</v>
      </c>
      <c r="B10" s="96"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ZTS6056S</v>
      </c>
      <c r="H10" s="59" t="str" cm="1">
        <f t="array" aca="1" ref="H10" ca="1">BoxVal($A10,5,COLUMN(INDIRECT("T"&amp;($A10-1)*65+2)),1)</f>
        <v>4804WG</v>
      </c>
      <c r="I10" s="59" t="str" cm="1">
        <f t="array" aca="1" ref="I10" ca="1">BoxVal($A10,6,COLUMN(INDIRECT("T"&amp;($A10-1)*65+2)),1)</f>
        <v>3004_V11</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-38+/-0.8 dBV</v>
      </c>
      <c r="N10" s="59" t="str" cm="1">
        <f t="array" aca="1" ref="N10" ca="1">BoxVal($A10,12,COLUMN(INDIRECT("T"&amp;($A10-1)*65+2)),1)</f>
        <v>Normal</v>
      </c>
      <c r="O10" s="64" t="str" cm="1">
        <f t="array" ref="O10">BoxVal($A10,2,COLUMN(V11),1)</f>
        <v/>
      </c>
      <c r="P10" s="64" t="str" cm="1">
        <f t="array" aca="1" ref="P10" ca="1">BoxVal($A10,2,COLUMN(INDIRECT("AB"&amp;($A10-1)*65+2)),1)</f>
        <v>10V_NormalMode_38dB_M804WG_N005A_360_427_ZTS6056S_MP9.2</v>
      </c>
      <c r="Q10" s="60" t="str" cm="1">
        <f t="array" aca="1" ref="Q10" ca="1">BoxVal($A10,2,COLUMN(INDIRECT("AJ"&amp;($A10-1)*65+2)),1)</f>
        <v/>
      </c>
      <c r="R10" s="85"/>
      <c r="S10" s="7" t="s">
        <v>705</v>
      </c>
      <c r="T10" s="15" t="s">
        <v>990</v>
      </c>
      <c r="U10" s="36" t="str">
        <f t="shared" ca="1" si="1"/>
        <v>0x4A=-45.00,-44.00;</v>
      </c>
      <c r="V10" s="37"/>
      <c r="W10" s="37"/>
      <c r="X10" s="68"/>
      <c r="Y10" s="68">
        <v>6.7</v>
      </c>
      <c r="Z10" s="55">
        <f t="shared" ca="1" si="2"/>
        <v>6.5</v>
      </c>
      <c r="AA10" s="39" t="s">
        <v>587</v>
      </c>
      <c r="AB10" s="40">
        <v>3.5</v>
      </c>
      <c r="AC10" s="40" t="s">
        <v>995</v>
      </c>
      <c r="AD10" s="40">
        <v>1</v>
      </c>
      <c r="AE10" s="41">
        <v>0</v>
      </c>
      <c r="AF10" s="42">
        <v>-45</v>
      </c>
      <c r="AG10" s="47">
        <f t="shared" si="8"/>
        <v>-44</v>
      </c>
      <c r="AH10" s="43">
        <f t="shared" ca="1" si="3"/>
        <v>-38.5</v>
      </c>
      <c r="AI10" s="43">
        <f t="shared" ca="1" si="4"/>
        <v>-37.5</v>
      </c>
      <c r="AJ10" s="44" cm="1">
        <f t="array" aca="1" ref="AJ10" ca="1" xml:space="preserve">
N("initial sens-loopgain")+
$AF10-BoxVal(ROW($AA10),26,COLUMN(INDIRECT("T"&amp;(INT(ROW($AA27)/65))*65+2)))</f>
        <v>-47</v>
      </c>
      <c r="AK10" s="44">
        <f t="shared" ca="1" si="5"/>
        <v>-46</v>
      </c>
      <c r="AL10" s="44" cm="1">
        <f t="array" aca="1" ref="AL10" ca="1" xml:space="preserve">
N("initial sens-loopgain-gain-gain ref-vcm")+
$AH10-
BoxVal(ROW($AA10),26,COLUMN(INDIRECT("T"&amp;(INT(ROW($AA27)/65))*65+2)))-
$AB10-
$W10-
IFERROR(VLOOKUP($AC10,$CT$1:$DC$31,7,FALSE),0)</f>
        <v>-44</v>
      </c>
      <c r="AM10" s="44">
        <f t="shared" ca="1" si="6"/>
        <v>-43</v>
      </c>
      <c r="AN10" s="36" t="str">
        <f t="shared" ca="1" si="7"/>
        <v>40</v>
      </c>
      <c r="AO10" s="36" t="str" cm="1">
        <f t="array" aca="1" ref="AO10" ca="1">ManualLookup(AB10,BoxVal(ROW(AB10),4,COLUMN(AO8)),INDIRECT(DO$3))</f>
        <v>0A</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85"/>
      <c r="AU10" s="100" t="s">
        <v>562</v>
      </c>
      <c r="AV10" s="100" t="s">
        <v>562</v>
      </c>
      <c r="AW10" s="88" t="s">
        <v>255</v>
      </c>
      <c r="AX10" s="88" t="s">
        <v>255</v>
      </c>
      <c r="AY10" s="88" t="s">
        <v>255</v>
      </c>
      <c r="AZ10" s="88" t="s">
        <v>255</v>
      </c>
      <c r="BB10" s="100" t="s">
        <v>1202</v>
      </c>
      <c r="BC10" s="100"/>
      <c r="BD10" s="100"/>
      <c r="BE10" s="100"/>
      <c r="BF10" s="100"/>
      <c r="BG10" s="100"/>
      <c r="BH10" s="100"/>
      <c r="BI10" s="100" t="s">
        <v>562</v>
      </c>
      <c r="BJ10" s="100" t="s">
        <v>562</v>
      </c>
      <c r="BK10" s="100" t="s">
        <v>562</v>
      </c>
      <c r="BM10" s="88">
        <v>1.5</v>
      </c>
      <c r="BN10" s="88">
        <v>1</v>
      </c>
      <c r="BO10" s="88">
        <v>0</v>
      </c>
      <c r="BP10" s="88">
        <v>0</v>
      </c>
      <c r="BQ10" s="88">
        <v>0</v>
      </c>
      <c r="BU10" s="100" t="s">
        <v>813</v>
      </c>
      <c r="BV10" s="100" t="s">
        <v>562</v>
      </c>
      <c r="BW10" s="100" t="s">
        <v>562</v>
      </c>
      <c r="BY10" s="101" t="s">
        <v>562</v>
      </c>
      <c r="CF10" s="88" t="s">
        <v>562</v>
      </c>
      <c r="CG10" s="88" t="s">
        <v>562</v>
      </c>
      <c r="CH10" s="88" t="s">
        <v>562</v>
      </c>
      <c r="CJ10" s="100" t="s">
        <v>562</v>
      </c>
      <c r="CP10" s="100" t="s">
        <v>562</v>
      </c>
      <c r="CQ10" s="100" t="s">
        <v>562</v>
      </c>
      <c r="CR10" s="100" t="s">
        <v>562</v>
      </c>
      <c r="CT10" s="100" t="s">
        <v>562</v>
      </c>
      <c r="DA10" s="100" t="s">
        <v>562</v>
      </c>
      <c r="DB10" s="100" t="s">
        <v>562</v>
      </c>
      <c r="DC10" s="100" t="s">
        <v>562</v>
      </c>
      <c r="DE10" s="88" t="s">
        <v>255</v>
      </c>
      <c r="DF10" s="88" t="s">
        <v>255</v>
      </c>
      <c r="DG10" s="88" t="s">
        <v>255</v>
      </c>
      <c r="DH10" s="88" t="s">
        <v>255</v>
      </c>
      <c r="DI10" s="88" t="s">
        <v>255</v>
      </c>
      <c r="DJ10" s="88" t="s">
        <v>255</v>
      </c>
      <c r="DL10" s="88" t="s">
        <v>255</v>
      </c>
      <c r="DM10" s="88" t="s">
        <v>255</v>
      </c>
      <c r="DN10" s="88" t="s">
        <v>255</v>
      </c>
      <c r="DX10" s="102"/>
      <c r="DY10" s="102"/>
      <c r="DZ10" s="102"/>
      <c r="EB10" s="102"/>
      <c r="EC10" s="102"/>
      <c r="ED10" s="102"/>
    </row>
    <row r="11" spans="1:134" ht="30" customHeight="1" x14ac:dyDescent="0.25">
      <c r="A11" s="95">
        <v>10</v>
      </c>
      <c r="B11" s="96" t="str">
        <f t="shared" si="0"/>
        <v>=Block10==</v>
      </c>
      <c r="C11" s="59" t="str" cm="1">
        <f t="array" aca="1" ref="C11" ca="1">BoxVal($A11,8,COLUMN(INDIRECT("T"&amp;($A11-1)*65+2)),1)</f>
        <v>10V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4804WG</v>
      </c>
      <c r="I11" s="59" t="str" cm="1">
        <f t="array" aca="1" ref="I11" ca="1">BoxVal($A11,6,COLUMN(INDIRECT("T"&amp;($A11-1)*65+2)),1)</f>
        <v>3004_V11</v>
      </c>
      <c r="J11" s="59" t="str" cm="1">
        <f t="array" aca="1" ref="J11" ca="1">BoxVal($A11,21,COLUMN(INDIRECT("T"&amp;($A11-1)*65+2)),1)</f>
        <v>default_NormalMode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
      </c>
      <c r="P11" s="64" t="str" cm="1">
        <f t="array" aca="1" ref="P11" ca="1">BoxVal($A11,2,COLUMN(INDIRECT("AB"&amp;($A11-1)*65+2)),1)</f>
        <v>default_NormalMode_38dB_M804WG_N005A_360_427_ZTS6856S_MP10.4</v>
      </c>
      <c r="Q11" s="60" t="str" cm="1">
        <f t="array" aca="1" ref="Q11" ca="1">BoxVal($A11,2,COLUMN(INDIRECT("AJ"&amp;($A11-1)*65+2)),1)</f>
        <v/>
      </c>
      <c r="R11" s="85"/>
      <c r="S11" s="7" t="s">
        <v>605</v>
      </c>
      <c r="T11" s="15" t="s">
        <v>991</v>
      </c>
      <c r="U11" s="36" t="str">
        <f t="shared" ca="1" si="1"/>
        <v>0x4B=-45.50,-45.00;</v>
      </c>
      <c r="V11" s="37">
        <v>-0.3</v>
      </c>
      <c r="W11" s="37"/>
      <c r="X11" s="68"/>
      <c r="Y11" s="68">
        <v>7.3749999999999378</v>
      </c>
      <c r="Z11" s="55">
        <f t="shared" ca="1" si="2"/>
        <v>7.2</v>
      </c>
      <c r="AA11" s="39" t="s">
        <v>587</v>
      </c>
      <c r="AB11" s="40">
        <v>4.5</v>
      </c>
      <c r="AC11" s="40" t="s">
        <v>995</v>
      </c>
      <c r="AD11" s="40">
        <v>1</v>
      </c>
      <c r="AE11" s="41">
        <v>0</v>
      </c>
      <c r="AF11" s="42">
        <v>-45.5</v>
      </c>
      <c r="AG11" s="47">
        <f t="shared" si="8"/>
        <v>-45</v>
      </c>
      <c r="AH11" s="43">
        <f t="shared" ca="1" si="3"/>
        <v>-38.299999999999997</v>
      </c>
      <c r="AI11" s="43">
        <f t="shared" ca="1" si="4"/>
        <v>-37.799999999999997</v>
      </c>
      <c r="AJ11" s="44" cm="1">
        <f t="array" aca="1" ref="AJ11" ca="1" xml:space="preserve">
N("initial sens-loopgain")+
$AF11-BoxVal(ROW($AA11),26,COLUMN(INDIRECT("T"&amp;(INT(ROW($AA28)/65))*65+2)))</f>
        <v>-47.5</v>
      </c>
      <c r="AK11" s="44">
        <f t="shared" ca="1" si="5"/>
        <v>-47</v>
      </c>
      <c r="AL11" s="44" cm="1">
        <f t="array" aca="1" ref="AL11" ca="1" xml:space="preserve">
N("initial sens-loopgain-gain-gain ref-vcm")+
$AH11-
BoxVal(ROW($AA11),26,COLUMN(INDIRECT("T"&amp;(INT(ROW($AA28)/65))*65+2)))-
$AB11-
$W11-
IFERROR(VLOOKUP($AC11,$CT$1:$DC$31,7,FALSE),0)</f>
        <v>-44.8</v>
      </c>
      <c r="AM11" s="44">
        <f t="shared" ca="1" si="6"/>
        <v>-44.3</v>
      </c>
      <c r="AN11" s="36" t="str">
        <f t="shared" ca="1" si="7"/>
        <v>40</v>
      </c>
      <c r="AO11" s="36" t="str" cm="1">
        <f t="array" aca="1" ref="AO11" ca="1">ManualLookup(AB11,BoxVal(ROW(AB11),4,COLUMN(AO9)),INDIRECT(DO$3))</f>
        <v>0B</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85"/>
      <c r="AU11" s="100" t="s">
        <v>562</v>
      </c>
      <c r="AV11" s="100" t="s">
        <v>562</v>
      </c>
      <c r="AW11" s="100" t="s">
        <v>562</v>
      </c>
      <c r="AX11" s="88" t="s">
        <v>255</v>
      </c>
      <c r="AY11" s="88" t="s">
        <v>255</v>
      </c>
      <c r="AZ11" s="88" t="s">
        <v>255</v>
      </c>
      <c r="BB11" s="100" t="s">
        <v>562</v>
      </c>
      <c r="BC11" s="100"/>
      <c r="BD11" s="100"/>
      <c r="BE11" s="100"/>
      <c r="BF11" s="100"/>
      <c r="BG11" s="100"/>
      <c r="BH11" s="100"/>
      <c r="BI11" s="100" t="s">
        <v>562</v>
      </c>
      <c r="BJ11" s="100" t="s">
        <v>562</v>
      </c>
      <c r="BK11" s="100" t="s">
        <v>562</v>
      </c>
      <c r="BM11" s="88">
        <v>2.5</v>
      </c>
      <c r="BN11" s="88">
        <v>1</v>
      </c>
      <c r="BO11" s="88">
        <v>0</v>
      </c>
      <c r="BP11" s="88">
        <v>0</v>
      </c>
      <c r="BQ11" s="88">
        <v>1</v>
      </c>
      <c r="BU11" s="100" t="s">
        <v>975</v>
      </c>
      <c r="BV11" s="100" t="s">
        <v>562</v>
      </c>
      <c r="BW11" s="100" t="s">
        <v>562</v>
      </c>
      <c r="BY11" s="101" t="s">
        <v>562</v>
      </c>
      <c r="CF11" s="88" t="s">
        <v>562</v>
      </c>
      <c r="CG11" s="88" t="s">
        <v>562</v>
      </c>
      <c r="CH11" s="88" t="s">
        <v>562</v>
      </c>
      <c r="CJ11" s="100" t="s">
        <v>562</v>
      </c>
      <c r="CP11" s="100" t="s">
        <v>562</v>
      </c>
      <c r="CQ11" s="100" t="s">
        <v>562</v>
      </c>
      <c r="CR11" s="100" t="s">
        <v>562</v>
      </c>
      <c r="CT11" s="100" t="s">
        <v>562</v>
      </c>
      <c r="DA11" s="100" t="s">
        <v>562</v>
      </c>
      <c r="DB11" s="100" t="s">
        <v>562</v>
      </c>
      <c r="DC11" s="100" t="s">
        <v>562</v>
      </c>
      <c r="DE11" s="88" t="s">
        <v>255</v>
      </c>
      <c r="DF11" s="88" t="s">
        <v>255</v>
      </c>
      <c r="DG11" s="88" t="s">
        <v>255</v>
      </c>
      <c r="DH11" s="88" t="s">
        <v>255</v>
      </c>
      <c r="DI11" s="88" t="s">
        <v>255</v>
      </c>
      <c r="DJ11" s="88" t="s">
        <v>255</v>
      </c>
      <c r="DL11" s="88" t="s">
        <v>255</v>
      </c>
      <c r="DM11" s="88" t="s">
        <v>255</v>
      </c>
      <c r="DN11" s="88" t="s">
        <v>255</v>
      </c>
      <c r="DX11" s="102"/>
      <c r="DY11" s="102"/>
      <c r="DZ11" s="102"/>
      <c r="EB11" s="102"/>
      <c r="EC11" s="102"/>
      <c r="ED11" s="10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e" cm="1">
        <f t="array" aca="1" ref="J12" ca="1">BoxVal($A12,21,COLUMN(INDIRECT("T"&amp;($A12-1)*65+2)),1)</f>
        <v>#VALUE!</v>
      </c>
      <c r="K12" s="59" t="str" cm="1">
        <f t="array" aca="1" ref="K12" ca="1">BoxVal($A12,25,COLUMN(INDIRECT("T"&amp;($A12-1)*65+2)),1)</f>
        <v>Default</v>
      </c>
      <c r="L12" s="60" t="str" cm="1">
        <f t="array" aca="1" ref="L12" ca="1">BoxVal($A12,32,COLUMN(INDIRECT("T"&amp;($A12-1)*65+2)),1)</f>
        <v xml:space="preserve"> :  (uA)
Vdc&amp;Remark: </v>
      </c>
      <c r="M12" s="59" t="str" cm="1">
        <f t="array" aca="1" ref="M12" ca="1">BoxVal($A12,31,COLUMN(INDIRECT("T"&amp;($A12-1)*65+2)),1)</f>
        <v xml:space="preserve">+/- </v>
      </c>
      <c r="N12" s="59" t="str" cm="1">
        <f t="array" aca="1" ref="N12" ca="1">BoxVal($A12,12,COLUMN(INDIRECT("T"&amp;($A12-1)*65+2)),1)</f>
        <v/>
      </c>
      <c r="O12" s="64" t="str" cm="1">
        <f t="array" ref="O12">BoxVal($A12,2,COLUMN(V13),1)</f>
        <v/>
      </c>
      <c r="P12" s="64" t="e" cm="1">
        <f t="array" aca="1" ref="P12" ca="1">BoxVal($A12,2,COLUMN(INDIRECT("AB"&amp;($A12-1)*65+2)),1)</f>
        <v>#VALUE!</v>
      </c>
      <c r="Q12" s="60" t="str" cm="1">
        <f t="array" aca="1" ref="Q12" ca="1">BoxVal($A12,2,COLUMN(INDIRECT("AJ"&amp;($A12-1)*65+2)),1)</f>
        <v/>
      </c>
      <c r="R12" s="85"/>
      <c r="S12" s="73" t="s">
        <v>721</v>
      </c>
      <c r="T12" s="15" t="s">
        <v>26</v>
      </c>
      <c r="U12" s="36" t="str">
        <f t="shared" ca="1" si="1"/>
        <v>0x4C=-46.70,-45.50;</v>
      </c>
      <c r="V12" s="37">
        <v>-0.3</v>
      </c>
      <c r="W12" s="37"/>
      <c r="X12" s="68"/>
      <c r="Y12" s="68">
        <v>8.1</v>
      </c>
      <c r="Z12" s="55">
        <f t="shared" ca="1" si="2"/>
        <v>8.1999999999999993</v>
      </c>
      <c r="AA12" s="39" t="s">
        <v>587</v>
      </c>
      <c r="AB12" s="40">
        <v>5.5</v>
      </c>
      <c r="AC12" s="40" t="s">
        <v>995</v>
      </c>
      <c r="AD12" s="40">
        <v>1</v>
      </c>
      <c r="AE12" s="41">
        <v>0</v>
      </c>
      <c r="AF12" s="42">
        <v>-46.7</v>
      </c>
      <c r="AG12" s="47">
        <f t="shared" si="8"/>
        <v>-45.5</v>
      </c>
      <c r="AH12" s="43">
        <f t="shared" ca="1" si="3"/>
        <v>-38.5</v>
      </c>
      <c r="AI12" s="43">
        <f t="shared" ca="1" si="4"/>
        <v>-37.299999999999997</v>
      </c>
      <c r="AJ12" s="44" cm="1">
        <f t="array" aca="1" ref="AJ12" ca="1" xml:space="preserve">
N("initial sens-loopgain")+
$AF12-BoxVal(ROW($AA12),26,COLUMN(INDIRECT("T"&amp;(INT(ROW($AA29)/65))*65+2)))</f>
        <v>-48.7</v>
      </c>
      <c r="AK12" s="44">
        <f t="shared" ca="1" si="5"/>
        <v>-47.5</v>
      </c>
      <c r="AL12" s="44" cm="1">
        <f t="array" aca="1" ref="AL12" ca="1" xml:space="preserve">
N("initial sens-loopgain-gain-gain ref-vcm")+
$AH12-
BoxVal(ROW($AA12),26,COLUMN(INDIRECT("T"&amp;(INT(ROW($AA29)/65))*65+2)))-
$AB12-
$W12-
IFERROR(VLOOKUP($AC12,$CT$1:$DC$31,7,FALSE),0)</f>
        <v>-46</v>
      </c>
      <c r="AM12" s="44">
        <f t="shared" ca="1" si="6"/>
        <v>-44.8</v>
      </c>
      <c r="AN12" s="36" t="str">
        <f t="shared" ca="1" si="7"/>
        <v>40</v>
      </c>
      <c r="AO12" s="36" t="str" cm="1">
        <f t="array" aca="1" ref="AO12" ca="1">ManualLookup(AB12,BoxVal(ROW(AB12),4,COLUMN(AO10)),INDIRECT(DO$3))</f>
        <v>0C</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85"/>
      <c r="AU12" s="100" t="s">
        <v>562</v>
      </c>
      <c r="AV12" s="100" t="s">
        <v>562</v>
      </c>
      <c r="AW12" s="100" t="s">
        <v>562</v>
      </c>
      <c r="AX12" s="88" t="s">
        <v>255</v>
      </c>
      <c r="AY12" s="88" t="s">
        <v>255</v>
      </c>
      <c r="AZ12" s="88" t="s">
        <v>255</v>
      </c>
      <c r="BB12" s="100" t="s">
        <v>562</v>
      </c>
      <c r="BC12" s="100"/>
      <c r="BD12" s="100"/>
      <c r="BE12" s="100"/>
      <c r="BF12" s="100"/>
      <c r="BG12" s="100"/>
      <c r="BH12" s="100"/>
      <c r="BI12" s="100" t="s">
        <v>562</v>
      </c>
      <c r="BJ12" s="100" t="s">
        <v>562</v>
      </c>
      <c r="BK12" s="100" t="s">
        <v>562</v>
      </c>
      <c r="BM12" s="88">
        <v>3.5</v>
      </c>
      <c r="BN12" s="88">
        <v>1</v>
      </c>
      <c r="BO12" s="88">
        <v>0</v>
      </c>
      <c r="BP12" s="88">
        <v>1</v>
      </c>
      <c r="BQ12" s="88">
        <v>0</v>
      </c>
      <c r="BU12" s="100" t="s">
        <v>791</v>
      </c>
      <c r="BV12" s="100" t="s">
        <v>562</v>
      </c>
      <c r="BW12" s="100" t="s">
        <v>562</v>
      </c>
      <c r="BY12" s="101" t="s">
        <v>562</v>
      </c>
      <c r="CF12" s="88" t="s">
        <v>562</v>
      </c>
      <c r="CG12" s="88" t="s">
        <v>562</v>
      </c>
      <c r="CH12" s="88" t="s">
        <v>562</v>
      </c>
      <c r="CJ12" s="100" t="s">
        <v>562</v>
      </c>
      <c r="CP12" s="100" t="s">
        <v>562</v>
      </c>
      <c r="CQ12" s="100" t="s">
        <v>562</v>
      </c>
      <c r="CR12" s="100" t="s">
        <v>562</v>
      </c>
      <c r="CT12" s="100" t="s">
        <v>562</v>
      </c>
      <c r="DA12" s="100" t="s">
        <v>562</v>
      </c>
      <c r="DB12" s="100" t="s">
        <v>562</v>
      </c>
      <c r="DC12" s="100" t="s">
        <v>562</v>
      </c>
      <c r="DE12" s="88" t="s">
        <v>255</v>
      </c>
      <c r="DF12" s="88" t="s">
        <v>255</v>
      </c>
      <c r="DG12" s="88" t="s">
        <v>255</v>
      </c>
      <c r="DH12" s="88" t="s">
        <v>255</v>
      </c>
      <c r="DI12" s="88" t="s">
        <v>255</v>
      </c>
      <c r="DJ12" s="88" t="s">
        <v>255</v>
      </c>
      <c r="DL12" s="88" t="s">
        <v>255</v>
      </c>
      <c r="DM12" s="88" t="s">
        <v>255</v>
      </c>
      <c r="DN12" s="88" t="s">
        <v>255</v>
      </c>
      <c r="DX12" s="102"/>
      <c r="DY12" s="102"/>
      <c r="DZ12" s="102"/>
      <c r="EB12" s="102"/>
      <c r="EC12" s="102"/>
      <c r="ED12" s="102"/>
    </row>
    <row r="13" spans="1:134" ht="51.75" customHeight="1" x14ac:dyDescent="0.25">
      <c r="A13" s="95">
        <v>12</v>
      </c>
      <c r="B13" s="96" t="str">
        <f t="shared" si="0"/>
        <v>=Block12==</v>
      </c>
      <c r="C13" s="59" t="str" cm="1">
        <f t="array" aca="1" ref="C13" ca="1">BoxVal($A13,8,COLUMN(INDIRECT("T"&amp;($A13-1)*65+2)),1)</f>
        <v>10V</v>
      </c>
      <c r="D13" s="59" t="str" cm="1">
        <f t="array" aca="1" ref="D13" ca="1">BoxVal($A13,2,COLUMN(INDIRECT("T"&amp;($A13-1)*65+2)),1)</f>
        <v>HELE</v>
      </c>
      <c r="E13" s="59" t="str" cm="1">
        <f t="array" aca="1" ref="E13" ca="1">BoxVal($A13,3,COLUMN(INDIRECT("T"&amp;($A13-1)*65+2)),1)</f>
        <v>Sample</v>
      </c>
      <c r="F13" s="59" t="str" cm="1">
        <f t="array" aca="1" ref="F13" ca="1">BoxVal($A13,16,COLUMN(INDIRECT("T"&amp;($A13-1)*65+2)),1)</f>
        <v>non</v>
      </c>
      <c r="G13" s="59" t="str" cm="1">
        <f t="array" aca="1" ref="G13" ca="1">BoxVal($A13,4,COLUMN(INDIRECT("T"&amp;($A13-1)*65+2)),1)</f>
        <v>ZTS6216</v>
      </c>
      <c r="H13" s="59" t="str" cm="1">
        <f t="array" aca="1" ref="H13" ca="1">BoxVal($A13,5,COLUMN(INDIRECT("T"&amp;($A13-1)*65+2)),1)</f>
        <v>4804WG</v>
      </c>
      <c r="I13" s="59" t="str" cm="1">
        <f t="array" aca="1" ref="I13" ca="1">BoxVal($A13,6,COLUMN(INDIRECT("T"&amp;($A13-1)*65+2)),1)</f>
        <v>2101L</v>
      </c>
      <c r="J13" s="59" t="str" cm="1">
        <f t="array" aca="1" ref="J13" ca="1">BoxVal($A13,21,COLUMN(INDIRECT("T"&amp;($A13-1)*65+2)),1)</f>
        <v>10V_NormalMode</v>
      </c>
      <c r="K13" s="59" t="str" cm="1">
        <f t="array" aca="1" ref="K13" ca="1">BoxVal($A13,25,COLUMN(INDIRECT("T"&amp;($A13-1)*65+2)),1)</f>
        <v>Default</v>
      </c>
      <c r="L13" s="60" t="str" cm="1">
        <f t="array" aca="1" ref="L13" ca="1">BoxVal($A13,32,COLUMN(INDIRECT("T"&amp;($A13-1)*65+2)),1)</f>
        <v>3.3V : 100~200 (uA)
Vdc&amp;Remark: 0.634V (1.8V), 0.626V (3.3V)</v>
      </c>
      <c r="M13" s="59" t="str" cm="1">
        <f t="array" aca="1" ref="M13" ca="1">BoxVal($A13,31,COLUMN(INDIRECT("T"&amp;($A13-1)*65+2)),1)</f>
        <v>-38+/-0.6 dBV</v>
      </c>
      <c r="N13" s="59" t="str" cm="1">
        <f t="array" aca="1" ref="N13" ca="1">BoxVal($A13,12,COLUMN(INDIRECT("T"&amp;($A13-1)*65+2)),1)</f>
        <v>Normal</v>
      </c>
      <c r="O13" s="64" t="str" cm="1">
        <f t="array" ref="O13">BoxVal($A13,2,COLUMN(V14),1)</f>
        <v/>
      </c>
      <c r="P13" s="64" t="str" cm="1">
        <f t="array" aca="1" ref="P13" ca="1">BoxVal($A13,2,COLUMN(INDIRECT("AB"&amp;($A13-1)*65+2)),1)</f>
        <v>10V_NormalMode_38dB_M804WG_N005A_390_415_ZTS6216_Sample12.0</v>
      </c>
      <c r="Q13" s="60" t="str" cm="1">
        <f t="array" aca="1" ref="Q13" ca="1">BoxVal($A13,2,COLUMN(INDIRECT("AJ"&amp;($A13-1)*65+2)),1)</f>
        <v>驗證OSP封裝簡易配置</v>
      </c>
      <c r="R13" s="85"/>
      <c r="S13" s="7" t="s">
        <v>20</v>
      </c>
      <c r="T13" s="15">
        <v>-37</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85"/>
      <c r="AU13" s="100" t="s">
        <v>562</v>
      </c>
      <c r="AV13" s="100" t="s">
        <v>562</v>
      </c>
      <c r="AW13" s="100" t="s">
        <v>562</v>
      </c>
      <c r="AX13" s="88" t="s">
        <v>255</v>
      </c>
      <c r="AY13" s="88" t="s">
        <v>255</v>
      </c>
      <c r="AZ13" s="88" t="s">
        <v>255</v>
      </c>
      <c r="BB13" s="100" t="s">
        <v>562</v>
      </c>
      <c r="BC13" s="100"/>
      <c r="BD13" s="100"/>
      <c r="BE13" s="100"/>
      <c r="BF13" s="100"/>
      <c r="BG13" s="100"/>
      <c r="BH13" s="100"/>
      <c r="BI13" s="100" t="s">
        <v>562</v>
      </c>
      <c r="BJ13" s="100" t="s">
        <v>562</v>
      </c>
      <c r="BK13" s="100" t="s">
        <v>562</v>
      </c>
      <c r="BM13" s="88">
        <v>4.5</v>
      </c>
      <c r="BN13" s="88">
        <v>1</v>
      </c>
      <c r="BO13" s="88">
        <v>0</v>
      </c>
      <c r="BP13" s="88">
        <v>1</v>
      </c>
      <c r="BQ13" s="88">
        <v>1</v>
      </c>
      <c r="BU13" s="100" t="s">
        <v>792</v>
      </c>
      <c r="BV13" s="100" t="s">
        <v>562</v>
      </c>
      <c r="BW13" s="100" t="s">
        <v>562</v>
      </c>
      <c r="BY13" s="101" t="s">
        <v>562</v>
      </c>
      <c r="CF13" s="88" t="s">
        <v>562</v>
      </c>
      <c r="CG13" s="88" t="s">
        <v>562</v>
      </c>
      <c r="CH13" s="88" t="s">
        <v>562</v>
      </c>
      <c r="CJ13" s="100" t="s">
        <v>562</v>
      </c>
      <c r="CP13" s="100" t="s">
        <v>562</v>
      </c>
      <c r="CQ13" s="100" t="s">
        <v>562</v>
      </c>
      <c r="CR13" s="100" t="s">
        <v>562</v>
      </c>
      <c r="CT13" s="100" t="s">
        <v>562</v>
      </c>
      <c r="DA13" s="100" t="s">
        <v>562</v>
      </c>
      <c r="DB13" s="100" t="s">
        <v>562</v>
      </c>
      <c r="DC13" s="100" t="s">
        <v>562</v>
      </c>
      <c r="DE13" s="88" t="s">
        <v>255</v>
      </c>
      <c r="DF13" s="88" t="s">
        <v>255</v>
      </c>
      <c r="DG13" s="88" t="s">
        <v>255</v>
      </c>
      <c r="DH13" s="88" t="s">
        <v>255</v>
      </c>
      <c r="DI13" s="88" t="s">
        <v>255</v>
      </c>
      <c r="DJ13" s="88" t="s">
        <v>255</v>
      </c>
      <c r="DL13" s="88" t="s">
        <v>255</v>
      </c>
      <c r="DM13" s="88" t="s">
        <v>255</v>
      </c>
      <c r="DN13" s="88" t="s">
        <v>255</v>
      </c>
      <c r="DX13" s="102"/>
      <c r="DY13" s="102"/>
      <c r="DZ13" s="102"/>
      <c r="EB13" s="105"/>
    </row>
    <row r="14" spans="1:134" ht="30" customHeight="1" x14ac:dyDescent="0.25">
      <c r="A14" s="95">
        <v>13</v>
      </c>
      <c r="B14" s="96" t="str">
        <f t="shared" si="0"/>
        <v>=Block13==</v>
      </c>
      <c r="C14" s="59" t="str" cm="1">
        <f t="array" aca="1" ref="C14" ca="1">BoxVal($A14,8,COLUMN(INDIRECT("T"&amp;($A14-1)*65+2)),1)</f>
        <v>10V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ZTS6851</v>
      </c>
      <c r="H14" s="59" t="str" cm="1">
        <f t="array" aca="1" ref="H14" ca="1">BoxVal($A14,5,COLUMN(INDIRECT("T"&amp;($A14-1)*65+2)),1)</f>
        <v>4804WG</v>
      </c>
      <c r="I14" s="59" t="str" cm="1">
        <f t="array" aca="1" ref="I14" ca="1">BoxVal($A14,6,COLUMN(INDIRECT("T"&amp;($A14-1)*65+2)),1)</f>
        <v>ZTS2180</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0.656V (1.8V), 0.655V (3.3V)</v>
      </c>
      <c r="M14" s="59" t="str" cm="1">
        <f t="array" aca="1" ref="M14" ca="1">BoxVal($A14,31,COLUMN(INDIRECT("T"&amp;($A14-1)*65+2)),1)</f>
        <v>-38+/-0.8 dBV</v>
      </c>
      <c r="N14" s="59" t="str" cm="1">
        <f t="array" aca="1" ref="N14" ca="1">BoxVal($A14,12,COLUMN(INDIRECT("T"&amp;($A14-1)*65+2)),1)</f>
        <v>Normal</v>
      </c>
      <c r="O14" s="64" t="str" cm="1">
        <f t="array" ref="O14">BoxVal($A14,2,COLUMN(V15),1)</f>
        <v/>
      </c>
      <c r="P14" s="64" t="str" cm="1">
        <f t="array" aca="1" ref="P14" ca="1">BoxVal($A14,2,COLUMN(INDIRECT("AB"&amp;($A14-1)*65+2)),1)</f>
        <v>default_NormalMode_38dB_M804WG_N005A_303_405_ZTS6851_MP13.5</v>
      </c>
      <c r="Q14" s="60" t="str" cm="1">
        <f t="array" aca="1" ref="Q14" ca="1">BoxVal($A14,2,COLUMN(INDIRECT("AJ"&amp;($A14-1)*65+2)),1)</f>
        <v/>
      </c>
      <c r="R14" s="85"/>
      <c r="S14" s="7" t="s">
        <v>691</v>
      </c>
      <c r="T14" s="15" t="s">
        <v>1098</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85"/>
      <c r="AU14" s="100" t="s">
        <v>562</v>
      </c>
      <c r="AV14" s="100" t="s">
        <v>562</v>
      </c>
      <c r="AW14" s="100" t="s">
        <v>562</v>
      </c>
      <c r="AX14" s="88" t="s">
        <v>255</v>
      </c>
      <c r="AY14" s="88" t="s">
        <v>255</v>
      </c>
      <c r="AZ14" s="88" t="s">
        <v>255</v>
      </c>
      <c r="BB14" s="100" t="s">
        <v>562</v>
      </c>
      <c r="BC14" s="100"/>
      <c r="BD14" s="100"/>
      <c r="BE14" s="100"/>
      <c r="BF14" s="100"/>
      <c r="BG14" s="100"/>
      <c r="BH14" s="100"/>
      <c r="BI14" s="100" t="s">
        <v>562</v>
      </c>
      <c r="BJ14" s="100" t="s">
        <v>562</v>
      </c>
      <c r="BK14" s="100" t="s">
        <v>562</v>
      </c>
      <c r="BM14" s="88">
        <v>5.5</v>
      </c>
      <c r="BN14" s="88">
        <v>1</v>
      </c>
      <c r="BO14" s="88">
        <v>1</v>
      </c>
      <c r="BP14" s="88">
        <v>0</v>
      </c>
      <c r="BQ14" s="88">
        <v>0</v>
      </c>
      <c r="BU14" s="100" t="s">
        <v>793</v>
      </c>
      <c r="BV14" s="100" t="s">
        <v>562</v>
      </c>
      <c r="BW14" s="100" t="s">
        <v>562</v>
      </c>
      <c r="BY14" s="101" t="s">
        <v>562</v>
      </c>
      <c r="CF14" s="88" t="s">
        <v>562</v>
      </c>
      <c r="CG14" s="88" t="s">
        <v>562</v>
      </c>
      <c r="CH14" s="88" t="s">
        <v>562</v>
      </c>
      <c r="CJ14" s="100" t="s">
        <v>562</v>
      </c>
      <c r="CP14" s="100" t="s">
        <v>562</v>
      </c>
      <c r="CQ14" s="100" t="s">
        <v>562</v>
      </c>
      <c r="CR14" s="100" t="s">
        <v>562</v>
      </c>
      <c r="CT14" s="100" t="s">
        <v>562</v>
      </c>
      <c r="DA14" s="100" t="s">
        <v>562</v>
      </c>
      <c r="DB14" s="100" t="s">
        <v>562</v>
      </c>
      <c r="DC14" s="100" t="s">
        <v>562</v>
      </c>
      <c r="DE14" s="88" t="s">
        <v>255</v>
      </c>
      <c r="DF14" s="88" t="s">
        <v>255</v>
      </c>
      <c r="DG14" s="88" t="s">
        <v>255</v>
      </c>
      <c r="DH14" s="88" t="s">
        <v>255</v>
      </c>
      <c r="DI14" s="88" t="s">
        <v>255</v>
      </c>
      <c r="DJ14" s="88" t="s">
        <v>255</v>
      </c>
      <c r="DL14" s="88" t="s">
        <v>255</v>
      </c>
      <c r="DM14" s="88" t="s">
        <v>255</v>
      </c>
      <c r="DN14" s="88" t="s">
        <v>255</v>
      </c>
      <c r="DX14" s="102"/>
      <c r="DY14" s="102"/>
      <c r="DZ14" s="102"/>
      <c r="EB14" s="105"/>
    </row>
    <row r="15" spans="1:134" ht="30" customHeight="1" x14ac:dyDescent="0.25">
      <c r="A15" s="95">
        <v>14</v>
      </c>
      <c r="B15" s="96"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ZTS6216</v>
      </c>
      <c r="H15" s="59" t="str" cm="1">
        <f t="array" aca="1" ref="H15" ca="1">BoxVal($A15,5,COLUMN(INDIRECT("T"&amp;($A15-1)*65+2)),1)</f>
        <v>4804WG</v>
      </c>
      <c r="I15" s="59" t="str" cm="1">
        <f t="array" aca="1" ref="I15" ca="1">BoxVal($A15,6,COLUMN(INDIRECT("T"&amp;($A15-1)*65+2)),1)</f>
        <v>ZTS2100</v>
      </c>
      <c r="J15" s="59" t="str" cm="1">
        <f t="array" aca="1" ref="J15" ca="1">BoxVal($A15,21,COLUMN(INDIRECT("T"&amp;($A15-1)*65+2)),1)</f>
        <v>12V_NormalMode</v>
      </c>
      <c r="K15" s="59" t="str" cm="1">
        <f t="array" aca="1" ref="K15" ca="1">BoxVal($A15,25,COLUMN(INDIRECT("T"&amp;($A15-1)*65+2)),1)</f>
        <v>Default</v>
      </c>
      <c r="L15" s="60" t="str" cm="1">
        <f t="array" aca="1" ref="L15" ca="1">BoxVal($A15,32,COLUMN(INDIRECT("T"&amp;($A15-1)*65+2)),1)</f>
        <v>3.3V : 100~200 (uA)
Vdc&amp;Remark: 0.64V (1.8V), 0.638V (3.3V)</v>
      </c>
      <c r="M15" s="59" t="str" cm="1">
        <f t="array" aca="1" ref="M15" ca="1">BoxVal($A15,31,COLUMN(INDIRECT("T"&amp;($A15-1)*65+2)),1)</f>
        <v>-38+/-0.8 dBV</v>
      </c>
      <c r="N15" s="59" t="str" cm="1">
        <f t="array" aca="1" ref="N15" ca="1">BoxVal($A15,12,COLUMN(INDIRECT("T"&amp;($A15-1)*65+2)),1)</f>
        <v>Normal</v>
      </c>
      <c r="O15" s="64" t="str" cm="1">
        <f t="array" ref="O15">BoxVal($A15,2,COLUMN(V16),1)</f>
        <v/>
      </c>
      <c r="P15" s="64" t="str" cm="1">
        <f t="array" aca="1" ref="P15" ca="1">BoxVal($A15,2,COLUMN(INDIRECT("AB"&amp;($A15-1)*65+2)),1)</f>
        <v>12V_NormalMode_38dB_M804WG_N005A_390_440_ZTS6216_MP14.1</v>
      </c>
      <c r="Q15" s="60" t="str" cm="1">
        <f t="array" aca="1" ref="Q15" ca="1">BoxVal($A15,2,COLUMN(INDIRECT("AJ"&amp;($A15-1)*65+2)),1)</f>
        <v/>
      </c>
      <c r="R15" s="85"/>
      <c r="S15" s="82"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85"/>
      <c r="AU15" s="100" t="s">
        <v>562</v>
      </c>
      <c r="AV15" s="100" t="s">
        <v>562</v>
      </c>
      <c r="AW15" s="100" t="s">
        <v>562</v>
      </c>
      <c r="AX15" s="88" t="s">
        <v>255</v>
      </c>
      <c r="AY15" s="88" t="s">
        <v>255</v>
      </c>
      <c r="AZ15" s="88" t="s">
        <v>255</v>
      </c>
      <c r="BB15" s="100" t="s">
        <v>562</v>
      </c>
      <c r="BC15" s="100"/>
      <c r="BD15" s="100"/>
      <c r="BE15" s="100"/>
      <c r="BF15" s="100"/>
      <c r="BG15" s="100"/>
      <c r="BH15" s="100"/>
      <c r="BI15" s="100" t="s">
        <v>562</v>
      </c>
      <c r="BJ15" s="100" t="s">
        <v>562</v>
      </c>
      <c r="BK15" s="100" t="s">
        <v>562</v>
      </c>
      <c r="BM15" s="88">
        <v>8.5</v>
      </c>
      <c r="BN15" s="88">
        <v>1</v>
      </c>
      <c r="BO15" s="88">
        <v>1</v>
      </c>
      <c r="BP15" s="88">
        <v>0</v>
      </c>
      <c r="BQ15" s="88">
        <v>1</v>
      </c>
      <c r="BU15" s="100" t="s">
        <v>794</v>
      </c>
      <c r="BV15" s="100" t="s">
        <v>562</v>
      </c>
      <c r="BW15" s="100" t="s">
        <v>562</v>
      </c>
      <c r="BY15" s="101" t="s">
        <v>562</v>
      </c>
      <c r="CF15" s="88" t="s">
        <v>562</v>
      </c>
      <c r="CG15" s="88" t="s">
        <v>562</v>
      </c>
      <c r="CH15" s="88" t="s">
        <v>562</v>
      </c>
      <c r="CJ15" s="100" t="s">
        <v>562</v>
      </c>
      <c r="CP15" s="100" t="s">
        <v>562</v>
      </c>
      <c r="CQ15" s="100" t="s">
        <v>562</v>
      </c>
      <c r="CR15" s="100" t="s">
        <v>562</v>
      </c>
      <c r="CT15" s="100" t="s">
        <v>562</v>
      </c>
      <c r="DA15" s="100" t="s">
        <v>562</v>
      </c>
      <c r="DB15" s="100" t="s">
        <v>562</v>
      </c>
      <c r="DC15" s="100" t="s">
        <v>562</v>
      </c>
      <c r="DE15" s="88" t="s">
        <v>255</v>
      </c>
      <c r="DF15" s="88" t="s">
        <v>255</v>
      </c>
      <c r="DG15" s="88" t="s">
        <v>255</v>
      </c>
      <c r="DH15" s="88" t="s">
        <v>255</v>
      </c>
      <c r="DI15" s="88" t="s">
        <v>255</v>
      </c>
      <c r="DJ15" s="88" t="s">
        <v>255</v>
      </c>
      <c r="DL15" s="88" t="s">
        <v>255</v>
      </c>
      <c r="DM15" s="88" t="s">
        <v>255</v>
      </c>
      <c r="DX15" s="102"/>
      <c r="DY15" s="102"/>
      <c r="DZ15" s="102"/>
      <c r="EB15" s="105"/>
    </row>
    <row r="16" spans="1:134" ht="30" customHeight="1" x14ac:dyDescent="0.25">
      <c r="A16" s="95">
        <v>15</v>
      </c>
      <c r="B16" s="96" t="str">
        <f t="shared" si="0"/>
        <v>=Block15==</v>
      </c>
      <c r="C16" s="97" t="str" cm="1">
        <f t="array" aca="1" ref="C16" ca="1">BoxVal($A16,8,COLUMN(INDIRECT("T"&amp;($A16-1)*65+2)),1)</f>
        <v/>
      </c>
      <c r="D16" s="97" t="str" cm="1">
        <f t="array" aca="1" ref="D16" ca="1">BoxVal($A16,2,COLUMN(INDIRECT("T"&amp;($A16-1)*65+2)),1)</f>
        <v/>
      </c>
      <c r="E16" s="97" t="str" cm="1">
        <f t="array" aca="1" ref="E16" ca="1">BoxVal($A16,3,COLUMN(INDIRECT("T"&amp;($A16-1)*65+2)),1)</f>
        <v/>
      </c>
      <c r="F16" s="97" t="str" cm="1">
        <f t="array" aca="1" ref="F16" ca="1">BoxVal($A16,16,COLUMN(INDIRECT("T"&amp;($A16-1)*65+2)),1)</f>
        <v/>
      </c>
      <c r="G16" s="97" t="str" cm="1">
        <f t="array" aca="1" ref="G16" ca="1">BoxVal($A16,4,COLUMN(INDIRECT("T"&amp;($A16-1)*65+2)),1)</f>
        <v/>
      </c>
      <c r="H16" s="97" t="str" cm="1">
        <f t="array" aca="1" ref="H16" ca="1">BoxVal($A16,5,COLUMN(INDIRECT("T"&amp;($A16-1)*65+2)),1)</f>
        <v/>
      </c>
      <c r="I16" s="97" t="str" cm="1">
        <f t="array" aca="1" ref="I16" ca="1">BoxVal($A16,6,COLUMN(INDIRECT("T"&amp;($A16-1)*65+2)),1)</f>
        <v/>
      </c>
      <c r="J16" s="97" t="str" cm="1">
        <f t="array" aca="1" ref="J16" ca="1">BoxVal($A16,21,COLUMN(INDIRECT("T"&amp;($A16-1)*65+2)),1)</f>
        <v/>
      </c>
      <c r="K16" s="97" t="str" cm="1">
        <f t="array" aca="1" ref="K16" ca="1">BoxVal($A16,25,COLUMN(INDIRECT("T"&amp;($A16-1)*65+2)),1)</f>
        <v/>
      </c>
      <c r="L16" s="98" t="str" cm="1">
        <f t="array" aca="1" ref="L16" ca="1">BoxVal($A16,32,COLUMN(INDIRECT("T"&amp;($A16-1)*65+2)),1)</f>
        <v/>
      </c>
      <c r="M16" s="97" t="str" cm="1">
        <f t="array" aca="1" ref="M16" ca="1">BoxVal($A16,31,COLUMN(INDIRECT("T"&amp;($A16-1)*65+2)),1)</f>
        <v/>
      </c>
      <c r="N16" s="97" t="str" cm="1">
        <f t="array" aca="1" ref="N16" ca="1">BoxVal($A16,12,COLUMN(INDIRECT("T"&amp;($A16-1)*65+2)),1)</f>
        <v/>
      </c>
      <c r="O16" s="99" t="str" cm="1">
        <f t="array" ref="O16">BoxVal($A16,2,COLUMN(V17),1)</f>
        <v/>
      </c>
      <c r="P16" s="99" t="str" cm="1">
        <f t="array" aca="1" ref="P16" ca="1">BoxVal($A16,2,COLUMN(INDIRECT("AB"&amp;($A16-1)*65+2)),1)</f>
        <v/>
      </c>
      <c r="Q16" s="99" t="str" cm="1">
        <f t="array" aca="1" ref="Q16" ca="1">BoxVal($A16,2,COLUMN(INDIRECT("AJ"&amp;($A16-1)*65+2)),1)</f>
        <v/>
      </c>
      <c r="R16" s="85"/>
      <c r="S16" s="73"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85"/>
      <c r="AU16" s="100" t="s">
        <v>562</v>
      </c>
      <c r="AV16" s="100" t="s">
        <v>562</v>
      </c>
      <c r="AW16" s="100" t="s">
        <v>562</v>
      </c>
      <c r="AX16" s="88" t="s">
        <v>255</v>
      </c>
      <c r="AY16" s="88" t="s">
        <v>255</v>
      </c>
      <c r="AZ16" s="88" t="s">
        <v>255</v>
      </c>
      <c r="BB16" s="100" t="s">
        <v>562</v>
      </c>
      <c r="BI16" s="100" t="s">
        <v>562</v>
      </c>
      <c r="BJ16" s="100" t="s">
        <v>562</v>
      </c>
      <c r="BK16" s="100" t="s">
        <v>562</v>
      </c>
      <c r="BM16" s="88">
        <v>13</v>
      </c>
      <c r="BN16" s="88">
        <v>1</v>
      </c>
      <c r="BO16" s="88">
        <v>1</v>
      </c>
      <c r="BP16" s="88">
        <v>1</v>
      </c>
      <c r="BQ16" s="88">
        <v>0</v>
      </c>
      <c r="BU16" s="88" t="s">
        <v>795</v>
      </c>
      <c r="BV16" s="100" t="s">
        <v>562</v>
      </c>
      <c r="BW16" s="88" t="s">
        <v>562</v>
      </c>
      <c r="BY16" s="101" t="s">
        <v>562</v>
      </c>
      <c r="CF16" s="88" t="s">
        <v>562</v>
      </c>
      <c r="CG16" s="88" t="s">
        <v>562</v>
      </c>
      <c r="CH16" s="88" t="s">
        <v>562</v>
      </c>
      <c r="CJ16" s="100" t="s">
        <v>562</v>
      </c>
      <c r="CP16" s="100" t="s">
        <v>562</v>
      </c>
      <c r="CQ16" s="100" t="s">
        <v>562</v>
      </c>
      <c r="CR16" s="100" t="s">
        <v>562</v>
      </c>
      <c r="CT16" s="100" t="s">
        <v>562</v>
      </c>
      <c r="DA16" s="100" t="s">
        <v>562</v>
      </c>
      <c r="DB16" s="100" t="s">
        <v>562</v>
      </c>
      <c r="DC16" s="100" t="s">
        <v>562</v>
      </c>
      <c r="DE16" s="88" t="s">
        <v>255</v>
      </c>
      <c r="DF16" s="88" t="s">
        <v>255</v>
      </c>
      <c r="DG16" s="88" t="s">
        <v>255</v>
      </c>
      <c r="DH16" s="88" t="s">
        <v>255</v>
      </c>
      <c r="DI16" s="88" t="s">
        <v>255</v>
      </c>
      <c r="DJ16" s="88" t="s">
        <v>255</v>
      </c>
      <c r="DL16" s="88" t="s">
        <v>255</v>
      </c>
      <c r="DM16" s="88" t="s">
        <v>255</v>
      </c>
      <c r="DX16" s="102"/>
      <c r="DY16" s="102"/>
      <c r="DZ16" s="102"/>
      <c r="EB16" s="105"/>
    </row>
    <row r="17" spans="1:133" ht="30" customHeight="1" x14ac:dyDescent="0.25">
      <c r="A17" s="95">
        <v>16</v>
      </c>
      <c r="B17" s="96" t="str">
        <f t="shared" si="0"/>
        <v>=Block16==</v>
      </c>
      <c r="C17" s="97" t="str" cm="1">
        <f t="array" aca="1" ref="C17" ca="1">BoxVal($A17,8,COLUMN(INDIRECT("T"&amp;($A17-1)*65+2)),1)</f>
        <v/>
      </c>
      <c r="D17" s="97" t="str" cm="1">
        <f t="array" aca="1" ref="D17" ca="1">BoxVal($A17,2,COLUMN(INDIRECT("T"&amp;($A17-1)*65+2)),1)</f>
        <v/>
      </c>
      <c r="E17" s="97" t="str" cm="1">
        <f t="array" aca="1" ref="E17" ca="1">BoxVal($A17,3,COLUMN(INDIRECT("T"&amp;($A17-1)*65+2)),1)</f>
        <v/>
      </c>
      <c r="F17" s="97" t="str" cm="1">
        <f t="array" aca="1" ref="F17" ca="1">BoxVal($A17,16,COLUMN(INDIRECT("T"&amp;($A17-1)*65+2)),1)</f>
        <v/>
      </c>
      <c r="G17" s="97" t="str" cm="1">
        <f t="array" aca="1" ref="G17" ca="1">BoxVal($A17,4,COLUMN(INDIRECT("T"&amp;($A17-1)*65+2)),1)</f>
        <v/>
      </c>
      <c r="H17" s="97" t="str" cm="1">
        <f t="array" aca="1" ref="H17" ca="1">BoxVal($A17,5,COLUMN(INDIRECT("T"&amp;($A17-1)*65+2)),1)</f>
        <v/>
      </c>
      <c r="I17" s="97" t="str" cm="1">
        <f t="array" aca="1" ref="I17" ca="1">BoxVal($A17,6,COLUMN(INDIRECT("T"&amp;($A17-1)*65+2)),1)</f>
        <v/>
      </c>
      <c r="J17" s="97" t="str" cm="1">
        <f t="array" aca="1" ref="J17" ca="1">BoxVal($A17,21,COLUMN(INDIRECT("T"&amp;($A17-1)*65+2)),1)</f>
        <v/>
      </c>
      <c r="K17" s="97" t="str" cm="1">
        <f t="array" aca="1" ref="K17" ca="1">BoxVal($A17,25,COLUMN(INDIRECT("T"&amp;($A17-1)*65+2)),1)</f>
        <v/>
      </c>
      <c r="L17" s="98" t="str" cm="1">
        <f t="array" aca="1" ref="L17" ca="1">BoxVal($A17,32,COLUMN(INDIRECT("T"&amp;($A17-1)*65+2)),1)</f>
        <v/>
      </c>
      <c r="M17" s="97" t="str" cm="1">
        <f t="array" aca="1" ref="M17" ca="1">BoxVal($A17,31,COLUMN(INDIRECT("T"&amp;($A17-1)*65+2)),1)</f>
        <v/>
      </c>
      <c r="N17" s="97" t="str" cm="1">
        <f t="array" aca="1" ref="N17" ca="1">BoxVal($A17,12,COLUMN(INDIRECT("T"&amp;($A17-1)*65+2)),1)</f>
        <v/>
      </c>
      <c r="O17" s="99" t="str" cm="1">
        <f t="array" ref="O17">BoxVal($A17,2,COLUMN(V18),1)</f>
        <v/>
      </c>
      <c r="P17" s="99" t="str" cm="1">
        <f t="array" aca="1" ref="P17" ca="1">BoxVal($A17,2,COLUMN(INDIRECT("AB"&amp;($A17-1)*65+2)),1)</f>
        <v/>
      </c>
      <c r="Q17" s="99" t="str" cm="1">
        <f t="array" aca="1" ref="Q17" ca="1">BoxVal($A17,2,COLUMN(INDIRECT("AJ"&amp;($A17-1)*65+2)),1)</f>
        <v/>
      </c>
      <c r="R17" s="85"/>
      <c r="S17" s="73" t="s">
        <v>773</v>
      </c>
      <c r="T17" s="15" t="s">
        <v>1257</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85"/>
      <c r="AU17" s="100" t="s">
        <v>562</v>
      </c>
      <c r="AV17" s="100" t="s">
        <v>562</v>
      </c>
      <c r="AW17" s="100" t="s">
        <v>562</v>
      </c>
      <c r="AX17" s="88" t="s">
        <v>255</v>
      </c>
      <c r="AY17" s="88" t="s">
        <v>255</v>
      </c>
      <c r="AZ17" s="88" t="s">
        <v>255</v>
      </c>
      <c r="BB17" s="100" t="s">
        <v>562</v>
      </c>
      <c r="BI17" s="100" t="s">
        <v>562</v>
      </c>
      <c r="BJ17" s="100" t="s">
        <v>562</v>
      </c>
      <c r="BK17" s="100" t="s">
        <v>562</v>
      </c>
      <c r="BM17" s="88">
        <v>18</v>
      </c>
      <c r="BN17" s="88">
        <v>1</v>
      </c>
      <c r="BO17" s="88">
        <v>1</v>
      </c>
      <c r="BP17" s="88">
        <v>1</v>
      </c>
      <c r="BQ17" s="88">
        <v>1</v>
      </c>
      <c r="BU17" s="88" t="s">
        <v>796</v>
      </c>
      <c r="BV17" s="100" t="s">
        <v>562</v>
      </c>
      <c r="BW17" s="88" t="s">
        <v>562</v>
      </c>
      <c r="BY17" s="101" t="s">
        <v>562</v>
      </c>
      <c r="CF17" s="88" t="s">
        <v>562</v>
      </c>
      <c r="CG17" s="88" t="s">
        <v>562</v>
      </c>
      <c r="CH17" s="88" t="s">
        <v>562</v>
      </c>
      <c r="CJ17" s="100" t="s">
        <v>562</v>
      </c>
      <c r="CP17" s="100" t="s">
        <v>562</v>
      </c>
      <c r="CQ17" s="100" t="s">
        <v>562</v>
      </c>
      <c r="CR17" s="100" t="s">
        <v>562</v>
      </c>
      <c r="CT17" s="100" t="s">
        <v>562</v>
      </c>
      <c r="DA17" s="100" t="s">
        <v>562</v>
      </c>
      <c r="DB17" s="100" t="s">
        <v>562</v>
      </c>
      <c r="DC17" s="100" t="s">
        <v>562</v>
      </c>
      <c r="DE17" s="88" t="s">
        <v>255</v>
      </c>
      <c r="DF17" s="88" t="s">
        <v>255</v>
      </c>
      <c r="DG17" s="88" t="s">
        <v>255</v>
      </c>
      <c r="DH17" s="88" t="s">
        <v>255</v>
      </c>
      <c r="DI17" s="88" t="s">
        <v>255</v>
      </c>
      <c r="DJ17" s="88" t="s">
        <v>255</v>
      </c>
      <c r="DL17" s="88" t="s">
        <v>255</v>
      </c>
      <c r="DM17" s="88" t="s">
        <v>255</v>
      </c>
    </row>
    <row r="18" spans="1:133" ht="30" customHeight="1" x14ac:dyDescent="0.25">
      <c r="A18" s="95">
        <v>17</v>
      </c>
      <c r="B18" s="96" t="str">
        <f t="shared" si="0"/>
        <v>=Block17==</v>
      </c>
      <c r="C18" s="97" t="str" cm="1">
        <f t="array" aca="1" ref="C18" ca="1">BoxVal($A18,8,COLUMN(INDIRECT("T"&amp;($A18-1)*65+2)),1)</f>
        <v/>
      </c>
      <c r="D18" s="97" t="str" cm="1">
        <f t="array" aca="1" ref="D18" ca="1">BoxVal($A18,2,COLUMN(INDIRECT("T"&amp;($A18-1)*65+2)),1)</f>
        <v/>
      </c>
      <c r="E18" s="97" t="str" cm="1">
        <f t="array" aca="1" ref="E18" ca="1">BoxVal($A18,3,COLUMN(INDIRECT("T"&amp;($A18-1)*65+2)),1)</f>
        <v/>
      </c>
      <c r="F18" s="97" t="str" cm="1">
        <f t="array" aca="1" ref="F18" ca="1">BoxVal($A18,16,COLUMN(INDIRECT("T"&amp;($A18-1)*65+2)),1)</f>
        <v/>
      </c>
      <c r="G18" s="97" t="str" cm="1">
        <f t="array" aca="1" ref="G18" ca="1">BoxVal($A18,4,COLUMN(INDIRECT("T"&amp;($A18-1)*65+2)),1)</f>
        <v/>
      </c>
      <c r="H18" s="97" t="str" cm="1">
        <f t="array" aca="1" ref="H18" ca="1">BoxVal($A18,5,COLUMN(INDIRECT("T"&amp;($A18-1)*65+2)),1)</f>
        <v/>
      </c>
      <c r="I18" s="97" t="str" cm="1">
        <f t="array" aca="1" ref="I18" ca="1">BoxVal($A18,6,COLUMN(INDIRECT("T"&amp;($A18-1)*65+2)),1)</f>
        <v/>
      </c>
      <c r="J18" s="97" t="str" cm="1">
        <f t="array" aca="1" ref="J18" ca="1">BoxVal($A18,21,COLUMN(INDIRECT("T"&amp;($A18-1)*65+2)),1)</f>
        <v/>
      </c>
      <c r="K18" s="97" t="str" cm="1">
        <f t="array" aca="1" ref="K18" ca="1">BoxVal($A18,25,COLUMN(INDIRECT("T"&amp;($A18-1)*65+2)),1)</f>
        <v/>
      </c>
      <c r="L18" s="98" t="str" cm="1">
        <f t="array" aca="1" ref="L18" ca="1">BoxVal($A18,32,COLUMN(INDIRECT("T"&amp;($A18-1)*65+2)),1)</f>
        <v/>
      </c>
      <c r="M18" s="97" t="str" cm="1">
        <f t="array" aca="1" ref="M18" ca="1">BoxVal($A18,31,COLUMN(INDIRECT("T"&amp;($A18-1)*65+2)),1)</f>
        <v/>
      </c>
      <c r="N18" s="97" t="str" cm="1">
        <f t="array" aca="1" ref="N18" ca="1">BoxVal($A18,12,COLUMN(INDIRECT("T"&amp;($A18-1)*65+2)),1)</f>
        <v/>
      </c>
      <c r="O18" s="99" t="str" cm="1">
        <f t="array" ref="O18">BoxVal($A18,2,COLUMN(V19),1)</f>
        <v/>
      </c>
      <c r="P18" s="99" t="str" cm="1">
        <f t="array" aca="1" ref="P18" ca="1">BoxVal($A18,2,COLUMN(INDIRECT("AB"&amp;($A18-1)*65+2)),1)</f>
        <v/>
      </c>
      <c r="Q18" s="99" t="str" cm="1">
        <f t="array" aca="1" ref="Q18" ca="1">BoxVal($A18,2,COLUMN(INDIRECT("AJ"&amp;($A18-1)*65+2)),1)</f>
        <v/>
      </c>
      <c r="R18" s="85"/>
      <c r="S18" s="73"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85"/>
      <c r="AU18" s="100" t="s">
        <v>562</v>
      </c>
      <c r="AV18" s="100" t="s">
        <v>562</v>
      </c>
      <c r="AW18" s="100" t="s">
        <v>562</v>
      </c>
      <c r="AX18" s="88" t="s">
        <v>255</v>
      </c>
      <c r="AY18" s="88" t="s">
        <v>255</v>
      </c>
      <c r="AZ18" s="88" t="s">
        <v>255</v>
      </c>
      <c r="BB18" s="100" t="s">
        <v>562</v>
      </c>
      <c r="BI18" s="100" t="s">
        <v>562</v>
      </c>
      <c r="BJ18" s="100" t="s">
        <v>562</v>
      </c>
      <c r="BK18" s="100" t="s">
        <v>562</v>
      </c>
      <c r="BM18" s="88" t="s">
        <v>562</v>
      </c>
      <c r="BU18" s="88" t="s">
        <v>562</v>
      </c>
      <c r="BV18" s="100" t="s">
        <v>562</v>
      </c>
      <c r="BW18" s="88" t="s">
        <v>562</v>
      </c>
      <c r="BY18" s="101" t="s">
        <v>562</v>
      </c>
      <c r="CF18" s="88" t="s">
        <v>562</v>
      </c>
      <c r="CG18" s="88" t="s">
        <v>562</v>
      </c>
      <c r="CH18" s="88" t="s">
        <v>562</v>
      </c>
      <c r="CJ18" s="100" t="s">
        <v>562</v>
      </c>
      <c r="CP18" s="100" t="s">
        <v>562</v>
      </c>
      <c r="CQ18" s="100" t="s">
        <v>562</v>
      </c>
      <c r="CR18" s="100" t="s">
        <v>562</v>
      </c>
      <c r="CT18" s="100" t="s">
        <v>562</v>
      </c>
      <c r="DA18" s="100" t="s">
        <v>562</v>
      </c>
      <c r="DB18" s="100" t="s">
        <v>562</v>
      </c>
      <c r="DC18" s="100" t="s">
        <v>562</v>
      </c>
      <c r="DE18" s="88" t="s">
        <v>255</v>
      </c>
      <c r="DF18" s="88" t="s">
        <v>255</v>
      </c>
      <c r="DG18" s="88" t="s">
        <v>255</v>
      </c>
      <c r="DH18" s="88" t="s">
        <v>255</v>
      </c>
      <c r="DI18" s="88" t="s">
        <v>255</v>
      </c>
      <c r="DJ18" s="88" t="s">
        <v>255</v>
      </c>
      <c r="DL18" s="88" t="s">
        <v>255</v>
      </c>
      <c r="DM18" s="88" t="s">
        <v>255</v>
      </c>
      <c r="EC18" s="106"/>
    </row>
    <row r="19" spans="1:133" ht="30" customHeight="1" x14ac:dyDescent="0.25">
      <c r="A19" s="95">
        <v>18</v>
      </c>
      <c r="B19" s="96" t="str">
        <f t="shared" si="0"/>
        <v>=Block18==</v>
      </c>
      <c r="C19" s="97" t="str" cm="1">
        <f t="array" aca="1" ref="C19" ca="1">BoxVal($A19,8,COLUMN(INDIRECT("T"&amp;($A19-1)*65+2)),1)</f>
        <v/>
      </c>
      <c r="D19" s="97" t="str" cm="1">
        <f t="array" aca="1" ref="D19" ca="1">BoxVal($A19,2,COLUMN(INDIRECT("T"&amp;($A19-1)*65+2)),1)</f>
        <v/>
      </c>
      <c r="E19" s="97" t="str" cm="1">
        <f t="array" aca="1" ref="E19" ca="1">BoxVal($A19,3,COLUMN(INDIRECT("T"&amp;($A19-1)*65+2)),1)</f>
        <v/>
      </c>
      <c r="F19" s="97" t="str" cm="1">
        <f t="array" aca="1" ref="F19" ca="1">BoxVal($A19,16,COLUMN(INDIRECT("T"&amp;($A19-1)*65+2)),1)</f>
        <v/>
      </c>
      <c r="G19" s="97" t="str" cm="1">
        <f t="array" aca="1" ref="G19" ca="1">BoxVal($A19,4,COLUMN(INDIRECT("T"&amp;($A19-1)*65+2)),1)</f>
        <v/>
      </c>
      <c r="H19" s="97" t="str" cm="1">
        <f t="array" aca="1" ref="H19" ca="1">BoxVal($A19,5,COLUMN(INDIRECT("T"&amp;($A19-1)*65+2)),1)</f>
        <v/>
      </c>
      <c r="I19" s="97" t="str" cm="1">
        <f t="array" aca="1" ref="I19" ca="1">BoxVal($A19,6,COLUMN(INDIRECT("T"&amp;($A19-1)*65+2)),1)</f>
        <v/>
      </c>
      <c r="J19" s="97" t="str" cm="1">
        <f t="array" aca="1" ref="J19" ca="1">BoxVal($A19,21,COLUMN(INDIRECT("T"&amp;($A19-1)*65+2)),1)</f>
        <v/>
      </c>
      <c r="K19" s="97" t="str" cm="1">
        <f t="array" aca="1" ref="K19" ca="1">BoxVal($A19,25,COLUMN(INDIRECT("T"&amp;($A19-1)*65+2)),1)</f>
        <v/>
      </c>
      <c r="L19" s="98" t="str" cm="1">
        <f t="array" aca="1" ref="L19" ca="1">BoxVal($A19,32,COLUMN(INDIRECT("T"&amp;($A19-1)*65+2)),1)</f>
        <v/>
      </c>
      <c r="M19" s="97" t="str" cm="1">
        <f t="array" aca="1" ref="M19" ca="1">BoxVal($A19,31,COLUMN(INDIRECT("T"&amp;($A19-1)*65+2)),1)</f>
        <v/>
      </c>
      <c r="N19" s="97" t="str" cm="1">
        <f t="array" aca="1" ref="N19" ca="1">BoxVal($A19,12,COLUMN(INDIRECT("T"&amp;($A19-1)*65+2)),1)</f>
        <v/>
      </c>
      <c r="O19" s="99" t="str" cm="1">
        <f t="array" ref="O19">BoxVal($A19,2,COLUMN(V20),1)</f>
        <v/>
      </c>
      <c r="P19" s="99" t="str" cm="1">
        <f t="array" aca="1" ref="P19" ca="1">BoxVal($A19,2,COLUMN(INDIRECT("AB"&amp;($A19-1)*65+2)),1)</f>
        <v/>
      </c>
      <c r="Q19" s="99" t="str" cm="1">
        <f t="array" aca="1" ref="Q19" ca="1">BoxVal($A19,2,COLUMN(INDIRECT("AJ"&amp;($A19-1)*65+2)),1)</f>
        <v/>
      </c>
      <c r="R19" s="85"/>
      <c r="S19" s="7" t="s">
        <v>590</v>
      </c>
      <c r="T19" s="15">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85"/>
      <c r="AU19" s="100" t="s">
        <v>562</v>
      </c>
      <c r="AV19" s="100" t="s">
        <v>562</v>
      </c>
      <c r="AW19" s="100" t="s">
        <v>562</v>
      </c>
      <c r="AX19" s="88" t="s">
        <v>255</v>
      </c>
      <c r="AY19" s="88" t="s">
        <v>255</v>
      </c>
      <c r="AZ19" s="88" t="s">
        <v>255</v>
      </c>
      <c r="BB19" s="100" t="s">
        <v>562</v>
      </c>
      <c r="BI19" s="100" t="s">
        <v>562</v>
      </c>
      <c r="BJ19" s="100" t="s">
        <v>562</v>
      </c>
      <c r="BK19" s="100" t="s">
        <v>562</v>
      </c>
      <c r="BM19" s="88" t="s">
        <v>562</v>
      </c>
      <c r="BU19" s="88" t="s">
        <v>562</v>
      </c>
      <c r="BV19" s="88" t="s">
        <v>562</v>
      </c>
      <c r="BW19" s="88" t="s">
        <v>562</v>
      </c>
      <c r="BY19" s="101" t="s">
        <v>562</v>
      </c>
      <c r="CF19" s="88" t="s">
        <v>562</v>
      </c>
      <c r="CG19" s="88" t="s">
        <v>562</v>
      </c>
      <c r="CH19" s="88" t="s">
        <v>562</v>
      </c>
      <c r="CJ19" s="100" t="s">
        <v>562</v>
      </c>
      <c r="CP19" s="100" t="s">
        <v>562</v>
      </c>
      <c r="CQ19" s="100" t="s">
        <v>562</v>
      </c>
      <c r="CR19" s="100" t="s">
        <v>562</v>
      </c>
      <c r="CT19" s="100" t="s">
        <v>562</v>
      </c>
      <c r="DA19" s="100" t="s">
        <v>562</v>
      </c>
      <c r="DB19" s="100" t="s">
        <v>562</v>
      </c>
      <c r="DC19" s="100" t="s">
        <v>562</v>
      </c>
      <c r="DE19" s="88" t="s">
        <v>255</v>
      </c>
      <c r="DF19" s="88" t="s">
        <v>255</v>
      </c>
      <c r="DG19" s="88" t="s">
        <v>255</v>
      </c>
      <c r="DH19" s="88" t="s">
        <v>255</v>
      </c>
      <c r="DI19" s="88" t="s">
        <v>255</v>
      </c>
      <c r="DJ19" s="88" t="s">
        <v>255</v>
      </c>
      <c r="DL19" s="88" t="s">
        <v>255</v>
      </c>
      <c r="DM19" s="88" t="s">
        <v>255</v>
      </c>
    </row>
    <row r="20" spans="1:133" ht="30" customHeight="1" x14ac:dyDescent="0.25">
      <c r="A20" s="95">
        <v>19</v>
      </c>
      <c r="B20" s="96" t="str">
        <f t="shared" si="0"/>
        <v>=Block19==</v>
      </c>
      <c r="C20" s="97" t="str" cm="1">
        <f t="array" aca="1" ref="C20" ca="1">BoxVal($A20,8,COLUMN(INDIRECT("T"&amp;($A20-1)*65+2)),1)</f>
        <v/>
      </c>
      <c r="D20" s="97" t="str" cm="1">
        <f t="array" aca="1" ref="D20" ca="1">BoxVal($A20,2,COLUMN(INDIRECT("T"&amp;($A20-1)*65+2)),1)</f>
        <v/>
      </c>
      <c r="E20" s="97" t="str" cm="1">
        <f t="array" aca="1" ref="E20" ca="1">BoxVal($A20,3,COLUMN(INDIRECT("T"&amp;($A20-1)*65+2)),1)</f>
        <v/>
      </c>
      <c r="F20" s="97" t="str" cm="1">
        <f t="array" aca="1" ref="F20" ca="1">BoxVal($A20,16,COLUMN(INDIRECT("T"&amp;($A20-1)*65+2)),1)</f>
        <v/>
      </c>
      <c r="G20" s="97" t="str" cm="1">
        <f t="array" aca="1" ref="G20" ca="1">BoxVal($A20,4,COLUMN(INDIRECT("T"&amp;($A20-1)*65+2)),1)</f>
        <v/>
      </c>
      <c r="H20" s="97" t="str" cm="1">
        <f t="array" aca="1" ref="H20" ca="1">BoxVal($A20,5,COLUMN(INDIRECT("T"&amp;($A20-1)*65+2)),1)</f>
        <v/>
      </c>
      <c r="I20" s="97" t="str" cm="1">
        <f t="array" aca="1" ref="I20" ca="1">BoxVal($A20,6,COLUMN(INDIRECT("T"&amp;($A20-1)*65+2)),1)</f>
        <v/>
      </c>
      <c r="J20" s="97" t="str" cm="1">
        <f t="array" aca="1" ref="J20" ca="1">BoxVal($A20,21,COLUMN(INDIRECT("T"&amp;($A20-1)*65+2)),1)</f>
        <v/>
      </c>
      <c r="K20" s="97" t="str" cm="1">
        <f t="array" aca="1" ref="K20" ca="1">BoxVal($A20,25,COLUMN(INDIRECT("T"&amp;($A20-1)*65+2)),1)</f>
        <v/>
      </c>
      <c r="L20" s="98" t="str" cm="1">
        <f t="array" aca="1" ref="L20" ca="1">BoxVal($A20,32,COLUMN(INDIRECT("T"&amp;($A20-1)*65+2)),1)</f>
        <v/>
      </c>
      <c r="M20" s="97" t="str" cm="1">
        <f t="array" aca="1" ref="M20" ca="1">BoxVal($A20,31,COLUMN(INDIRECT("T"&amp;($A20-1)*65+2)),1)</f>
        <v/>
      </c>
      <c r="N20" s="97" t="str" cm="1">
        <f t="array" aca="1" ref="N20" ca="1">BoxVal($A20,12,COLUMN(INDIRECT("T"&amp;($A20-1)*65+2)),1)</f>
        <v/>
      </c>
      <c r="O20" s="99" t="str" cm="1">
        <f t="array" ref="O20">BoxVal($A20,2,COLUMN(V21),1)</f>
        <v/>
      </c>
      <c r="P20" s="99" t="str" cm="1">
        <f t="array" aca="1" ref="P20" ca="1">BoxVal($A20,2,COLUMN(INDIRECT("AB"&amp;($A20-1)*65+2)),1)</f>
        <v/>
      </c>
      <c r="Q20" s="99" t="str" cm="1">
        <f t="array" aca="1" ref="Q20" ca="1">BoxVal($A20,2,COLUMN(INDIRECT("AJ"&amp;($A20-1)*65+2)),1)</f>
        <v/>
      </c>
      <c r="R20" s="85"/>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85"/>
      <c r="AU20" s="100" t="s">
        <v>562</v>
      </c>
      <c r="AV20" s="100" t="s">
        <v>562</v>
      </c>
      <c r="AW20" s="100" t="s">
        <v>562</v>
      </c>
      <c r="AX20" s="88" t="s">
        <v>255</v>
      </c>
      <c r="AY20" s="88" t="s">
        <v>255</v>
      </c>
      <c r="AZ20" s="88" t="s">
        <v>255</v>
      </c>
      <c r="BB20" s="100" t="s">
        <v>562</v>
      </c>
      <c r="BI20" s="100" t="s">
        <v>562</v>
      </c>
      <c r="BJ20" s="100" t="s">
        <v>562</v>
      </c>
      <c r="BK20" s="100" t="s">
        <v>562</v>
      </c>
      <c r="BM20" s="88" t="s">
        <v>562</v>
      </c>
      <c r="BU20" s="88" t="s">
        <v>562</v>
      </c>
      <c r="BV20" s="88" t="s">
        <v>562</v>
      </c>
      <c r="BW20" s="88" t="s">
        <v>562</v>
      </c>
      <c r="BY20" s="101" t="s">
        <v>562</v>
      </c>
      <c r="CF20" s="88" t="s">
        <v>562</v>
      </c>
      <c r="CG20" s="88" t="s">
        <v>562</v>
      </c>
      <c r="CH20" s="88" t="s">
        <v>562</v>
      </c>
      <c r="CJ20" s="100" t="s">
        <v>562</v>
      </c>
      <c r="CP20" s="100" t="s">
        <v>562</v>
      </c>
      <c r="CQ20" s="100" t="s">
        <v>562</v>
      </c>
      <c r="CR20" s="100" t="s">
        <v>562</v>
      </c>
      <c r="CT20" s="100" t="s">
        <v>562</v>
      </c>
      <c r="DA20" s="100" t="s">
        <v>562</v>
      </c>
      <c r="DB20" s="100" t="s">
        <v>562</v>
      </c>
      <c r="DC20" s="100" t="s">
        <v>562</v>
      </c>
      <c r="DE20" s="88" t="s">
        <v>255</v>
      </c>
      <c r="DF20" s="88" t="s">
        <v>255</v>
      </c>
      <c r="DG20" s="88" t="s">
        <v>255</v>
      </c>
      <c r="DH20" s="88" t="s">
        <v>255</v>
      </c>
      <c r="DI20" s="88" t="s">
        <v>255</v>
      </c>
      <c r="DJ20" s="88" t="s">
        <v>255</v>
      </c>
      <c r="DL20" s="88" t="s">
        <v>255</v>
      </c>
      <c r="DM20" s="88" t="s">
        <v>255</v>
      </c>
    </row>
    <row r="21" spans="1:133" ht="30" customHeight="1" x14ac:dyDescent="0.25">
      <c r="A21" s="95">
        <v>20</v>
      </c>
      <c r="B21" s="96" t="str">
        <f t="shared" si="0"/>
        <v>=Block20==</v>
      </c>
      <c r="C21" s="97" t="str" cm="1">
        <f t="array" aca="1" ref="C21" ca="1">BoxVal($A21,8,COLUMN(INDIRECT("T"&amp;($A21-1)*65+2)),1)</f>
        <v/>
      </c>
      <c r="D21" s="97" t="str" cm="1">
        <f t="array" aca="1" ref="D21" ca="1">BoxVal($A21,2,COLUMN(INDIRECT("T"&amp;($A21-1)*65+2)),1)</f>
        <v/>
      </c>
      <c r="E21" s="97" t="str" cm="1">
        <f t="array" aca="1" ref="E21" ca="1">BoxVal($A21,3,COLUMN(INDIRECT("T"&amp;($A21-1)*65+2)),1)</f>
        <v/>
      </c>
      <c r="F21" s="97" t="str" cm="1">
        <f t="array" aca="1" ref="F21" ca="1">BoxVal($A21,16,COLUMN(INDIRECT("T"&amp;($A21-1)*65+2)),1)</f>
        <v/>
      </c>
      <c r="G21" s="97" t="str" cm="1">
        <f t="array" aca="1" ref="G21" ca="1">BoxVal($A21,4,COLUMN(INDIRECT("T"&amp;($A21-1)*65+2)),1)</f>
        <v/>
      </c>
      <c r="H21" s="97" t="str" cm="1">
        <f t="array" aca="1" ref="H21" ca="1">BoxVal($A21,5,COLUMN(INDIRECT("T"&amp;($A21-1)*65+2)),1)</f>
        <v/>
      </c>
      <c r="I21" s="97" t="str" cm="1">
        <f t="array" aca="1" ref="I21" ca="1">BoxVal($A21,6,COLUMN(INDIRECT("T"&amp;($A21-1)*65+2)),1)</f>
        <v/>
      </c>
      <c r="J21" s="97" t="str" cm="1">
        <f t="array" aca="1" ref="J21" ca="1">BoxVal($A21,21,COLUMN(INDIRECT("T"&amp;($A21-1)*65+2)),1)</f>
        <v/>
      </c>
      <c r="K21" s="97" t="str" cm="1">
        <f t="array" aca="1" ref="K21" ca="1">BoxVal($A21,25,COLUMN(INDIRECT("T"&amp;($A21-1)*65+2)),1)</f>
        <v/>
      </c>
      <c r="L21" s="98" t="str" cm="1">
        <f t="array" aca="1" ref="L21" ca="1">BoxVal($A21,32,COLUMN(INDIRECT("T"&amp;($A21-1)*65+2)),1)</f>
        <v/>
      </c>
      <c r="M21" s="97" t="str" cm="1">
        <f t="array" aca="1" ref="M21" ca="1">BoxVal($A21,31,COLUMN(INDIRECT("T"&amp;($A21-1)*65+2)),1)</f>
        <v/>
      </c>
      <c r="N21" s="97" t="str" cm="1">
        <f t="array" aca="1" ref="N21" ca="1">BoxVal($A21,12,COLUMN(INDIRECT("T"&amp;($A21-1)*65+2)),1)</f>
        <v/>
      </c>
      <c r="O21" s="99" t="str" cm="1">
        <f t="array" ref="O21">BoxVal($A21,2,COLUMN(V22),1)</f>
        <v/>
      </c>
      <c r="P21" s="99" t="str" cm="1">
        <f t="array" aca="1" ref="P21" ca="1">BoxVal($A21,2,COLUMN(INDIRECT("AB"&amp;($A21-1)*65+2)),1)</f>
        <v/>
      </c>
      <c r="Q21" s="99" t="str" cm="1">
        <f t="array" aca="1" ref="Q21" ca="1">BoxVal($A21,2,COLUMN(INDIRECT("AJ"&amp;($A21-1)*65+2)),1)</f>
        <v/>
      </c>
      <c r="R21" s="85"/>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85"/>
      <c r="AU21" s="100" t="s">
        <v>562</v>
      </c>
      <c r="AV21" s="100" t="s">
        <v>562</v>
      </c>
      <c r="AW21" s="100" t="s">
        <v>562</v>
      </c>
      <c r="AX21" s="88" t="s">
        <v>255</v>
      </c>
      <c r="AY21" s="88" t="s">
        <v>255</v>
      </c>
      <c r="AZ21" s="88" t="s">
        <v>255</v>
      </c>
      <c r="BB21" s="100" t="s">
        <v>562</v>
      </c>
      <c r="BI21" s="100" t="s">
        <v>562</v>
      </c>
      <c r="BJ21" s="100" t="s">
        <v>562</v>
      </c>
      <c r="BK21" s="100" t="s">
        <v>562</v>
      </c>
      <c r="BM21" s="88" t="s">
        <v>562</v>
      </c>
      <c r="BU21" s="88" t="s">
        <v>562</v>
      </c>
      <c r="BV21" s="88" t="s">
        <v>562</v>
      </c>
      <c r="BW21" s="88" t="s">
        <v>562</v>
      </c>
      <c r="BY21" s="101" t="s">
        <v>562</v>
      </c>
      <c r="CF21" s="88" t="s">
        <v>562</v>
      </c>
      <c r="CG21" s="88" t="s">
        <v>562</v>
      </c>
      <c r="CH21" s="88" t="s">
        <v>562</v>
      </c>
      <c r="CJ21" s="100" t="s">
        <v>562</v>
      </c>
      <c r="CP21" s="100" t="s">
        <v>562</v>
      </c>
      <c r="CQ21" s="100" t="s">
        <v>562</v>
      </c>
      <c r="CR21" s="100" t="s">
        <v>562</v>
      </c>
      <c r="CT21" s="100" t="s">
        <v>562</v>
      </c>
      <c r="DA21" s="100" t="s">
        <v>562</v>
      </c>
      <c r="DB21" s="100" t="s">
        <v>562</v>
      </c>
      <c r="DC21" s="100" t="s">
        <v>562</v>
      </c>
      <c r="DE21" s="88" t="s">
        <v>255</v>
      </c>
      <c r="DF21" s="88" t="s">
        <v>255</v>
      </c>
      <c r="DG21" s="88" t="s">
        <v>255</v>
      </c>
      <c r="DH21" s="88" t="s">
        <v>255</v>
      </c>
      <c r="DI21" s="88" t="s">
        <v>255</v>
      </c>
      <c r="DJ21" s="88" t="s">
        <v>255</v>
      </c>
      <c r="DL21" s="88" t="s">
        <v>255</v>
      </c>
      <c r="DM21" s="88" t="s">
        <v>255</v>
      </c>
    </row>
    <row r="22" spans="1:133" ht="30" customHeight="1" x14ac:dyDescent="0.25">
      <c r="A22" s="95">
        <v>21</v>
      </c>
      <c r="B22" s="96" t="str">
        <f t="shared" si="0"/>
        <v>=Block21==</v>
      </c>
      <c r="C22" s="97" t="str" cm="1">
        <f t="array" aca="1" ref="C22" ca="1">BoxVal($A22,8,COLUMN(INDIRECT("T"&amp;($A22-1)*65+2)),1)</f>
        <v/>
      </c>
      <c r="D22" s="97" t="str" cm="1">
        <f t="array" aca="1" ref="D22" ca="1">BoxVal($A22,2,COLUMN(INDIRECT("T"&amp;($A22-1)*65+2)),1)</f>
        <v/>
      </c>
      <c r="E22" s="97" t="str" cm="1">
        <f t="array" aca="1" ref="E22" ca="1">BoxVal($A22,3,COLUMN(INDIRECT("T"&amp;($A22-1)*65+2)),1)</f>
        <v/>
      </c>
      <c r="F22" s="97" t="str" cm="1">
        <f t="array" aca="1" ref="F22" ca="1">BoxVal($A22,16,COLUMN(INDIRECT("T"&amp;($A22-1)*65+2)),1)</f>
        <v/>
      </c>
      <c r="G22" s="97" t="str" cm="1">
        <f t="array" aca="1" ref="G22" ca="1">BoxVal($A22,4,COLUMN(INDIRECT("T"&amp;($A22-1)*65+2)),1)</f>
        <v/>
      </c>
      <c r="H22" s="97" t="str" cm="1">
        <f t="array" aca="1" ref="H22" ca="1">BoxVal($A22,5,COLUMN(INDIRECT("T"&amp;($A22-1)*65+2)),1)</f>
        <v/>
      </c>
      <c r="I22" s="97" t="str" cm="1">
        <f t="array" aca="1" ref="I22" ca="1">BoxVal($A22,6,COLUMN(INDIRECT("T"&amp;($A22-1)*65+2)),1)</f>
        <v/>
      </c>
      <c r="J22" s="97" t="str" cm="1">
        <f t="array" aca="1" ref="J22" ca="1">BoxVal($A22,21,COLUMN(INDIRECT("T"&amp;($A22-1)*65+2)),1)</f>
        <v/>
      </c>
      <c r="K22" s="97" t="str" cm="1">
        <f t="array" aca="1" ref="K22" ca="1">BoxVal($A22,25,COLUMN(INDIRECT("T"&amp;($A22-1)*65+2)),1)</f>
        <v/>
      </c>
      <c r="L22" s="98" t="str" cm="1">
        <f t="array" aca="1" ref="L22" ca="1">BoxVal($A22,32,COLUMN(INDIRECT("T"&amp;($A22-1)*65+2)),1)</f>
        <v/>
      </c>
      <c r="M22" s="97" t="str" cm="1">
        <f t="array" aca="1" ref="M22" ca="1">BoxVal($A22,31,COLUMN(INDIRECT("T"&amp;($A22-1)*65+2)),1)</f>
        <v/>
      </c>
      <c r="N22" s="97" t="str" cm="1">
        <f t="array" aca="1" ref="N22" ca="1">BoxVal($A22,12,COLUMN(INDIRECT("T"&amp;($A22-1)*65+2)),1)</f>
        <v/>
      </c>
      <c r="O22" s="99" t="str" cm="1">
        <f t="array" ref="O22">BoxVal($A22,2,COLUMN(V23),1)</f>
        <v/>
      </c>
      <c r="P22" s="99" t="str" cm="1">
        <f t="array" aca="1" ref="P22" ca="1">BoxVal($A22,2,COLUMN(INDIRECT("AB"&amp;($A22-1)*65+2)),1)</f>
        <v/>
      </c>
      <c r="Q22" s="99" t="str" cm="1">
        <f t="array" aca="1" ref="Q22" ca="1">BoxVal($A22,2,COLUMN(INDIRECT("AJ"&amp;($A22-1)*65+2)),1)</f>
        <v/>
      </c>
      <c r="R22" s="85"/>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85"/>
      <c r="AU22" s="100" t="s">
        <v>562</v>
      </c>
      <c r="AV22" s="100" t="s">
        <v>562</v>
      </c>
      <c r="AW22" s="100" t="s">
        <v>562</v>
      </c>
      <c r="AX22" s="88" t="s">
        <v>255</v>
      </c>
      <c r="AY22" s="88" t="s">
        <v>255</v>
      </c>
      <c r="AZ22" s="88" t="s">
        <v>255</v>
      </c>
      <c r="BB22" s="100" t="s">
        <v>562</v>
      </c>
      <c r="BI22" s="100" t="s">
        <v>562</v>
      </c>
      <c r="BJ22" s="100" t="s">
        <v>562</v>
      </c>
      <c r="BK22" s="100" t="s">
        <v>562</v>
      </c>
      <c r="BM22" s="88" t="s">
        <v>562</v>
      </c>
      <c r="BU22" s="88" t="s">
        <v>562</v>
      </c>
      <c r="BV22" s="88" t="s">
        <v>562</v>
      </c>
      <c r="BW22" s="88" t="s">
        <v>562</v>
      </c>
      <c r="BY22" s="101" t="s">
        <v>562</v>
      </c>
      <c r="CF22" s="88" t="s">
        <v>562</v>
      </c>
      <c r="CG22" s="88" t="s">
        <v>562</v>
      </c>
      <c r="CH22" s="88" t="s">
        <v>562</v>
      </c>
      <c r="CJ22" s="100" t="s">
        <v>562</v>
      </c>
      <c r="CP22" s="100" t="s">
        <v>562</v>
      </c>
      <c r="CQ22" s="100" t="s">
        <v>562</v>
      </c>
      <c r="CR22" s="100" t="s">
        <v>562</v>
      </c>
      <c r="CT22" s="100" t="s">
        <v>562</v>
      </c>
      <c r="DA22" s="100" t="s">
        <v>562</v>
      </c>
      <c r="DB22" s="100" t="s">
        <v>562</v>
      </c>
      <c r="DC22" s="100" t="s">
        <v>562</v>
      </c>
      <c r="DE22" s="88" t="s">
        <v>255</v>
      </c>
      <c r="DF22" s="88" t="s">
        <v>255</v>
      </c>
      <c r="DG22" s="88" t="s">
        <v>255</v>
      </c>
      <c r="DH22" s="88" t="s">
        <v>255</v>
      </c>
      <c r="DI22" s="88" t="s">
        <v>255</v>
      </c>
      <c r="DJ22" s="88" t="s">
        <v>255</v>
      </c>
      <c r="DL22" s="88" t="s">
        <v>255</v>
      </c>
      <c r="DM22" s="88" t="s">
        <v>255</v>
      </c>
    </row>
    <row r="23" spans="1:133" ht="30" customHeight="1" x14ac:dyDescent="0.25">
      <c r="A23" s="95">
        <v>22</v>
      </c>
      <c r="B23" s="96" t="str">
        <f t="shared" si="0"/>
        <v>=Block22==</v>
      </c>
      <c r="C23" s="97" t="str" cm="1">
        <f t="array" aca="1" ref="C23" ca="1">BoxVal($A23,8,COLUMN(INDIRECT("T"&amp;($A23-1)*65+2)),1)</f>
        <v/>
      </c>
      <c r="D23" s="97" t="str" cm="1">
        <f t="array" aca="1" ref="D23" ca="1">BoxVal($A23,2,COLUMN(INDIRECT("T"&amp;($A23-1)*65+2)),1)</f>
        <v/>
      </c>
      <c r="E23" s="97" t="str" cm="1">
        <f t="array" aca="1" ref="E23" ca="1">BoxVal($A23,3,COLUMN(INDIRECT("T"&amp;($A23-1)*65+2)),1)</f>
        <v/>
      </c>
      <c r="F23" s="97" t="str" cm="1">
        <f t="array" aca="1" ref="F23" ca="1">BoxVal($A23,16,COLUMN(INDIRECT("T"&amp;($A23-1)*65+2)),1)</f>
        <v/>
      </c>
      <c r="G23" s="97" t="str" cm="1">
        <f t="array" aca="1" ref="G23" ca="1">BoxVal($A23,4,COLUMN(INDIRECT("T"&amp;($A23-1)*65+2)),1)</f>
        <v/>
      </c>
      <c r="H23" s="97" t="str" cm="1">
        <f t="array" aca="1" ref="H23" ca="1">BoxVal($A23,5,COLUMN(INDIRECT("T"&amp;($A23-1)*65+2)),1)</f>
        <v/>
      </c>
      <c r="I23" s="97" t="str" cm="1">
        <f t="array" aca="1" ref="I23" ca="1">BoxVal($A23,6,COLUMN(INDIRECT("T"&amp;($A23-1)*65+2)),1)</f>
        <v/>
      </c>
      <c r="J23" s="97" t="str" cm="1">
        <f t="array" aca="1" ref="J23" ca="1">BoxVal($A23,21,COLUMN(INDIRECT("T"&amp;($A23-1)*65+2)),1)</f>
        <v/>
      </c>
      <c r="K23" s="97" t="str" cm="1">
        <f t="array" aca="1" ref="K23" ca="1">BoxVal($A23,25,COLUMN(INDIRECT("T"&amp;($A23-1)*65+2)),1)</f>
        <v/>
      </c>
      <c r="L23" s="98" t="str" cm="1">
        <f t="array" aca="1" ref="L23" ca="1">BoxVal($A23,32,COLUMN(INDIRECT("T"&amp;($A23-1)*65+2)),1)</f>
        <v/>
      </c>
      <c r="M23" s="97" t="str" cm="1">
        <f t="array" aca="1" ref="M23" ca="1">BoxVal($A23,31,COLUMN(INDIRECT("T"&amp;($A23-1)*65+2)),1)</f>
        <v/>
      </c>
      <c r="N23" s="97" t="str" cm="1">
        <f t="array" aca="1" ref="N23" ca="1">BoxVal($A23,12,COLUMN(INDIRECT("T"&amp;($A23-1)*65+2)),1)</f>
        <v/>
      </c>
      <c r="O23" s="99" t="str" cm="1">
        <f t="array" ref="O23">BoxVal($A23,2,COLUMN(V24),1)</f>
        <v/>
      </c>
      <c r="P23" s="99" t="str" cm="1">
        <f t="array" aca="1" ref="P23" ca="1">BoxVal($A23,2,COLUMN(INDIRECT("AB"&amp;($A23-1)*65+2)),1)</f>
        <v/>
      </c>
      <c r="Q23" s="99" t="str" cm="1">
        <f t="array" aca="1" ref="Q23" ca="1">BoxVal($A23,2,COLUMN(INDIRECT("AJ"&amp;($A23-1)*65+2)),1)</f>
        <v/>
      </c>
      <c r="R23" s="85"/>
      <c r="S23" s="7" t="s">
        <v>16</v>
      </c>
      <c r="T23" s="7" t="s">
        <v>42</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85"/>
      <c r="AU23" s="100" t="s">
        <v>562</v>
      </c>
      <c r="AV23" s="100" t="s">
        <v>562</v>
      </c>
      <c r="AW23" s="100" t="s">
        <v>562</v>
      </c>
      <c r="AX23" s="88" t="s">
        <v>255</v>
      </c>
      <c r="AY23" s="88" t="s">
        <v>255</v>
      </c>
      <c r="AZ23" s="88" t="s">
        <v>255</v>
      </c>
      <c r="BB23" s="100" t="s">
        <v>562</v>
      </c>
      <c r="BI23" s="100" t="s">
        <v>562</v>
      </c>
      <c r="BJ23" s="100" t="s">
        <v>562</v>
      </c>
      <c r="BK23" s="100" t="s">
        <v>562</v>
      </c>
      <c r="BM23" s="88" t="s">
        <v>562</v>
      </c>
      <c r="BU23" s="88" t="s">
        <v>562</v>
      </c>
      <c r="BV23" s="88" t="s">
        <v>562</v>
      </c>
      <c r="BW23" s="88" t="s">
        <v>562</v>
      </c>
      <c r="BY23" s="101" t="s">
        <v>562</v>
      </c>
      <c r="CF23" s="88" t="s">
        <v>562</v>
      </c>
      <c r="CG23" s="88" t="s">
        <v>562</v>
      </c>
      <c r="CH23" s="88" t="s">
        <v>562</v>
      </c>
      <c r="CJ23" s="100" t="s">
        <v>562</v>
      </c>
      <c r="CP23" s="100" t="s">
        <v>562</v>
      </c>
      <c r="CQ23" s="100" t="s">
        <v>562</v>
      </c>
      <c r="CR23" s="100" t="s">
        <v>562</v>
      </c>
      <c r="CT23" s="100" t="s">
        <v>562</v>
      </c>
      <c r="DA23" s="100" t="s">
        <v>562</v>
      </c>
      <c r="DB23" s="100" t="s">
        <v>562</v>
      </c>
      <c r="DC23" s="100" t="s">
        <v>562</v>
      </c>
      <c r="DE23" s="88" t="s">
        <v>255</v>
      </c>
      <c r="DF23" s="88" t="s">
        <v>255</v>
      </c>
      <c r="DG23" s="88" t="s">
        <v>255</v>
      </c>
      <c r="DH23" s="88" t="s">
        <v>255</v>
      </c>
      <c r="DI23" s="88" t="s">
        <v>255</v>
      </c>
      <c r="DJ23" s="88" t="s">
        <v>255</v>
      </c>
      <c r="DL23" s="88" t="s">
        <v>255</v>
      </c>
      <c r="DM23" s="88" t="s">
        <v>255</v>
      </c>
    </row>
    <row r="24" spans="1:133" ht="30" customHeight="1" x14ac:dyDescent="0.25">
      <c r="A24" s="95">
        <v>23</v>
      </c>
      <c r="B24" s="96" t="str">
        <f t="shared" si="0"/>
        <v>=Block23==</v>
      </c>
      <c r="C24" s="97" t="str" cm="1">
        <f t="array" aca="1" ref="C24" ca="1">BoxVal($A24,8,COLUMN(INDIRECT("T"&amp;($A24-1)*65+2)),1)</f>
        <v/>
      </c>
      <c r="D24" s="97" t="str" cm="1">
        <f t="array" aca="1" ref="D24" ca="1">BoxVal($A24,2,COLUMN(INDIRECT("T"&amp;($A24-1)*65+2)),1)</f>
        <v/>
      </c>
      <c r="E24" s="97" t="str" cm="1">
        <f t="array" aca="1" ref="E24" ca="1">BoxVal($A24,3,COLUMN(INDIRECT("T"&amp;($A24-1)*65+2)),1)</f>
        <v/>
      </c>
      <c r="F24" s="97" t="str" cm="1">
        <f t="array" aca="1" ref="F24" ca="1">BoxVal($A24,16,COLUMN(INDIRECT("T"&amp;($A24-1)*65+2)),1)</f>
        <v/>
      </c>
      <c r="G24" s="97" t="str" cm="1">
        <f t="array" aca="1" ref="G24" ca="1">BoxVal($A24,4,COLUMN(INDIRECT("T"&amp;($A24-1)*65+2)),1)</f>
        <v/>
      </c>
      <c r="H24" s="97" t="str" cm="1">
        <f t="array" aca="1" ref="H24" ca="1">BoxVal($A24,5,COLUMN(INDIRECT("T"&amp;($A24-1)*65+2)),1)</f>
        <v/>
      </c>
      <c r="I24" s="97" t="str" cm="1">
        <f t="array" aca="1" ref="I24" ca="1">BoxVal($A24,6,COLUMN(INDIRECT("T"&amp;($A24-1)*65+2)),1)</f>
        <v/>
      </c>
      <c r="J24" s="97" t="str" cm="1">
        <f t="array" aca="1" ref="J24" ca="1">BoxVal($A24,21,COLUMN(INDIRECT("T"&amp;($A24-1)*65+2)),1)</f>
        <v/>
      </c>
      <c r="K24" s="97" t="str" cm="1">
        <f t="array" aca="1" ref="K24" ca="1">BoxVal($A24,25,COLUMN(INDIRECT("T"&amp;($A24-1)*65+2)),1)</f>
        <v/>
      </c>
      <c r="L24" s="98" t="str" cm="1">
        <f t="array" aca="1" ref="L24" ca="1">BoxVal($A24,32,COLUMN(INDIRECT("T"&amp;($A24-1)*65+2)),1)</f>
        <v/>
      </c>
      <c r="M24" s="97" t="str" cm="1">
        <f t="array" aca="1" ref="M24" ca="1">BoxVal($A24,31,COLUMN(INDIRECT("T"&amp;($A24-1)*65+2)),1)</f>
        <v/>
      </c>
      <c r="N24" s="97" t="str" cm="1">
        <f t="array" aca="1" ref="N24" ca="1">BoxVal($A24,12,COLUMN(INDIRECT("T"&amp;($A24-1)*65+2)),1)</f>
        <v/>
      </c>
      <c r="O24" s="99" t="str" cm="1">
        <f t="array" ref="O24">BoxVal($A24,2,COLUMN(V25),1)</f>
        <v/>
      </c>
      <c r="P24" s="99" t="str" cm="1">
        <f t="array" aca="1" ref="P24" ca="1">BoxVal($A24,2,COLUMN(INDIRECT("AB"&amp;($A24-1)*65+2)),1)</f>
        <v/>
      </c>
      <c r="Q24" s="99" t="str" cm="1">
        <f t="array" aca="1" ref="Q24" ca="1">BoxVal($A24,2,COLUMN(INDIRECT("AJ"&amp;($A24-1)*65+2)),1)</f>
        <v/>
      </c>
      <c r="R24" s="85"/>
      <c r="S24" s="7" t="s">
        <v>17</v>
      </c>
      <c r="T24" s="7" t="s">
        <v>365</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85"/>
      <c r="AU24" s="100" t="s">
        <v>562</v>
      </c>
      <c r="AV24" s="100" t="s">
        <v>562</v>
      </c>
      <c r="AW24" s="100" t="s">
        <v>562</v>
      </c>
      <c r="AX24" s="88" t="s">
        <v>255</v>
      </c>
      <c r="AY24" s="88" t="s">
        <v>255</v>
      </c>
      <c r="AZ24" s="88" t="s">
        <v>255</v>
      </c>
      <c r="BB24" s="100" t="s">
        <v>562</v>
      </c>
      <c r="BI24" s="100" t="s">
        <v>562</v>
      </c>
      <c r="BJ24" s="100" t="s">
        <v>562</v>
      </c>
      <c r="BK24" s="100" t="s">
        <v>562</v>
      </c>
      <c r="BM24" s="88" t="s">
        <v>562</v>
      </c>
      <c r="BU24" s="88" t="s">
        <v>562</v>
      </c>
      <c r="BV24" s="88" t="s">
        <v>562</v>
      </c>
      <c r="BW24" s="88" t="s">
        <v>562</v>
      </c>
      <c r="BY24" s="101" t="s">
        <v>562</v>
      </c>
      <c r="CF24" s="88" t="s">
        <v>562</v>
      </c>
      <c r="CG24" s="88" t="s">
        <v>562</v>
      </c>
      <c r="CH24" s="88" t="s">
        <v>562</v>
      </c>
      <c r="CJ24" s="100" t="s">
        <v>562</v>
      </c>
      <c r="CP24" s="100" t="s">
        <v>562</v>
      </c>
      <c r="CQ24" s="100" t="s">
        <v>562</v>
      </c>
      <c r="CR24" s="100" t="s">
        <v>562</v>
      </c>
      <c r="CT24" s="100" t="s">
        <v>562</v>
      </c>
      <c r="DA24" s="100" t="s">
        <v>562</v>
      </c>
      <c r="DB24" s="100" t="s">
        <v>562</v>
      </c>
      <c r="DC24" s="100" t="s">
        <v>562</v>
      </c>
      <c r="DE24" s="88" t="s">
        <v>255</v>
      </c>
      <c r="DF24" s="88" t="s">
        <v>255</v>
      </c>
      <c r="DG24" s="88" t="s">
        <v>255</v>
      </c>
      <c r="DH24" s="88" t="s">
        <v>255</v>
      </c>
      <c r="DI24" s="88" t="s">
        <v>255</v>
      </c>
      <c r="DJ24" s="88" t="s">
        <v>255</v>
      </c>
      <c r="DL24" s="88" t="s">
        <v>255</v>
      </c>
      <c r="DM24" s="88" t="s">
        <v>255</v>
      </c>
    </row>
    <row r="25" spans="1:133" ht="30" customHeight="1" x14ac:dyDescent="0.25">
      <c r="A25" s="95">
        <v>24</v>
      </c>
      <c r="B25" s="96" t="str">
        <f t="shared" si="0"/>
        <v>=Block24==</v>
      </c>
      <c r="C25" s="97" t="str" cm="1">
        <f t="array" aca="1" ref="C25" ca="1">BoxVal($A25,8,COLUMN(INDIRECT("T"&amp;($A25-1)*65+2)),1)</f>
        <v/>
      </c>
      <c r="D25" s="97" t="str" cm="1">
        <f t="array" aca="1" ref="D25" ca="1">BoxVal($A25,2,COLUMN(INDIRECT("T"&amp;($A25-1)*65+2)),1)</f>
        <v/>
      </c>
      <c r="E25" s="97" t="str" cm="1">
        <f t="array" aca="1" ref="E25" ca="1">BoxVal($A25,3,COLUMN(INDIRECT("T"&amp;($A25-1)*65+2)),1)</f>
        <v/>
      </c>
      <c r="F25" s="97" t="str" cm="1">
        <f t="array" aca="1" ref="F25" ca="1">BoxVal($A25,16,COLUMN(INDIRECT("T"&amp;($A25-1)*65+2)),1)</f>
        <v/>
      </c>
      <c r="G25" s="97" t="str" cm="1">
        <f t="array" aca="1" ref="G25" ca="1">BoxVal($A25,4,COLUMN(INDIRECT("T"&amp;($A25-1)*65+2)),1)</f>
        <v/>
      </c>
      <c r="H25" s="97" t="str" cm="1">
        <f t="array" aca="1" ref="H25" ca="1">BoxVal($A25,5,COLUMN(INDIRECT("T"&amp;($A25-1)*65+2)),1)</f>
        <v/>
      </c>
      <c r="I25" s="97" t="str" cm="1">
        <f t="array" aca="1" ref="I25" ca="1">BoxVal($A25,6,COLUMN(INDIRECT("T"&amp;($A25-1)*65+2)),1)</f>
        <v/>
      </c>
      <c r="J25" s="97" t="str" cm="1">
        <f t="array" aca="1" ref="J25" ca="1">BoxVal($A25,21,COLUMN(INDIRECT("T"&amp;($A25-1)*65+2)),1)</f>
        <v/>
      </c>
      <c r="K25" s="97" t="str" cm="1">
        <f t="array" aca="1" ref="K25" ca="1">BoxVal($A25,25,COLUMN(INDIRECT("T"&amp;($A25-1)*65+2)),1)</f>
        <v/>
      </c>
      <c r="L25" s="98" t="str" cm="1">
        <f t="array" aca="1" ref="L25" ca="1">BoxVal($A25,32,COLUMN(INDIRECT("T"&amp;($A25-1)*65+2)),1)</f>
        <v/>
      </c>
      <c r="M25" s="97" t="str" cm="1">
        <f t="array" aca="1" ref="M25" ca="1">BoxVal($A25,31,COLUMN(INDIRECT("T"&amp;($A25-1)*65+2)),1)</f>
        <v/>
      </c>
      <c r="N25" s="97" t="str" cm="1">
        <f t="array" aca="1" ref="N25" ca="1">BoxVal($A25,12,COLUMN(INDIRECT("T"&amp;($A25-1)*65+2)),1)</f>
        <v/>
      </c>
      <c r="O25" s="99" t="str" cm="1">
        <f t="array" ref="O25">BoxVal($A25,2,COLUMN(V26),1)</f>
        <v/>
      </c>
      <c r="P25" s="99" t="str" cm="1">
        <f t="array" aca="1" ref="P25" ca="1">BoxVal($A25,2,COLUMN(INDIRECT("AB"&amp;($A25-1)*65+2)),1)</f>
        <v/>
      </c>
      <c r="Q25" s="99" t="str" cm="1">
        <f t="array" aca="1" ref="Q25" ca="1">BoxVal($A25,2,COLUMN(INDIRECT("AJ"&amp;($A25-1)*65+2)),1)</f>
        <v/>
      </c>
      <c r="R25" s="85"/>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85"/>
      <c r="AU25" s="100" t="s">
        <v>562</v>
      </c>
      <c r="AV25" s="100" t="s">
        <v>562</v>
      </c>
      <c r="AW25" s="100" t="s">
        <v>562</v>
      </c>
      <c r="AX25" s="88" t="s">
        <v>255</v>
      </c>
      <c r="AY25" s="88" t="s">
        <v>255</v>
      </c>
      <c r="AZ25" s="88" t="s">
        <v>255</v>
      </c>
      <c r="BB25" s="100" t="s">
        <v>562</v>
      </c>
      <c r="BI25" s="100" t="s">
        <v>562</v>
      </c>
      <c r="BJ25" s="100" t="s">
        <v>562</v>
      </c>
      <c r="BK25" s="100" t="s">
        <v>562</v>
      </c>
      <c r="BM25" s="88" t="s">
        <v>562</v>
      </c>
      <c r="BU25" s="88" t="s">
        <v>562</v>
      </c>
      <c r="BV25" s="88" t="s">
        <v>562</v>
      </c>
      <c r="BW25" s="88" t="s">
        <v>562</v>
      </c>
      <c r="BY25" s="101" t="s">
        <v>562</v>
      </c>
      <c r="CF25" s="88" t="s">
        <v>562</v>
      </c>
      <c r="CG25" s="88" t="s">
        <v>562</v>
      </c>
      <c r="CH25" s="88" t="s">
        <v>562</v>
      </c>
      <c r="CJ25" s="100" t="s">
        <v>562</v>
      </c>
      <c r="CP25" s="100" t="s">
        <v>562</v>
      </c>
      <c r="CQ25" s="100" t="s">
        <v>562</v>
      </c>
      <c r="CR25" s="100" t="s">
        <v>562</v>
      </c>
      <c r="CT25" s="100" t="s">
        <v>562</v>
      </c>
      <c r="DA25" s="100" t="s">
        <v>562</v>
      </c>
      <c r="DB25" s="100" t="s">
        <v>562</v>
      </c>
      <c r="DC25" s="100" t="s">
        <v>562</v>
      </c>
      <c r="DE25" s="88" t="s">
        <v>255</v>
      </c>
      <c r="DF25" s="88" t="s">
        <v>255</v>
      </c>
      <c r="DG25" s="88" t="s">
        <v>255</v>
      </c>
      <c r="DH25" s="88" t="s">
        <v>255</v>
      </c>
      <c r="DI25" s="88" t="s">
        <v>255</v>
      </c>
      <c r="DJ25" s="88" t="s">
        <v>255</v>
      </c>
      <c r="DL25" s="88" t="s">
        <v>255</v>
      </c>
      <c r="DM25" s="88" t="s">
        <v>255</v>
      </c>
    </row>
    <row r="26" spans="1:133" ht="30" customHeight="1" x14ac:dyDescent="0.25">
      <c r="A26" s="95">
        <v>25</v>
      </c>
      <c r="B26" s="96" t="str">
        <f t="shared" si="0"/>
        <v>=Block25==</v>
      </c>
      <c r="C26" s="97" t="str" cm="1">
        <f t="array" aca="1" ref="C26" ca="1">BoxVal($A26,8,COLUMN(INDIRECT("T"&amp;($A26-1)*65+2)),1)</f>
        <v/>
      </c>
      <c r="D26" s="97" t="str" cm="1">
        <f t="array" aca="1" ref="D26" ca="1">BoxVal($A26,2,COLUMN(INDIRECT("T"&amp;($A26-1)*65+2)),1)</f>
        <v/>
      </c>
      <c r="E26" s="97" t="str" cm="1">
        <f t="array" aca="1" ref="E26" ca="1">BoxVal($A26,3,COLUMN(INDIRECT("T"&amp;($A26-1)*65+2)),1)</f>
        <v/>
      </c>
      <c r="F26" s="97" t="str" cm="1">
        <f t="array" aca="1" ref="F26" ca="1">BoxVal($A26,16,COLUMN(INDIRECT("T"&amp;($A26-1)*65+2)),1)</f>
        <v/>
      </c>
      <c r="G26" s="97" t="str" cm="1">
        <f t="array" aca="1" ref="G26" ca="1">BoxVal($A26,4,COLUMN(INDIRECT("T"&amp;($A26-1)*65+2)),1)</f>
        <v/>
      </c>
      <c r="H26" s="97" t="str" cm="1">
        <f t="array" aca="1" ref="H26" ca="1">BoxVal($A26,5,COLUMN(INDIRECT("T"&amp;($A26-1)*65+2)),1)</f>
        <v/>
      </c>
      <c r="I26" s="97" t="str" cm="1">
        <f t="array" aca="1" ref="I26" ca="1">BoxVal($A26,6,COLUMN(INDIRECT("T"&amp;($A26-1)*65+2)),1)</f>
        <v/>
      </c>
      <c r="J26" s="97" t="str" cm="1">
        <f t="array" aca="1" ref="J26" ca="1">BoxVal($A26,21,COLUMN(INDIRECT("T"&amp;($A26-1)*65+2)),1)</f>
        <v/>
      </c>
      <c r="K26" s="97" t="str" cm="1">
        <f t="array" aca="1" ref="K26" ca="1">BoxVal($A26,25,COLUMN(INDIRECT("T"&amp;($A26-1)*65+2)),1)</f>
        <v/>
      </c>
      <c r="L26" s="98" t="str" cm="1">
        <f t="array" aca="1" ref="L26" ca="1">BoxVal($A26,32,COLUMN(INDIRECT("T"&amp;($A26-1)*65+2)),1)</f>
        <v/>
      </c>
      <c r="M26" s="97" t="str" cm="1">
        <f t="array" aca="1" ref="M26" ca="1">BoxVal($A26,31,COLUMN(INDIRECT("T"&amp;($A26-1)*65+2)),1)</f>
        <v/>
      </c>
      <c r="N26" s="97" t="str" cm="1">
        <f t="array" aca="1" ref="N26" ca="1">BoxVal($A26,12,COLUMN(INDIRECT("T"&amp;($A26-1)*65+2)),1)</f>
        <v/>
      </c>
      <c r="O26" s="99" t="str" cm="1">
        <f t="array" ref="O26">BoxVal($A26,2,COLUMN(V27),1)</f>
        <v/>
      </c>
      <c r="P26" s="99" t="str" cm="1">
        <f t="array" aca="1" ref="P26" ca="1">BoxVal($A26,2,COLUMN(INDIRECT("AB"&amp;($A26-1)*65+2)),1)</f>
        <v/>
      </c>
      <c r="Q26" s="99" t="str" cm="1">
        <f t="array" aca="1" ref="Q26" ca="1">BoxVal($A26,2,COLUMN(INDIRECT("AJ"&amp;($A26-1)*65+2)),1)</f>
        <v/>
      </c>
      <c r="R26" s="85"/>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85"/>
      <c r="AU26" s="100" t="s">
        <v>562</v>
      </c>
      <c r="AV26" s="100" t="s">
        <v>562</v>
      </c>
      <c r="AW26" s="100" t="s">
        <v>562</v>
      </c>
      <c r="AX26" s="88" t="s">
        <v>255</v>
      </c>
      <c r="AY26" s="88" t="s">
        <v>255</v>
      </c>
      <c r="AZ26" s="88" t="s">
        <v>255</v>
      </c>
      <c r="BB26" s="100" t="s">
        <v>562</v>
      </c>
      <c r="BI26" s="100" t="s">
        <v>562</v>
      </c>
      <c r="BJ26" s="100" t="s">
        <v>562</v>
      </c>
      <c r="BK26" s="100" t="s">
        <v>562</v>
      </c>
      <c r="BM26" s="88" t="s">
        <v>562</v>
      </c>
      <c r="BU26" s="88" t="s">
        <v>562</v>
      </c>
      <c r="BV26" s="88" t="s">
        <v>562</v>
      </c>
      <c r="BW26" s="88" t="s">
        <v>562</v>
      </c>
      <c r="BY26" s="101" t="s">
        <v>562</v>
      </c>
      <c r="CF26" s="88" t="s">
        <v>562</v>
      </c>
      <c r="CG26" s="88" t="s">
        <v>562</v>
      </c>
      <c r="CH26" s="88" t="s">
        <v>562</v>
      </c>
      <c r="CJ26" s="100" t="s">
        <v>562</v>
      </c>
      <c r="CP26" s="100" t="s">
        <v>562</v>
      </c>
      <c r="CQ26" s="100" t="s">
        <v>562</v>
      </c>
      <c r="CR26" s="100" t="s">
        <v>562</v>
      </c>
      <c r="CT26" s="100" t="s">
        <v>562</v>
      </c>
      <c r="DA26" s="100" t="s">
        <v>562</v>
      </c>
      <c r="DB26" s="100" t="s">
        <v>562</v>
      </c>
      <c r="DC26" s="100" t="s">
        <v>562</v>
      </c>
      <c r="DE26" s="88" t="s">
        <v>255</v>
      </c>
      <c r="DF26" s="88" t="s">
        <v>255</v>
      </c>
      <c r="DG26" s="88" t="s">
        <v>255</v>
      </c>
      <c r="DH26" s="88" t="s">
        <v>255</v>
      </c>
      <c r="DI26" s="88" t="s">
        <v>255</v>
      </c>
      <c r="DJ26" s="88" t="s">
        <v>255</v>
      </c>
      <c r="DL26" s="88" t="s">
        <v>255</v>
      </c>
      <c r="DM26" s="88" t="s">
        <v>255</v>
      </c>
    </row>
    <row r="27" spans="1:133" ht="30" customHeight="1" x14ac:dyDescent="0.25">
      <c r="A27" s="95">
        <v>26</v>
      </c>
      <c r="B27" s="96" t="str">
        <f t="shared" si="0"/>
        <v>=Block26==</v>
      </c>
      <c r="C27" s="97" t="str" cm="1">
        <f t="array" aca="1" ref="C27" ca="1">BoxVal($A27,8,COLUMN(INDIRECT("T"&amp;($A27-1)*65+2)),1)</f>
        <v/>
      </c>
      <c r="D27" s="97" t="str" cm="1">
        <f t="array" aca="1" ref="D27" ca="1">BoxVal($A27,2,COLUMN(INDIRECT("T"&amp;($A27-1)*65+2)),1)</f>
        <v/>
      </c>
      <c r="E27" s="97" t="str" cm="1">
        <f t="array" aca="1" ref="E27" ca="1">BoxVal($A27,3,COLUMN(INDIRECT("T"&amp;($A27-1)*65+2)),1)</f>
        <v/>
      </c>
      <c r="F27" s="97" t="str" cm="1">
        <f t="array" aca="1" ref="F27" ca="1">BoxVal($A27,16,COLUMN(INDIRECT("T"&amp;($A27-1)*65+2)),1)</f>
        <v/>
      </c>
      <c r="G27" s="97" t="str" cm="1">
        <f t="array" aca="1" ref="G27" ca="1">BoxVal($A27,4,COLUMN(INDIRECT("T"&amp;($A27-1)*65+2)),1)</f>
        <v/>
      </c>
      <c r="H27" s="97" t="str" cm="1">
        <f t="array" aca="1" ref="H27" ca="1">BoxVal($A27,5,COLUMN(INDIRECT("T"&amp;($A27-1)*65+2)),1)</f>
        <v/>
      </c>
      <c r="I27" s="97" t="str" cm="1">
        <f t="array" aca="1" ref="I27" ca="1">BoxVal($A27,6,COLUMN(INDIRECT("T"&amp;($A27-1)*65+2)),1)</f>
        <v/>
      </c>
      <c r="J27" s="97" t="str" cm="1">
        <f t="array" aca="1" ref="J27" ca="1">BoxVal($A27,21,COLUMN(INDIRECT("T"&amp;($A27-1)*65+2)),1)</f>
        <v/>
      </c>
      <c r="K27" s="97" t="str" cm="1">
        <f t="array" aca="1" ref="K27" ca="1">BoxVal($A27,25,COLUMN(INDIRECT("T"&amp;($A27-1)*65+2)),1)</f>
        <v/>
      </c>
      <c r="L27" s="98" t="str" cm="1">
        <f t="array" aca="1" ref="L27" ca="1">BoxVal($A27,32,COLUMN(INDIRECT("T"&amp;($A27-1)*65+2)),1)</f>
        <v/>
      </c>
      <c r="M27" s="97" t="str" cm="1">
        <f t="array" aca="1" ref="M27" ca="1">BoxVal($A27,31,COLUMN(INDIRECT("T"&amp;($A27-1)*65+2)),1)</f>
        <v/>
      </c>
      <c r="N27" s="97" t="str" cm="1">
        <f t="array" aca="1" ref="N27" ca="1">BoxVal($A27,12,COLUMN(INDIRECT("T"&amp;($A27-1)*65+2)),1)</f>
        <v/>
      </c>
      <c r="O27" s="99" t="str" cm="1">
        <f t="array" ref="O27">BoxVal($A27,2,COLUMN(V28),1)</f>
        <v/>
      </c>
      <c r="P27" s="99" t="str" cm="1">
        <f t="array" aca="1" ref="P27" ca="1">BoxVal($A27,2,COLUMN(INDIRECT("AB"&amp;($A27-1)*65+2)),1)</f>
        <v/>
      </c>
      <c r="Q27" s="99" t="str" cm="1">
        <f t="array" aca="1" ref="Q27" ca="1">BoxVal($A27,2,COLUMN(INDIRECT("AJ"&amp;($A27-1)*65+2)),1)</f>
        <v/>
      </c>
      <c r="R27" s="85"/>
      <c r="S27" s="7" t="s">
        <v>22</v>
      </c>
      <c r="T27" s="15">
        <v>10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85"/>
      <c r="AU27" s="100" t="s">
        <v>562</v>
      </c>
      <c r="AV27" s="100" t="s">
        <v>562</v>
      </c>
      <c r="AW27" s="100" t="s">
        <v>562</v>
      </c>
      <c r="AX27" s="88" t="s">
        <v>255</v>
      </c>
      <c r="AY27" s="88" t="s">
        <v>255</v>
      </c>
      <c r="AZ27" s="88" t="s">
        <v>255</v>
      </c>
      <c r="BB27" s="100" t="s">
        <v>562</v>
      </c>
      <c r="BI27" s="100" t="s">
        <v>562</v>
      </c>
      <c r="BJ27" s="100" t="s">
        <v>562</v>
      </c>
      <c r="BK27" s="100" t="s">
        <v>562</v>
      </c>
      <c r="BM27" s="88" t="s">
        <v>562</v>
      </c>
      <c r="BU27" s="88" t="s">
        <v>562</v>
      </c>
      <c r="BV27" s="88" t="s">
        <v>562</v>
      </c>
      <c r="BW27" s="88" t="s">
        <v>562</v>
      </c>
      <c r="BY27" s="101" t="s">
        <v>562</v>
      </c>
      <c r="CF27" s="88" t="s">
        <v>562</v>
      </c>
      <c r="CG27" s="88" t="s">
        <v>562</v>
      </c>
      <c r="CH27" s="88" t="s">
        <v>562</v>
      </c>
      <c r="CJ27" s="100" t="s">
        <v>562</v>
      </c>
      <c r="CP27" s="100" t="s">
        <v>562</v>
      </c>
      <c r="CQ27" s="100" t="s">
        <v>562</v>
      </c>
      <c r="CR27" s="100" t="s">
        <v>562</v>
      </c>
      <c r="CT27" s="100" t="s">
        <v>562</v>
      </c>
      <c r="DA27" s="100" t="s">
        <v>562</v>
      </c>
      <c r="DB27" s="100" t="s">
        <v>562</v>
      </c>
      <c r="DC27" s="100" t="s">
        <v>562</v>
      </c>
      <c r="DE27" s="88" t="s">
        <v>255</v>
      </c>
      <c r="DF27" s="88" t="s">
        <v>255</v>
      </c>
      <c r="DG27" s="88" t="s">
        <v>255</v>
      </c>
      <c r="DH27" s="88" t="s">
        <v>255</v>
      </c>
      <c r="DI27" s="88" t="s">
        <v>255</v>
      </c>
      <c r="DJ27" s="88" t="s">
        <v>255</v>
      </c>
      <c r="DL27" s="88" t="s">
        <v>255</v>
      </c>
      <c r="DM27" s="88" t="s">
        <v>255</v>
      </c>
    </row>
    <row r="28" spans="1:133" ht="30" customHeight="1" x14ac:dyDescent="0.25">
      <c r="A28" s="95">
        <v>27</v>
      </c>
      <c r="B28" s="96" t="str">
        <f t="shared" si="0"/>
        <v>=Block27==</v>
      </c>
      <c r="C28" s="97" t="str" cm="1">
        <f t="array" aca="1" ref="C28" ca="1">BoxVal($A28,8,COLUMN(INDIRECT("T"&amp;($A28-1)*65+2)),1)</f>
        <v/>
      </c>
      <c r="D28" s="97" t="str" cm="1">
        <f t="array" aca="1" ref="D28" ca="1">BoxVal($A28,2,COLUMN(INDIRECT("T"&amp;($A28-1)*65+2)),1)</f>
        <v/>
      </c>
      <c r="E28" s="97" t="str" cm="1">
        <f t="array" aca="1" ref="E28" ca="1">BoxVal($A28,3,COLUMN(INDIRECT("T"&amp;($A28-1)*65+2)),1)</f>
        <v/>
      </c>
      <c r="F28" s="97" t="str" cm="1">
        <f t="array" aca="1" ref="F28" ca="1">BoxVal($A28,16,COLUMN(INDIRECT("T"&amp;($A28-1)*65+2)),1)</f>
        <v/>
      </c>
      <c r="G28" s="97" t="str" cm="1">
        <f t="array" aca="1" ref="G28" ca="1">BoxVal($A28,4,COLUMN(INDIRECT("T"&amp;($A28-1)*65+2)),1)</f>
        <v/>
      </c>
      <c r="H28" s="97" t="str" cm="1">
        <f t="array" aca="1" ref="H28" ca="1">BoxVal($A28,5,COLUMN(INDIRECT("T"&amp;($A28-1)*65+2)),1)</f>
        <v/>
      </c>
      <c r="I28" s="97" t="str" cm="1">
        <f t="array" aca="1" ref="I28" ca="1">BoxVal($A28,6,COLUMN(INDIRECT("T"&amp;($A28-1)*65+2)),1)</f>
        <v/>
      </c>
      <c r="J28" s="97" t="str" cm="1">
        <f t="array" aca="1" ref="J28" ca="1">BoxVal($A28,21,COLUMN(INDIRECT("T"&amp;($A28-1)*65+2)),1)</f>
        <v/>
      </c>
      <c r="K28" s="97" t="str" cm="1">
        <f t="array" aca="1" ref="K28" ca="1">BoxVal($A28,25,COLUMN(INDIRECT("T"&amp;($A28-1)*65+2)),1)</f>
        <v/>
      </c>
      <c r="L28" s="98" t="str" cm="1">
        <f t="array" aca="1" ref="L28" ca="1">BoxVal($A28,32,COLUMN(INDIRECT("T"&amp;($A28-1)*65+2)),1)</f>
        <v/>
      </c>
      <c r="M28" s="97" t="str" cm="1">
        <f t="array" aca="1" ref="M28" ca="1">BoxVal($A28,31,COLUMN(INDIRECT("T"&amp;($A28-1)*65+2)),1)</f>
        <v/>
      </c>
      <c r="N28" s="97" t="str" cm="1">
        <f t="array" aca="1" ref="N28" ca="1">BoxVal($A28,12,COLUMN(INDIRECT("T"&amp;($A28-1)*65+2)),1)</f>
        <v/>
      </c>
      <c r="O28" s="99" t="str" cm="1">
        <f t="array" ref="O28">BoxVal($A28,2,COLUMN(V29),1)</f>
        <v/>
      </c>
      <c r="P28" s="99" t="str" cm="1">
        <f t="array" aca="1" ref="P28" ca="1">BoxVal($A28,2,COLUMN(INDIRECT("AB"&amp;($A28-1)*65+2)),1)</f>
        <v/>
      </c>
      <c r="Q28" s="99" t="str" cm="1">
        <f t="array" aca="1" ref="Q28" ca="1">BoxVal($A28,2,COLUMN(INDIRECT("AJ"&amp;($A28-1)*65+2)),1)</f>
        <v/>
      </c>
      <c r="R28" s="85"/>
      <c r="S28" s="7" t="s">
        <v>696</v>
      </c>
      <c r="T28" s="28">
        <v>45860</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85"/>
      <c r="AU28" s="100" t="s">
        <v>562</v>
      </c>
      <c r="AV28" s="100" t="s">
        <v>562</v>
      </c>
      <c r="AW28" s="100" t="s">
        <v>562</v>
      </c>
      <c r="AX28" s="88" t="s">
        <v>255</v>
      </c>
      <c r="AY28" s="88" t="s">
        <v>255</v>
      </c>
      <c r="AZ28" s="88" t="s">
        <v>255</v>
      </c>
      <c r="BB28" s="100" t="s">
        <v>562</v>
      </c>
      <c r="BI28" s="100" t="s">
        <v>562</v>
      </c>
      <c r="BJ28" s="100" t="s">
        <v>562</v>
      </c>
      <c r="BK28" s="100" t="s">
        <v>562</v>
      </c>
      <c r="BM28" s="88" t="s">
        <v>562</v>
      </c>
      <c r="BU28" s="88" t="s">
        <v>562</v>
      </c>
      <c r="BV28" s="88" t="s">
        <v>562</v>
      </c>
      <c r="BW28" s="88" t="s">
        <v>562</v>
      </c>
      <c r="BY28" s="101" t="s">
        <v>562</v>
      </c>
      <c r="CF28" s="88" t="s">
        <v>562</v>
      </c>
      <c r="CG28" s="88" t="s">
        <v>562</v>
      </c>
      <c r="CH28" s="88" t="s">
        <v>562</v>
      </c>
      <c r="CJ28" s="100" t="s">
        <v>562</v>
      </c>
      <c r="CP28" s="100" t="s">
        <v>562</v>
      </c>
      <c r="CQ28" s="100" t="s">
        <v>562</v>
      </c>
      <c r="CR28" s="100" t="s">
        <v>562</v>
      </c>
      <c r="CT28" s="100" t="s">
        <v>562</v>
      </c>
      <c r="DA28" s="100" t="s">
        <v>562</v>
      </c>
      <c r="DB28" s="100" t="s">
        <v>562</v>
      </c>
      <c r="DC28" s="100" t="s">
        <v>562</v>
      </c>
      <c r="DE28" s="88" t="s">
        <v>255</v>
      </c>
      <c r="DF28" s="88" t="s">
        <v>255</v>
      </c>
      <c r="DG28" s="88" t="s">
        <v>255</v>
      </c>
      <c r="DH28" s="88" t="s">
        <v>255</v>
      </c>
      <c r="DI28" s="88" t="s">
        <v>255</v>
      </c>
      <c r="DJ28" s="88" t="s">
        <v>255</v>
      </c>
      <c r="DL28" s="88" t="s">
        <v>255</v>
      </c>
      <c r="DM28" s="88" t="s">
        <v>255</v>
      </c>
    </row>
    <row r="29" spans="1:133" ht="30" customHeight="1" x14ac:dyDescent="0.25">
      <c r="A29" s="95">
        <v>28</v>
      </c>
      <c r="B29" s="96" t="str">
        <f t="shared" si="0"/>
        <v>=Block28==</v>
      </c>
      <c r="C29" s="97" t="str" cm="1">
        <f t="array" aca="1" ref="C29" ca="1">BoxVal($A29,8,COLUMN(INDIRECT("T"&amp;($A29-1)*65+2)),1)</f>
        <v/>
      </c>
      <c r="D29" s="97" t="str" cm="1">
        <f t="array" aca="1" ref="D29" ca="1">BoxVal($A29,2,COLUMN(INDIRECT("T"&amp;($A29-1)*65+2)),1)</f>
        <v/>
      </c>
      <c r="E29" s="97" t="str" cm="1">
        <f t="array" aca="1" ref="E29" ca="1">BoxVal($A29,3,COLUMN(INDIRECT("T"&amp;($A29-1)*65+2)),1)</f>
        <v/>
      </c>
      <c r="F29" s="97" t="str" cm="1">
        <f t="array" aca="1" ref="F29" ca="1">BoxVal($A29,16,COLUMN(INDIRECT("T"&amp;($A29-1)*65+2)),1)</f>
        <v/>
      </c>
      <c r="G29" s="97" t="str" cm="1">
        <f t="array" aca="1" ref="G29" ca="1">BoxVal($A29,4,COLUMN(INDIRECT("T"&amp;($A29-1)*65+2)),1)</f>
        <v/>
      </c>
      <c r="H29" s="97" t="str" cm="1">
        <f t="array" aca="1" ref="H29" ca="1">BoxVal($A29,5,COLUMN(INDIRECT("T"&amp;($A29-1)*65+2)),1)</f>
        <v/>
      </c>
      <c r="I29" s="97" t="str" cm="1">
        <f t="array" aca="1" ref="I29" ca="1">BoxVal($A29,6,COLUMN(INDIRECT("T"&amp;($A29-1)*65+2)),1)</f>
        <v/>
      </c>
      <c r="J29" s="97" t="str" cm="1">
        <f t="array" aca="1" ref="J29" ca="1">BoxVal($A29,21,COLUMN(INDIRECT("T"&amp;($A29-1)*65+2)),1)</f>
        <v/>
      </c>
      <c r="K29" s="97" t="str" cm="1">
        <f t="array" aca="1" ref="K29" ca="1">BoxVal($A29,25,COLUMN(INDIRECT("T"&amp;($A29-1)*65+2)),1)</f>
        <v/>
      </c>
      <c r="L29" s="98" t="str" cm="1">
        <f t="array" aca="1" ref="L29" ca="1">BoxVal($A29,32,COLUMN(INDIRECT("T"&amp;($A29-1)*65+2)),1)</f>
        <v/>
      </c>
      <c r="M29" s="97" t="str" cm="1">
        <f t="array" aca="1" ref="M29" ca="1">BoxVal($A29,31,COLUMN(INDIRECT("T"&amp;($A29-1)*65+2)),1)</f>
        <v/>
      </c>
      <c r="N29" s="97" t="str" cm="1">
        <f t="array" aca="1" ref="N29" ca="1">BoxVal($A29,12,COLUMN(INDIRECT("T"&amp;($A29-1)*65+2)),1)</f>
        <v/>
      </c>
      <c r="O29" s="99" t="str" cm="1">
        <f t="array" ref="O29">BoxVal($A29,2,COLUMN(V30),1)</f>
        <v/>
      </c>
      <c r="P29" s="99" t="str" cm="1">
        <f t="array" aca="1" ref="P29" ca="1">BoxVal($A29,2,COLUMN(INDIRECT("AB"&amp;($A29-1)*65+2)),1)</f>
        <v/>
      </c>
      <c r="Q29" s="99" t="str" cm="1">
        <f t="array" aca="1" ref="Q29" ca="1">BoxVal($A29,2,COLUMN(INDIRECT("AJ"&amp;($A29-1)*65+2)),1)</f>
        <v/>
      </c>
      <c r="R29" s="85"/>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85"/>
      <c r="AU29" s="100" t="s">
        <v>562</v>
      </c>
      <c r="AV29" s="100" t="s">
        <v>562</v>
      </c>
      <c r="AW29" s="100" t="s">
        <v>562</v>
      </c>
      <c r="AX29" s="88" t="s">
        <v>255</v>
      </c>
      <c r="AY29" s="88" t="s">
        <v>255</v>
      </c>
      <c r="AZ29" s="88" t="s">
        <v>255</v>
      </c>
      <c r="BB29" s="100" t="s">
        <v>562</v>
      </c>
      <c r="BI29" s="100" t="s">
        <v>562</v>
      </c>
      <c r="BJ29" s="100" t="s">
        <v>562</v>
      </c>
      <c r="BK29" s="100" t="s">
        <v>562</v>
      </c>
      <c r="BM29" s="88" t="s">
        <v>562</v>
      </c>
      <c r="BU29" s="88" t="s">
        <v>562</v>
      </c>
      <c r="BV29" s="88" t="s">
        <v>562</v>
      </c>
      <c r="BW29" s="88" t="s">
        <v>562</v>
      </c>
      <c r="BY29" s="101" t="s">
        <v>562</v>
      </c>
      <c r="CF29" s="88" t="s">
        <v>562</v>
      </c>
      <c r="CG29" s="88" t="s">
        <v>562</v>
      </c>
      <c r="CH29" s="88" t="s">
        <v>562</v>
      </c>
      <c r="CJ29" s="100" t="s">
        <v>562</v>
      </c>
      <c r="CP29" s="100" t="s">
        <v>562</v>
      </c>
      <c r="CQ29" s="100" t="s">
        <v>562</v>
      </c>
      <c r="CR29" s="100" t="s">
        <v>562</v>
      </c>
      <c r="CT29" s="100" t="s">
        <v>562</v>
      </c>
      <c r="DA29" s="100" t="s">
        <v>562</v>
      </c>
      <c r="DB29" s="100" t="s">
        <v>562</v>
      </c>
      <c r="DC29" s="100" t="s">
        <v>562</v>
      </c>
      <c r="DE29" s="88" t="s">
        <v>255</v>
      </c>
      <c r="DF29" s="88" t="s">
        <v>255</v>
      </c>
      <c r="DG29" s="88" t="s">
        <v>255</v>
      </c>
      <c r="DH29" s="88" t="s">
        <v>255</v>
      </c>
      <c r="DI29" s="88" t="s">
        <v>255</v>
      </c>
      <c r="DJ29" s="88" t="s">
        <v>255</v>
      </c>
      <c r="DL29" s="88" t="s">
        <v>255</v>
      </c>
      <c r="DM29" s="88" t="s">
        <v>255</v>
      </c>
    </row>
    <row r="30" spans="1:133" ht="30" customHeight="1" x14ac:dyDescent="0.25">
      <c r="A30" s="95">
        <v>29</v>
      </c>
      <c r="B30" s="96" t="str">
        <f t="shared" si="0"/>
        <v>=Block29==</v>
      </c>
      <c r="C30" s="97" t="str" cm="1">
        <f t="array" aca="1" ref="C30" ca="1">BoxVal($A30,8,COLUMN(INDIRECT("T"&amp;($A30-1)*65+2)),1)</f>
        <v/>
      </c>
      <c r="D30" s="97" t="str" cm="1">
        <f t="array" aca="1" ref="D30" ca="1">BoxVal($A30,2,COLUMN(INDIRECT("T"&amp;($A30-1)*65+2)),1)</f>
        <v/>
      </c>
      <c r="E30" s="97" t="str" cm="1">
        <f t="array" aca="1" ref="E30" ca="1">BoxVal($A30,3,COLUMN(INDIRECT("T"&amp;($A30-1)*65+2)),1)</f>
        <v/>
      </c>
      <c r="F30" s="97" t="str" cm="1">
        <f t="array" aca="1" ref="F30" ca="1">BoxVal($A30,16,COLUMN(INDIRECT("T"&amp;($A30-1)*65+2)),1)</f>
        <v/>
      </c>
      <c r="G30" s="97" t="str" cm="1">
        <f t="array" aca="1" ref="G30" ca="1">BoxVal($A30,4,COLUMN(INDIRECT("T"&amp;($A30-1)*65+2)),1)</f>
        <v/>
      </c>
      <c r="H30" s="97" t="str" cm="1">
        <f t="array" aca="1" ref="H30" ca="1">BoxVal($A30,5,COLUMN(INDIRECT("T"&amp;($A30-1)*65+2)),1)</f>
        <v/>
      </c>
      <c r="I30" s="97" t="str" cm="1">
        <f t="array" aca="1" ref="I30" ca="1">BoxVal($A30,6,COLUMN(INDIRECT("T"&amp;($A30-1)*65+2)),1)</f>
        <v/>
      </c>
      <c r="J30" s="97" t="str" cm="1">
        <f t="array" aca="1" ref="J30" ca="1">BoxVal($A30,21,COLUMN(INDIRECT("T"&amp;($A30-1)*65+2)),1)</f>
        <v/>
      </c>
      <c r="K30" s="97" t="str" cm="1">
        <f t="array" aca="1" ref="K30" ca="1">BoxVal($A30,25,COLUMN(INDIRECT("T"&amp;($A30-1)*65+2)),1)</f>
        <v/>
      </c>
      <c r="L30" s="98" t="str" cm="1">
        <f t="array" aca="1" ref="L30" ca="1">BoxVal($A30,32,COLUMN(INDIRECT("T"&amp;($A30-1)*65+2)),1)</f>
        <v/>
      </c>
      <c r="M30" s="97" t="str" cm="1">
        <f t="array" aca="1" ref="M30" ca="1">BoxVal($A30,31,COLUMN(INDIRECT("T"&amp;($A30-1)*65+2)),1)</f>
        <v/>
      </c>
      <c r="N30" s="97" t="str" cm="1">
        <f t="array" aca="1" ref="N30" ca="1">BoxVal($A30,12,COLUMN(INDIRECT("T"&amp;($A30-1)*65+2)),1)</f>
        <v/>
      </c>
      <c r="O30" s="99" t="str" cm="1">
        <f t="array" ref="O30">BoxVal($A30,2,COLUMN(V31),1)</f>
        <v/>
      </c>
      <c r="P30" s="99" t="str" cm="1">
        <f t="array" aca="1" ref="P30" ca="1">BoxVal($A30,2,COLUMN(INDIRECT("AB"&amp;($A30-1)*65+2)),1)</f>
        <v/>
      </c>
      <c r="Q30" s="99" t="str" cm="1">
        <f t="array" aca="1" ref="Q30" ca="1">BoxVal($A30,2,COLUMN(INDIRECT("AJ"&amp;($A30-1)*65+2)),1)</f>
        <v/>
      </c>
      <c r="R30" s="85"/>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85"/>
      <c r="AU30" s="100" t="s">
        <v>562</v>
      </c>
      <c r="AV30" s="100" t="s">
        <v>562</v>
      </c>
      <c r="AW30" s="100" t="s">
        <v>562</v>
      </c>
      <c r="AX30" s="88" t="s">
        <v>255</v>
      </c>
      <c r="AY30" s="88" t="s">
        <v>255</v>
      </c>
      <c r="AZ30" s="88" t="s">
        <v>255</v>
      </c>
      <c r="BB30" s="100" t="s">
        <v>562</v>
      </c>
      <c r="BI30" s="100" t="s">
        <v>562</v>
      </c>
      <c r="BJ30" s="100" t="s">
        <v>562</v>
      </c>
      <c r="BK30" s="100" t="s">
        <v>562</v>
      </c>
      <c r="BM30" s="88" t="s">
        <v>562</v>
      </c>
      <c r="BU30" s="88" t="s">
        <v>562</v>
      </c>
      <c r="BV30" s="88" t="s">
        <v>562</v>
      </c>
      <c r="BW30" s="88" t="s">
        <v>562</v>
      </c>
      <c r="BY30" s="101" t="s">
        <v>562</v>
      </c>
      <c r="CF30" s="88" t="s">
        <v>562</v>
      </c>
      <c r="CG30" s="88" t="s">
        <v>562</v>
      </c>
      <c r="CH30" s="88" t="s">
        <v>562</v>
      </c>
      <c r="CJ30" s="100" t="s">
        <v>562</v>
      </c>
      <c r="CP30" s="100" t="s">
        <v>562</v>
      </c>
      <c r="CQ30" s="100" t="s">
        <v>562</v>
      </c>
      <c r="CR30" s="100" t="s">
        <v>562</v>
      </c>
      <c r="CT30" s="100" t="s">
        <v>562</v>
      </c>
      <c r="DA30" s="100" t="s">
        <v>562</v>
      </c>
      <c r="DB30" s="100" t="s">
        <v>562</v>
      </c>
      <c r="DC30" s="100" t="s">
        <v>562</v>
      </c>
      <c r="DE30" s="88" t="s">
        <v>255</v>
      </c>
      <c r="DF30" s="88" t="s">
        <v>255</v>
      </c>
      <c r="DG30" s="88" t="s">
        <v>255</v>
      </c>
      <c r="DH30" s="88" t="s">
        <v>255</v>
      </c>
      <c r="DI30" s="88" t="s">
        <v>255</v>
      </c>
      <c r="DJ30" s="88" t="s">
        <v>255</v>
      </c>
      <c r="DL30" s="88" t="s">
        <v>255</v>
      </c>
      <c r="DM30" s="88" t="s">
        <v>255</v>
      </c>
    </row>
    <row r="31" spans="1:133" ht="30" customHeight="1" x14ac:dyDescent="0.25">
      <c r="A31" s="95">
        <v>30</v>
      </c>
      <c r="B31" s="96" t="str">
        <f t="shared" si="0"/>
        <v>=Block30==</v>
      </c>
      <c r="C31" s="97" t="str" cm="1">
        <f t="array" aca="1" ref="C31" ca="1">BoxVal($A31,8,COLUMN(INDIRECT("T"&amp;($A31-1)*65+2)),1)</f>
        <v/>
      </c>
      <c r="D31" s="97" t="str" cm="1">
        <f t="array" aca="1" ref="D31" ca="1">BoxVal($A31,2,COLUMN(INDIRECT("T"&amp;($A31-1)*65+2)),1)</f>
        <v/>
      </c>
      <c r="E31" s="97" t="str" cm="1">
        <f t="array" aca="1" ref="E31" ca="1">BoxVal($A31,3,COLUMN(INDIRECT("T"&amp;($A31-1)*65+2)),1)</f>
        <v/>
      </c>
      <c r="F31" s="97" t="str" cm="1">
        <f t="array" aca="1" ref="F31" ca="1">BoxVal($A31,16,COLUMN(INDIRECT("T"&amp;($A31-1)*65+2)),1)</f>
        <v/>
      </c>
      <c r="G31" s="97" t="str" cm="1">
        <f t="array" aca="1" ref="G31" ca="1">BoxVal($A31,4,COLUMN(INDIRECT("T"&amp;($A31-1)*65+2)),1)</f>
        <v/>
      </c>
      <c r="H31" s="97" t="str" cm="1">
        <f t="array" aca="1" ref="H31" ca="1">BoxVal($A31,5,COLUMN(INDIRECT("T"&amp;($A31-1)*65+2)),1)</f>
        <v/>
      </c>
      <c r="I31" s="97" t="str" cm="1">
        <f t="array" aca="1" ref="I31" ca="1">BoxVal($A31,6,COLUMN(INDIRECT("T"&amp;($A31-1)*65+2)),1)</f>
        <v/>
      </c>
      <c r="J31" s="97" t="str" cm="1">
        <f t="array" aca="1" ref="J31" ca="1">BoxVal($A31,21,COLUMN(INDIRECT("T"&amp;($A31-1)*65+2)),1)</f>
        <v/>
      </c>
      <c r="K31" s="97" t="str" cm="1">
        <f t="array" aca="1" ref="K31" ca="1">BoxVal($A31,25,COLUMN(INDIRECT("T"&amp;($A31-1)*65+2)),1)</f>
        <v/>
      </c>
      <c r="L31" s="98" t="str" cm="1">
        <f t="array" aca="1" ref="L31" ca="1">BoxVal($A31,32,COLUMN(INDIRECT("T"&amp;($A31-1)*65+2)),1)</f>
        <v/>
      </c>
      <c r="M31" s="97" t="str" cm="1">
        <f t="array" aca="1" ref="M31" ca="1">BoxVal($A31,31,COLUMN(INDIRECT("T"&amp;($A31-1)*65+2)),1)</f>
        <v/>
      </c>
      <c r="N31" s="97" t="str" cm="1">
        <f t="array" aca="1" ref="N31" ca="1">BoxVal($A31,12,COLUMN(INDIRECT("T"&amp;($A31-1)*65+2)),1)</f>
        <v/>
      </c>
      <c r="O31" s="99" t="str" cm="1">
        <f t="array" ref="O31">BoxVal($A31,2,COLUMN(V32),1)</f>
        <v/>
      </c>
      <c r="P31" s="99" t="str" cm="1">
        <f t="array" aca="1" ref="P31" ca="1">BoxVal($A31,2,COLUMN(INDIRECT("AB"&amp;($A31-1)*65+2)),1)</f>
        <v/>
      </c>
      <c r="Q31" s="99" t="str" cm="1">
        <f t="array" aca="1" ref="Q31" ca="1">BoxVal($A31,2,COLUMN(INDIRECT("AJ"&amp;($A31-1)*65+2)),1)</f>
        <v/>
      </c>
      <c r="R31" s="85"/>
      <c r="S31" s="7" t="s">
        <v>715</v>
      </c>
      <c r="T31" s="7" t="str">
        <f>T19&amp;"+/-"&amp;T20&amp;" "&amp;T29</f>
        <v>-38+/-1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85"/>
      <c r="AU31" s="100" t="s">
        <v>562</v>
      </c>
      <c r="AV31" s="100" t="s">
        <v>562</v>
      </c>
      <c r="AW31" s="100" t="s">
        <v>562</v>
      </c>
      <c r="AX31" s="88" t="s">
        <v>255</v>
      </c>
      <c r="AY31" s="88" t="s">
        <v>255</v>
      </c>
      <c r="AZ31" s="88" t="s">
        <v>255</v>
      </c>
      <c r="BB31" s="100" t="s">
        <v>562</v>
      </c>
      <c r="BI31" s="100" t="s">
        <v>562</v>
      </c>
      <c r="BJ31" s="100" t="s">
        <v>562</v>
      </c>
      <c r="BK31" s="100" t="s">
        <v>562</v>
      </c>
      <c r="BM31" s="88" t="s">
        <v>562</v>
      </c>
      <c r="BU31" s="88" t="s">
        <v>562</v>
      </c>
      <c r="BV31" s="88" t="s">
        <v>562</v>
      </c>
      <c r="BW31" s="88" t="s">
        <v>562</v>
      </c>
      <c r="BY31" s="101" t="s">
        <v>562</v>
      </c>
      <c r="CF31" s="88" t="s">
        <v>562</v>
      </c>
      <c r="CG31" s="88" t="s">
        <v>562</v>
      </c>
      <c r="CH31" s="88" t="s">
        <v>562</v>
      </c>
      <c r="CJ31" s="100" t="s">
        <v>562</v>
      </c>
      <c r="CP31" s="100" t="s">
        <v>562</v>
      </c>
      <c r="CQ31" s="100" t="s">
        <v>562</v>
      </c>
      <c r="CR31" s="100" t="s">
        <v>562</v>
      </c>
      <c r="CT31" s="100" t="s">
        <v>562</v>
      </c>
      <c r="DA31" s="100" t="s">
        <v>562</v>
      </c>
      <c r="DB31" s="100" t="s">
        <v>562</v>
      </c>
      <c r="DC31" s="100" t="s">
        <v>562</v>
      </c>
      <c r="DE31" s="88" t="s">
        <v>255</v>
      </c>
      <c r="DF31" s="88" t="s">
        <v>553</v>
      </c>
      <c r="DG31" s="88" t="s">
        <v>568</v>
      </c>
      <c r="DH31" s="88" t="s">
        <v>575</v>
      </c>
      <c r="DI31" s="88" t="s">
        <v>572</v>
      </c>
      <c r="DJ31" s="88" t="s">
        <v>570</v>
      </c>
      <c r="DL31" s="88" t="s">
        <v>255</v>
      </c>
      <c r="DM31" s="88" t="s">
        <v>255</v>
      </c>
    </row>
    <row r="32" spans="1:133" ht="30" customHeight="1" thickBot="1" x14ac:dyDescent="0.3">
      <c r="A32" s="95">
        <v>31</v>
      </c>
      <c r="B32" s="96" t="str">
        <f t="shared" si="0"/>
        <v>=Block31==</v>
      </c>
      <c r="C32" s="97" t="str" cm="1">
        <f t="array" aca="1" ref="C32" ca="1">BoxVal($A32,8,COLUMN(INDIRECT("T"&amp;($A32-1)*65+2)),1)</f>
        <v/>
      </c>
      <c r="D32" s="97" t="str" cm="1">
        <f t="array" aca="1" ref="D32" ca="1">BoxVal($A32,2,COLUMN(INDIRECT("T"&amp;($A32-1)*65+2)),1)</f>
        <v/>
      </c>
      <c r="E32" s="97" t="str" cm="1">
        <f t="array" aca="1" ref="E32" ca="1">BoxVal($A32,3,COLUMN(INDIRECT("T"&amp;($A32-1)*65+2)),1)</f>
        <v/>
      </c>
      <c r="F32" s="97" t="str" cm="1">
        <f t="array" aca="1" ref="F32" ca="1">BoxVal($A32,16,COLUMN(INDIRECT("T"&amp;($A32-1)*65+2)),1)</f>
        <v/>
      </c>
      <c r="G32" s="97" t="str" cm="1">
        <f t="array" aca="1" ref="G32" ca="1">BoxVal($A32,4,COLUMN(INDIRECT("T"&amp;($A32-1)*65+2)),1)</f>
        <v/>
      </c>
      <c r="H32" s="97" t="str" cm="1">
        <f t="array" aca="1" ref="H32" ca="1">BoxVal($A32,5,COLUMN(INDIRECT("T"&amp;($A32-1)*65+2)),1)</f>
        <v/>
      </c>
      <c r="I32" s="97" t="str" cm="1">
        <f t="array" aca="1" ref="I32" ca="1">BoxVal($A32,6,COLUMN(INDIRECT("T"&amp;($A32-1)*65+2)),1)</f>
        <v/>
      </c>
      <c r="J32" s="97" t="str" cm="1">
        <f t="array" aca="1" ref="J32" ca="1">BoxVal($A32,21,COLUMN(INDIRECT("T"&amp;($A32-1)*65+2)),1)</f>
        <v/>
      </c>
      <c r="K32" s="97" t="str" cm="1">
        <f t="array" aca="1" ref="K32" ca="1">BoxVal($A32,25,COLUMN(INDIRECT("T"&amp;($A32-1)*65+2)),1)</f>
        <v/>
      </c>
      <c r="L32" s="98" t="str" cm="1">
        <f t="array" aca="1" ref="L32" ca="1">BoxVal($A32,32,COLUMN(INDIRECT("T"&amp;($A32-1)*65+2)),1)</f>
        <v/>
      </c>
      <c r="M32" s="97" t="str" cm="1">
        <f t="array" aca="1" ref="M32" ca="1">BoxVal($A32,31,COLUMN(INDIRECT("T"&amp;($A32-1)*65+2)),1)</f>
        <v/>
      </c>
      <c r="N32" s="97" t="str" cm="1">
        <f t="array" aca="1" ref="N32" ca="1">BoxVal($A32,12,COLUMN(INDIRECT("T"&amp;($A32-1)*65+2)),1)</f>
        <v/>
      </c>
      <c r="O32" s="99" t="str" cm="1">
        <f t="array" ref="O32">BoxVal($A32,2,COLUMN(V33),1)</f>
        <v/>
      </c>
      <c r="P32" s="99" t="str" cm="1">
        <f t="array" aca="1" ref="P32" ca="1">BoxVal($A32,2,COLUMN(INDIRECT("AB"&amp;($A32-1)*65+2)),1)</f>
        <v/>
      </c>
      <c r="Q32" s="99" t="str" cm="1">
        <f t="array" aca="1" ref="Q32" ca="1">BoxVal($A32,2,COLUMN(INDIRECT("AJ"&amp;($A32-1)*65+2)),1)</f>
        <v/>
      </c>
      <c r="R32" s="85"/>
      <c r="S32" s="7" t="s">
        <v>719</v>
      </c>
      <c r="T32" s="54" t="str">
        <f>T11&amp;" : "&amp;T14&amp;" "&amp;"(uA)"&amp;CHAR(10)&amp;"Vdc&amp;Remark: "&amp;T17</f>
        <v>3.3V : 100~200 (uA)
Vdc&amp;Remark: 0.64V (1.8V), 0.638V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85"/>
      <c r="AU32" s="107"/>
      <c r="AV32" s="107"/>
      <c r="AW32" s="107"/>
      <c r="AX32" s="107"/>
      <c r="AY32" s="107"/>
      <c r="AZ32" s="107"/>
      <c r="BA32" s="108"/>
      <c r="BB32" s="107"/>
      <c r="BC32" s="107"/>
      <c r="BD32" s="107"/>
      <c r="BE32" s="107"/>
      <c r="BF32" s="107"/>
      <c r="BG32" s="107"/>
      <c r="BH32" s="107"/>
      <c r="BI32" s="107"/>
      <c r="BJ32" s="107"/>
      <c r="BK32" s="107"/>
      <c r="BL32" s="108"/>
      <c r="BM32" s="107"/>
      <c r="BN32" s="107"/>
      <c r="BO32" s="107"/>
      <c r="BP32" s="107"/>
      <c r="BQ32" s="107"/>
      <c r="BR32" s="107"/>
      <c r="BS32" s="107"/>
      <c r="BT32" s="107"/>
      <c r="BU32" s="107"/>
      <c r="BV32" s="107"/>
      <c r="BW32" s="107"/>
      <c r="BX32" s="108"/>
      <c r="BY32" s="107"/>
      <c r="BZ32" s="107"/>
      <c r="CA32" s="107"/>
      <c r="CB32" s="107"/>
      <c r="CC32" s="107"/>
      <c r="CD32" s="107"/>
      <c r="CE32" s="107"/>
      <c r="CF32" s="107"/>
      <c r="CG32" s="107"/>
      <c r="CH32" s="107"/>
      <c r="CI32" s="108"/>
      <c r="CJ32" s="107"/>
      <c r="CK32" s="107"/>
      <c r="CL32" s="107"/>
      <c r="CM32" s="107"/>
      <c r="CN32" s="107"/>
      <c r="CO32" s="107"/>
      <c r="CP32" s="107"/>
      <c r="CQ32" s="107"/>
      <c r="CR32" s="107"/>
      <c r="CS32" s="108"/>
      <c r="CT32" s="107"/>
      <c r="CU32" s="107"/>
      <c r="CV32" s="107"/>
      <c r="CW32" s="107"/>
      <c r="CX32" s="107"/>
      <c r="CY32" s="107"/>
      <c r="CZ32" s="107"/>
      <c r="DA32" s="107"/>
      <c r="DB32" s="107"/>
      <c r="DC32" s="107"/>
      <c r="DD32" s="108"/>
      <c r="DE32" s="107"/>
      <c r="DF32" s="107"/>
      <c r="DG32" s="107"/>
      <c r="DH32" s="107"/>
      <c r="DI32" s="107"/>
      <c r="DJ32" s="107"/>
      <c r="DL32" s="107"/>
      <c r="DM32" s="107"/>
      <c r="DN32" s="107"/>
      <c r="DO32" s="107"/>
      <c r="DP32" s="107"/>
      <c r="DQ32" s="107"/>
      <c r="DR32" s="107"/>
    </row>
    <row r="33" spans="1:45" ht="30" customHeight="1" thickTop="1" x14ac:dyDescent="0.25">
      <c r="A33" s="95">
        <v>32</v>
      </c>
      <c r="B33" s="96" t="str">
        <f t="shared" si="0"/>
        <v>=Block32==</v>
      </c>
      <c r="C33" s="97" t="str" cm="1">
        <f t="array" aca="1" ref="C33" ca="1">BoxVal($A33,8,COLUMN(INDIRECT("T"&amp;($A33-1)*65+2)),1)</f>
        <v/>
      </c>
      <c r="D33" s="97" t="str" cm="1">
        <f t="array" aca="1" ref="D33" ca="1">BoxVal($A33,2,COLUMN(INDIRECT("T"&amp;($A33-1)*65+2)),1)</f>
        <v/>
      </c>
      <c r="E33" s="97" t="str" cm="1">
        <f t="array" aca="1" ref="E33" ca="1">BoxVal($A33,3,COLUMN(INDIRECT("T"&amp;($A33-1)*65+2)),1)</f>
        <v/>
      </c>
      <c r="F33" s="97" t="str" cm="1">
        <f t="array" aca="1" ref="F33" ca="1">BoxVal($A33,16,COLUMN(INDIRECT("T"&amp;($A33-1)*65+2)),1)</f>
        <v/>
      </c>
      <c r="G33" s="97" t="str" cm="1">
        <f t="array" aca="1" ref="G33" ca="1">BoxVal($A33,4,COLUMN(INDIRECT("T"&amp;($A33-1)*65+2)),1)</f>
        <v/>
      </c>
      <c r="H33" s="97" t="str" cm="1">
        <f t="array" aca="1" ref="H33" ca="1">BoxVal($A33,5,COLUMN(INDIRECT("T"&amp;($A33-1)*65+2)),1)</f>
        <v/>
      </c>
      <c r="I33" s="97" t="str" cm="1">
        <f t="array" aca="1" ref="I33" ca="1">BoxVal($A33,6,COLUMN(INDIRECT("T"&amp;($A33-1)*65+2)),1)</f>
        <v/>
      </c>
      <c r="J33" s="97" t="str" cm="1">
        <f t="array" aca="1" ref="J33" ca="1">BoxVal($A33,21,COLUMN(INDIRECT("T"&amp;($A33-1)*65+2)),1)</f>
        <v/>
      </c>
      <c r="K33" s="97" t="str" cm="1">
        <f t="array" aca="1" ref="K33" ca="1">BoxVal($A33,25,COLUMN(INDIRECT("T"&amp;($A33-1)*65+2)),1)</f>
        <v/>
      </c>
      <c r="L33" s="98" t="str" cm="1">
        <f t="array" aca="1" ref="L33" ca="1">BoxVal($A33,32,COLUMN(INDIRECT("T"&amp;($A33-1)*65+2)),1)</f>
        <v/>
      </c>
      <c r="M33" s="97" t="str" cm="1">
        <f t="array" aca="1" ref="M33" ca="1">BoxVal($A33,31,COLUMN(INDIRECT("T"&amp;($A33-1)*65+2)),1)</f>
        <v/>
      </c>
      <c r="N33" s="97" t="str" cm="1">
        <f t="array" aca="1" ref="N33" ca="1">BoxVal($A33,12,COLUMN(INDIRECT("T"&amp;($A33-1)*65+2)),1)</f>
        <v/>
      </c>
      <c r="O33" s="99" t="str" cm="1">
        <f t="array" ref="O33">BoxVal($A33,2,COLUMN(V34),1)</f>
        <v/>
      </c>
      <c r="P33" s="99" t="str" cm="1">
        <f t="array" aca="1" ref="P33" ca="1">BoxVal($A33,2,COLUMN(INDIRECT("AB"&amp;($A33-1)*65+2)),1)</f>
        <v/>
      </c>
      <c r="Q33" s="99" t="str" cm="1">
        <f t="array" aca="1" ref="Q33" ca="1">BoxVal($A33,2,COLUMN(INDIRECT("AJ"&amp;($A33-1)*65+2)),1)</f>
        <v/>
      </c>
      <c r="R33" s="85"/>
      <c r="S33" s="7"/>
      <c r="T33" s="5"/>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ref="B34:B51" si="9">HYPERLINK("#AG" &amp; (($A34 - 1) * 65 + 10), "=Block" &amp; $A34 &amp;"==")</f>
        <v>=Block33==</v>
      </c>
      <c r="C34" s="97" t="str" cm="1">
        <f t="array" aca="1" ref="C34" ca="1">BoxVal($A34,8,COLUMN(INDIRECT("T"&amp;($A34-1)*65+2)),1)</f>
        <v/>
      </c>
      <c r="D34" s="97" t="str" cm="1">
        <f t="array" aca="1" ref="D34" ca="1">BoxVal($A34,2,COLUMN(INDIRECT("T"&amp;($A34-1)*65+2)),1)</f>
        <v/>
      </c>
      <c r="E34" s="97" t="str" cm="1">
        <f t="array" aca="1" ref="E34" ca="1">BoxVal($A34,3,COLUMN(INDIRECT("T"&amp;($A34-1)*65+2)),1)</f>
        <v/>
      </c>
      <c r="F34" s="97" t="str" cm="1">
        <f t="array" aca="1" ref="F34" ca="1">BoxVal($A34,16,COLUMN(INDIRECT("T"&amp;($A34-1)*65+2)),1)</f>
        <v/>
      </c>
      <c r="G34" s="97" t="str" cm="1">
        <f t="array" aca="1" ref="G34" ca="1">BoxVal($A34,4,COLUMN(INDIRECT("T"&amp;($A34-1)*65+2)),1)</f>
        <v/>
      </c>
      <c r="H34" s="97" t="str" cm="1">
        <f t="array" aca="1" ref="H34" ca="1">BoxVal($A34,5,COLUMN(INDIRECT("T"&amp;($A34-1)*65+2)),1)</f>
        <v/>
      </c>
      <c r="I34" s="97" t="str" cm="1">
        <f t="array" aca="1" ref="I34" ca="1">BoxVal($A34,6,COLUMN(INDIRECT("T"&amp;($A34-1)*65+2)),1)</f>
        <v/>
      </c>
      <c r="J34" s="97" t="str" cm="1">
        <f t="array" aca="1" ref="J34" ca="1">BoxVal($A34,21,COLUMN(INDIRECT("T"&amp;($A34-1)*65+2)),1)</f>
        <v/>
      </c>
      <c r="K34" s="97" t="str" cm="1">
        <f t="array" aca="1" ref="K34" ca="1">BoxVal($A34,25,COLUMN(INDIRECT("T"&amp;($A34-1)*65+2)),1)</f>
        <v/>
      </c>
      <c r="L34" s="98" t="str" cm="1">
        <f t="array" aca="1" ref="L34" ca="1">BoxVal($A34,32,COLUMN(INDIRECT("T"&amp;($A34-1)*65+2)),1)</f>
        <v/>
      </c>
      <c r="M34" s="97" t="str" cm="1">
        <f t="array" aca="1" ref="M34" ca="1">BoxVal($A34,31,COLUMN(INDIRECT("T"&amp;($A34-1)*65+2)),1)</f>
        <v/>
      </c>
      <c r="N34" s="97" t="str" cm="1">
        <f t="array" aca="1" ref="N34" ca="1">BoxVal($A34,12,COLUMN(INDIRECT("T"&amp;($A34-1)*65+2)),1)</f>
        <v/>
      </c>
      <c r="O34" s="99" t="str" cm="1">
        <f t="array" ref="O34">BoxVal($A34,2,COLUMN(V35),1)</f>
        <v/>
      </c>
      <c r="P34" s="99" t="str" cm="1">
        <f t="array" aca="1" ref="P34" ca="1">BoxVal($A34,2,COLUMN(INDIRECT("AB"&amp;($A34-1)*65+2)),1)</f>
        <v/>
      </c>
      <c r="Q34" s="99" t="str" cm="1">
        <f t="array" aca="1" ref="Q34" ca="1">BoxVal($A34,2,COLUMN(INDIRECT("AJ"&amp;($A34-1)*65+2)),1)</f>
        <v/>
      </c>
      <c r="R34" s="85"/>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9"/>
        <v>=Block34==</v>
      </c>
      <c r="C35" s="97" t="str" cm="1">
        <f t="array" aca="1" ref="C35" ca="1">BoxVal($A35,8,COLUMN(INDIRECT("T"&amp;($A35-1)*65+2)),1)</f>
        <v/>
      </c>
      <c r="D35" s="97" t="str" cm="1">
        <f t="array" aca="1" ref="D35" ca="1">BoxVal($A35,2,COLUMN(INDIRECT("T"&amp;($A35-1)*65+2)),1)</f>
        <v/>
      </c>
      <c r="E35" s="97" t="str" cm="1">
        <f t="array" aca="1" ref="E35" ca="1">BoxVal($A35,3,COLUMN(INDIRECT("T"&amp;($A35-1)*65+2)),1)</f>
        <v/>
      </c>
      <c r="F35" s="97" t="str" cm="1">
        <f t="array" aca="1" ref="F35" ca="1">BoxVal($A35,16,COLUMN(INDIRECT("T"&amp;($A35-1)*65+2)),1)</f>
        <v/>
      </c>
      <c r="G35" s="97" t="str" cm="1">
        <f t="array" aca="1" ref="G35" ca="1">BoxVal($A35,4,COLUMN(INDIRECT("T"&amp;($A35-1)*65+2)),1)</f>
        <v/>
      </c>
      <c r="H35" s="97" t="str" cm="1">
        <f t="array" aca="1" ref="H35" ca="1">BoxVal($A35,5,COLUMN(INDIRECT("T"&amp;($A35-1)*65+2)),1)</f>
        <v/>
      </c>
      <c r="I35" s="97" t="str" cm="1">
        <f t="array" aca="1" ref="I35" ca="1">BoxVal($A35,6,COLUMN(INDIRECT("T"&amp;($A35-1)*65+2)),1)</f>
        <v/>
      </c>
      <c r="J35" s="97" t="str" cm="1">
        <f t="array" aca="1" ref="J35" ca="1">BoxVal($A35,21,COLUMN(INDIRECT("T"&amp;($A35-1)*65+2)),1)</f>
        <v/>
      </c>
      <c r="K35" s="97" t="str" cm="1">
        <f t="array" aca="1" ref="K35" ca="1">BoxVal($A35,25,COLUMN(INDIRECT("T"&amp;($A35-1)*65+2)),1)</f>
        <v/>
      </c>
      <c r="L35" s="98" t="str" cm="1">
        <f t="array" aca="1" ref="L35" ca="1">BoxVal($A35,32,COLUMN(INDIRECT("T"&amp;($A35-1)*65+2)),1)</f>
        <v/>
      </c>
      <c r="M35" s="97" t="str" cm="1">
        <f t="array" aca="1" ref="M35" ca="1">BoxVal($A35,31,COLUMN(INDIRECT("T"&amp;($A35-1)*65+2)),1)</f>
        <v/>
      </c>
      <c r="N35" s="97" t="str" cm="1">
        <f t="array" aca="1" ref="N35" ca="1">BoxVal($A35,12,COLUMN(INDIRECT("T"&amp;($A35-1)*65+2)),1)</f>
        <v/>
      </c>
      <c r="O35" s="99" t="str" cm="1">
        <f t="array" ref="O35">BoxVal($A35,2,COLUMN(V36),1)</f>
        <v/>
      </c>
      <c r="P35" s="99" t="str" cm="1">
        <f t="array" aca="1" ref="P35" ca="1">BoxVal($A35,2,COLUMN(INDIRECT("AB"&amp;($A35-1)*65+2)),1)</f>
        <v/>
      </c>
      <c r="Q35" s="99" t="str" cm="1">
        <f t="array" aca="1" ref="Q35" ca="1">BoxVal($A35,2,COLUMN(INDIRECT("AJ"&amp;($A35-1)*65+2)),1)</f>
        <v/>
      </c>
      <c r="R35" s="85"/>
      <c r="S35" s="4" t="s">
        <v>581</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9"/>
        <v>=Block35==</v>
      </c>
      <c r="C36" s="97" t="str" cm="1">
        <f t="array" aca="1" ref="C36" ca="1">BoxVal($A36,8,COLUMN(INDIRECT("T"&amp;($A36-1)*65+2)),1)</f>
        <v/>
      </c>
      <c r="D36" s="97" t="str" cm="1">
        <f t="array" aca="1" ref="D36" ca="1">BoxVal($A36,2,COLUMN(INDIRECT("T"&amp;($A36-1)*65+2)),1)</f>
        <v/>
      </c>
      <c r="E36" s="97" t="str" cm="1">
        <f t="array" aca="1" ref="E36" ca="1">BoxVal($A36,3,COLUMN(INDIRECT("T"&amp;($A36-1)*65+2)),1)</f>
        <v/>
      </c>
      <c r="F36" s="97" t="str" cm="1">
        <f t="array" aca="1" ref="F36" ca="1">BoxVal($A36,16,COLUMN(INDIRECT("T"&amp;($A36-1)*65+2)),1)</f>
        <v/>
      </c>
      <c r="G36" s="97" t="str" cm="1">
        <f t="array" aca="1" ref="G36" ca="1">BoxVal($A36,4,COLUMN(INDIRECT("T"&amp;($A36-1)*65+2)),1)</f>
        <v/>
      </c>
      <c r="H36" s="97" t="str" cm="1">
        <f t="array" aca="1" ref="H36" ca="1">BoxVal($A36,5,COLUMN(INDIRECT("T"&amp;($A36-1)*65+2)),1)</f>
        <v/>
      </c>
      <c r="I36" s="97" t="str" cm="1">
        <f t="array" aca="1" ref="I36" ca="1">BoxVal($A36,6,COLUMN(INDIRECT("T"&amp;($A36-1)*65+2)),1)</f>
        <v/>
      </c>
      <c r="J36" s="97" t="str" cm="1">
        <f t="array" aca="1" ref="J36" ca="1">BoxVal($A36,21,COLUMN(INDIRECT("T"&amp;($A36-1)*65+2)),1)</f>
        <v/>
      </c>
      <c r="K36" s="97" t="str" cm="1">
        <f t="array" aca="1" ref="K36" ca="1">BoxVal($A36,25,COLUMN(INDIRECT("T"&amp;($A36-1)*65+2)),1)</f>
        <v/>
      </c>
      <c r="L36" s="98" t="str" cm="1">
        <f t="array" aca="1" ref="L36" ca="1">BoxVal($A36,32,COLUMN(INDIRECT("T"&amp;($A36-1)*65+2)),1)</f>
        <v/>
      </c>
      <c r="M36" s="97" t="str" cm="1">
        <f t="array" aca="1" ref="M36" ca="1">BoxVal($A36,31,COLUMN(INDIRECT("T"&amp;($A36-1)*65+2)),1)</f>
        <v/>
      </c>
      <c r="N36" s="97" t="str" cm="1">
        <f t="array" aca="1" ref="N36" ca="1">BoxVal($A36,12,COLUMN(INDIRECT("T"&amp;($A36-1)*65+2)),1)</f>
        <v/>
      </c>
      <c r="O36" s="99" t="str" cm="1">
        <f t="array" ref="O36">BoxVal($A36,2,COLUMN(V37),1)</f>
        <v/>
      </c>
      <c r="P36" s="99" t="str" cm="1">
        <f t="array" aca="1" ref="P36" ca="1">BoxVal($A36,2,COLUMN(INDIRECT("AB"&amp;($A36-1)*65+2)),1)</f>
        <v/>
      </c>
      <c r="Q36" s="99" t="str" cm="1">
        <f t="array" aca="1" ref="Q36" ca="1">BoxVal($A36,2,COLUMN(INDIRECT("AJ"&amp;($A36-1)*65+2)),1)</f>
        <v/>
      </c>
      <c r="R36" s="85"/>
      <c r="S36" s="4" t="s">
        <v>580</v>
      </c>
      <c r="T36" s="3">
        <v>5.9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9"/>
        <v>=Block36==</v>
      </c>
      <c r="C37" s="97" t="str" cm="1">
        <f t="array" aca="1" ref="C37" ca="1">BoxVal($A37,8,COLUMN(INDIRECT("T"&amp;($A37-1)*65+2)),1)</f>
        <v/>
      </c>
      <c r="D37" s="97" t="str" cm="1">
        <f t="array" aca="1" ref="D37" ca="1">BoxVal($A37,2,COLUMN(INDIRECT("T"&amp;($A37-1)*65+2)),1)</f>
        <v/>
      </c>
      <c r="E37" s="97" t="str" cm="1">
        <f t="array" aca="1" ref="E37" ca="1">BoxVal($A37,3,COLUMN(INDIRECT("T"&amp;($A37-1)*65+2)),1)</f>
        <v/>
      </c>
      <c r="F37" s="97" t="str" cm="1">
        <f t="array" aca="1" ref="F37" ca="1">BoxVal($A37,16,COLUMN(INDIRECT("T"&amp;($A37-1)*65+2)),1)</f>
        <v/>
      </c>
      <c r="G37" s="97" t="str" cm="1">
        <f t="array" aca="1" ref="G37" ca="1">BoxVal($A37,4,COLUMN(INDIRECT("T"&amp;($A37-1)*65+2)),1)</f>
        <v/>
      </c>
      <c r="H37" s="97" t="str" cm="1">
        <f t="array" aca="1" ref="H37" ca="1">BoxVal($A37,5,COLUMN(INDIRECT("T"&amp;($A37-1)*65+2)),1)</f>
        <v/>
      </c>
      <c r="I37" s="97" t="str" cm="1">
        <f t="array" aca="1" ref="I37" ca="1">BoxVal($A37,6,COLUMN(INDIRECT("T"&amp;($A37-1)*65+2)),1)</f>
        <v/>
      </c>
      <c r="J37" s="97" t="str" cm="1">
        <f t="array" aca="1" ref="J37" ca="1">BoxVal($A37,21,COLUMN(INDIRECT("T"&amp;($A37-1)*65+2)),1)</f>
        <v/>
      </c>
      <c r="K37" s="97" t="str" cm="1">
        <f t="array" aca="1" ref="K37" ca="1">BoxVal($A37,25,COLUMN(INDIRECT("T"&amp;($A37-1)*65+2)),1)</f>
        <v/>
      </c>
      <c r="L37" s="98" t="str" cm="1">
        <f t="array" aca="1" ref="L37" ca="1">BoxVal($A37,32,COLUMN(INDIRECT("T"&amp;($A37-1)*65+2)),1)</f>
        <v/>
      </c>
      <c r="M37" s="97" t="str" cm="1">
        <f t="array" aca="1" ref="M37" ca="1">BoxVal($A37,31,COLUMN(INDIRECT("T"&amp;($A37-1)*65+2)),1)</f>
        <v/>
      </c>
      <c r="N37" s="97" t="str" cm="1">
        <f t="array" aca="1" ref="N37" ca="1">BoxVal($A37,12,COLUMN(INDIRECT("T"&amp;($A37-1)*65+2)),1)</f>
        <v/>
      </c>
      <c r="O37" s="99" t="str" cm="1">
        <f t="array" ref="O37">BoxVal($A37,2,COLUMN(V38),1)</f>
        <v/>
      </c>
      <c r="P37" s="99" t="str" cm="1">
        <f t="array" aca="1" ref="P37" ca="1">BoxVal($A37,2,COLUMN(INDIRECT("AB"&amp;($A37-1)*65+2)),1)</f>
        <v/>
      </c>
      <c r="Q37" s="99" t="str" cm="1">
        <f t="array" aca="1" ref="Q37" ca="1">BoxVal($A37,2,COLUMN(INDIRECT("AJ"&amp;($A37-1)*65+2)),1)</f>
        <v/>
      </c>
      <c r="R37" s="85"/>
      <c r="S37" s="4" t="s">
        <v>587</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9"/>
        <v>=Block37==</v>
      </c>
      <c r="C38" s="97" t="str" cm="1">
        <f t="array" aca="1" ref="C38" ca="1">BoxVal($A38,8,COLUMN(INDIRECT("T"&amp;($A38-1)*65+2)),1)</f>
        <v/>
      </c>
      <c r="D38" s="97" t="str" cm="1">
        <f t="array" aca="1" ref="D38" ca="1">BoxVal($A38,2,COLUMN(INDIRECT("T"&amp;($A38-1)*65+2)),1)</f>
        <v/>
      </c>
      <c r="E38" s="97" t="str" cm="1">
        <f t="array" aca="1" ref="E38" ca="1">BoxVal($A38,3,COLUMN(INDIRECT("T"&amp;($A38-1)*65+2)),1)</f>
        <v/>
      </c>
      <c r="F38" s="97" t="str" cm="1">
        <f t="array" aca="1" ref="F38" ca="1">BoxVal($A38,16,COLUMN(INDIRECT("T"&amp;($A38-1)*65+2)),1)</f>
        <v/>
      </c>
      <c r="G38" s="97" t="str" cm="1">
        <f t="array" aca="1" ref="G38" ca="1">BoxVal($A38,4,COLUMN(INDIRECT("T"&amp;($A38-1)*65+2)),1)</f>
        <v/>
      </c>
      <c r="H38" s="97" t="str" cm="1">
        <f t="array" aca="1" ref="H38" ca="1">BoxVal($A38,5,COLUMN(INDIRECT("T"&amp;($A38-1)*65+2)),1)</f>
        <v/>
      </c>
      <c r="I38" s="97" t="str" cm="1">
        <f t="array" aca="1" ref="I38" ca="1">BoxVal($A38,6,COLUMN(INDIRECT("T"&amp;($A38-1)*65+2)),1)</f>
        <v/>
      </c>
      <c r="J38" s="97" t="str" cm="1">
        <f t="array" aca="1" ref="J38" ca="1">BoxVal($A38,21,COLUMN(INDIRECT("T"&amp;($A38-1)*65+2)),1)</f>
        <v/>
      </c>
      <c r="K38" s="97" t="str" cm="1">
        <f t="array" aca="1" ref="K38" ca="1">BoxVal($A38,25,COLUMN(INDIRECT("T"&amp;($A38-1)*65+2)),1)</f>
        <v/>
      </c>
      <c r="L38" s="98" t="str" cm="1">
        <f t="array" aca="1" ref="L38" ca="1">BoxVal($A38,32,COLUMN(INDIRECT("T"&amp;($A38-1)*65+2)),1)</f>
        <v/>
      </c>
      <c r="M38" s="97" t="str" cm="1">
        <f t="array" aca="1" ref="M38" ca="1">BoxVal($A38,31,COLUMN(INDIRECT("T"&amp;($A38-1)*65+2)),1)</f>
        <v/>
      </c>
      <c r="N38" s="97" t="str" cm="1">
        <f t="array" aca="1" ref="N38" ca="1">BoxVal($A38,12,COLUMN(INDIRECT("T"&amp;($A38-1)*65+2)),1)</f>
        <v/>
      </c>
      <c r="O38" s="99" t="str" cm="1">
        <f t="array" ref="O38">BoxVal($A38,2,COLUMN(V39),1)</f>
        <v/>
      </c>
      <c r="P38" s="99" t="str" cm="1">
        <f t="array" aca="1" ref="P38" ca="1">BoxVal($A38,2,COLUMN(INDIRECT("AB"&amp;($A38-1)*65+2)),1)</f>
        <v/>
      </c>
      <c r="Q38" s="99" t="str" cm="1">
        <f t="array" aca="1" ref="Q38" ca="1">BoxVal($A38,2,COLUMN(INDIRECT("AJ"&amp;($A38-1)*65+2)),1)</f>
        <v/>
      </c>
      <c r="R38" s="85"/>
      <c r="S38" s="4" t="s">
        <v>586</v>
      </c>
      <c r="T38" s="3">
        <v>1.8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9"/>
        <v>=Block38==</v>
      </c>
      <c r="C39" s="97" t="str" cm="1">
        <f t="array" aca="1" ref="C39" ca="1">BoxVal($A39,8,COLUMN(INDIRECT("T"&amp;($A39-1)*65+2)),1)</f>
        <v/>
      </c>
      <c r="D39" s="97" t="str" cm="1">
        <f t="array" aca="1" ref="D39" ca="1">BoxVal($A39,2,COLUMN(INDIRECT("T"&amp;($A39-1)*65+2)),1)</f>
        <v/>
      </c>
      <c r="E39" s="97" t="str" cm="1">
        <f t="array" aca="1" ref="E39" ca="1">BoxVal($A39,3,COLUMN(INDIRECT("T"&amp;($A39-1)*65+2)),1)</f>
        <v/>
      </c>
      <c r="F39" s="97" t="str" cm="1">
        <f t="array" aca="1" ref="F39" ca="1">BoxVal($A39,16,COLUMN(INDIRECT("T"&amp;($A39-1)*65+2)),1)</f>
        <v/>
      </c>
      <c r="G39" s="97" t="str" cm="1">
        <f t="array" aca="1" ref="G39" ca="1">BoxVal($A39,4,COLUMN(INDIRECT("T"&amp;($A39-1)*65+2)),1)</f>
        <v/>
      </c>
      <c r="H39" s="97" t="str" cm="1">
        <f t="array" aca="1" ref="H39" ca="1">BoxVal($A39,5,COLUMN(INDIRECT("T"&amp;($A39-1)*65+2)),1)</f>
        <v/>
      </c>
      <c r="I39" s="97" t="str" cm="1">
        <f t="array" aca="1" ref="I39" ca="1">BoxVal($A39,6,COLUMN(INDIRECT("T"&amp;($A39-1)*65+2)),1)</f>
        <v/>
      </c>
      <c r="J39" s="97" t="str" cm="1">
        <f t="array" aca="1" ref="J39" ca="1">BoxVal($A39,21,COLUMN(INDIRECT("T"&amp;($A39-1)*65+2)),1)</f>
        <v/>
      </c>
      <c r="K39" s="97" t="str" cm="1">
        <f t="array" aca="1" ref="K39" ca="1">BoxVal($A39,25,COLUMN(INDIRECT("T"&amp;($A39-1)*65+2)),1)</f>
        <v/>
      </c>
      <c r="L39" s="98" t="str" cm="1">
        <f t="array" aca="1" ref="L39" ca="1">BoxVal($A39,32,COLUMN(INDIRECT("T"&amp;($A39-1)*65+2)),1)</f>
        <v/>
      </c>
      <c r="M39" s="97" t="str" cm="1">
        <f t="array" aca="1" ref="M39" ca="1">BoxVal($A39,31,COLUMN(INDIRECT("T"&amp;($A39-1)*65+2)),1)</f>
        <v/>
      </c>
      <c r="N39" s="97" t="str" cm="1">
        <f t="array" aca="1" ref="N39" ca="1">BoxVal($A39,12,COLUMN(INDIRECT("T"&amp;($A39-1)*65+2)),1)</f>
        <v/>
      </c>
      <c r="O39" s="99" t="str" cm="1">
        <f t="array" ref="O39">BoxVal($A39,2,COLUMN(V40),1)</f>
        <v/>
      </c>
      <c r="P39" s="99" t="str" cm="1">
        <f t="array" aca="1" ref="P39" ca="1">BoxVal($A39,2,COLUMN(INDIRECT("AB"&amp;($A39-1)*65+2)),1)</f>
        <v/>
      </c>
      <c r="Q39" s="99" t="str" cm="1">
        <f t="array" aca="1" ref="Q39" ca="1">BoxVal($A39,2,COLUMN(INDIRECT("AJ"&amp;($A39-1)*65+2)),1)</f>
        <v/>
      </c>
      <c r="R39" s="85"/>
      <c r="S39" s="4" t="s">
        <v>584</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9"/>
        <v>=Block39==</v>
      </c>
      <c r="C40" s="97" t="str" cm="1">
        <f t="array" aca="1" ref="C40" ca="1">BoxVal($A40,8,COLUMN(INDIRECT("T"&amp;($A40-1)*65+2)),1)</f>
        <v/>
      </c>
      <c r="D40" s="97" t="str" cm="1">
        <f t="array" aca="1" ref="D40" ca="1">BoxVal($A40,2,COLUMN(INDIRECT("T"&amp;($A40-1)*65+2)),1)</f>
        <v/>
      </c>
      <c r="E40" s="97" t="str" cm="1">
        <f t="array" aca="1" ref="E40" ca="1">BoxVal($A40,3,COLUMN(INDIRECT("T"&amp;($A40-1)*65+2)),1)</f>
        <v/>
      </c>
      <c r="F40" s="97" t="str" cm="1">
        <f t="array" aca="1" ref="F40" ca="1">BoxVal($A40,16,COLUMN(INDIRECT("T"&amp;($A40-1)*65+2)),1)</f>
        <v/>
      </c>
      <c r="G40" s="97" t="str" cm="1">
        <f t="array" aca="1" ref="G40" ca="1">BoxVal($A40,4,COLUMN(INDIRECT("T"&amp;($A40-1)*65+2)),1)</f>
        <v/>
      </c>
      <c r="H40" s="97" t="str" cm="1">
        <f t="array" aca="1" ref="H40" ca="1">BoxVal($A40,5,COLUMN(INDIRECT("T"&amp;($A40-1)*65+2)),1)</f>
        <v/>
      </c>
      <c r="I40" s="97" t="str" cm="1">
        <f t="array" aca="1" ref="I40" ca="1">BoxVal($A40,6,COLUMN(INDIRECT("T"&amp;($A40-1)*65+2)),1)</f>
        <v/>
      </c>
      <c r="J40" s="97" t="str" cm="1">
        <f t="array" aca="1" ref="J40" ca="1">BoxVal($A40,21,COLUMN(INDIRECT("T"&amp;($A40-1)*65+2)),1)</f>
        <v/>
      </c>
      <c r="K40" s="97" t="str" cm="1">
        <f t="array" aca="1" ref="K40" ca="1">BoxVal($A40,25,COLUMN(INDIRECT("T"&amp;($A40-1)*65+2)),1)</f>
        <v/>
      </c>
      <c r="L40" s="98" t="str" cm="1">
        <f t="array" aca="1" ref="L40" ca="1">BoxVal($A40,32,COLUMN(INDIRECT("T"&amp;($A40-1)*65+2)),1)</f>
        <v/>
      </c>
      <c r="M40" s="97" t="str" cm="1">
        <f t="array" aca="1" ref="M40" ca="1">BoxVal($A40,31,COLUMN(INDIRECT("T"&amp;($A40-1)*65+2)),1)</f>
        <v/>
      </c>
      <c r="N40" s="97" t="str" cm="1">
        <f t="array" aca="1" ref="N40" ca="1">BoxVal($A40,12,COLUMN(INDIRECT("T"&amp;($A40-1)*65+2)),1)</f>
        <v/>
      </c>
      <c r="O40" s="99" t="str" cm="1">
        <f t="array" ref="O40">BoxVal($A40,2,COLUMN(V41),1)</f>
        <v/>
      </c>
      <c r="P40" s="99" t="str" cm="1">
        <f t="array" aca="1" ref="P40" ca="1">BoxVal($A40,2,COLUMN(INDIRECT("AB"&amp;($A40-1)*65+2)),1)</f>
        <v/>
      </c>
      <c r="Q40" s="99" t="str" cm="1">
        <f t="array" aca="1" ref="Q40" ca="1">BoxVal($A40,2,COLUMN(INDIRECT("AJ"&amp;($A40-1)*65+2)),1)</f>
        <v/>
      </c>
      <c r="R40" s="85"/>
      <c r="S40" s="4" t="s">
        <v>965</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9"/>
        <v>=Block40==</v>
      </c>
      <c r="C41" s="97" t="str" cm="1">
        <f t="array" aca="1" ref="C41" ca="1">BoxVal($A41,8,COLUMN(INDIRECT("T"&amp;($A41-1)*65+2)),1)</f>
        <v/>
      </c>
      <c r="D41" s="97" t="str" cm="1">
        <f t="array" aca="1" ref="D41" ca="1">BoxVal($A41,2,COLUMN(INDIRECT("T"&amp;($A41-1)*65+2)),1)</f>
        <v/>
      </c>
      <c r="E41" s="97" t="str" cm="1">
        <f t="array" aca="1" ref="E41" ca="1">BoxVal($A41,3,COLUMN(INDIRECT("T"&amp;($A41-1)*65+2)),1)</f>
        <v/>
      </c>
      <c r="F41" s="97" t="str" cm="1">
        <f t="array" aca="1" ref="F41" ca="1">BoxVal($A41,16,COLUMN(INDIRECT("T"&amp;($A41-1)*65+2)),1)</f>
        <v/>
      </c>
      <c r="G41" s="97" t="str" cm="1">
        <f t="array" aca="1" ref="G41" ca="1">BoxVal($A41,4,COLUMN(INDIRECT("T"&amp;($A41-1)*65+2)),1)</f>
        <v/>
      </c>
      <c r="H41" s="97" t="str" cm="1">
        <f t="array" aca="1" ref="H41" ca="1">BoxVal($A41,5,COLUMN(INDIRECT("T"&amp;($A41-1)*65+2)),1)</f>
        <v/>
      </c>
      <c r="I41" s="97" t="str" cm="1">
        <f t="array" aca="1" ref="I41" ca="1">BoxVal($A41,6,COLUMN(INDIRECT("T"&amp;($A41-1)*65+2)),1)</f>
        <v/>
      </c>
      <c r="J41" s="97" t="str" cm="1">
        <f t="array" aca="1" ref="J41" ca="1">BoxVal($A41,21,COLUMN(INDIRECT("T"&amp;($A41-1)*65+2)),1)</f>
        <v/>
      </c>
      <c r="K41" s="97" t="str" cm="1">
        <f t="array" aca="1" ref="K41" ca="1">BoxVal($A41,25,COLUMN(INDIRECT("T"&amp;($A41-1)*65+2)),1)</f>
        <v/>
      </c>
      <c r="L41" s="98" t="str" cm="1">
        <f t="array" aca="1" ref="L41" ca="1">BoxVal($A41,32,COLUMN(INDIRECT("T"&amp;($A41-1)*65+2)),1)</f>
        <v/>
      </c>
      <c r="M41" s="97" t="str" cm="1">
        <f t="array" aca="1" ref="M41" ca="1">BoxVal($A41,31,COLUMN(INDIRECT("T"&amp;($A41-1)*65+2)),1)</f>
        <v/>
      </c>
      <c r="N41" s="97" t="str" cm="1">
        <f t="array" aca="1" ref="N41" ca="1">BoxVal($A41,12,COLUMN(INDIRECT("T"&amp;($A41-1)*65+2)),1)</f>
        <v/>
      </c>
      <c r="O41" s="99" t="str" cm="1">
        <f t="array" ref="O41">BoxVal($A41,2,COLUMN(V42),1)</f>
        <v/>
      </c>
      <c r="P41" s="99" t="str" cm="1">
        <f t="array" aca="1" ref="P41" ca="1">BoxVal($A41,2,COLUMN(INDIRECT("AB"&amp;($A41-1)*65+2)),1)</f>
        <v/>
      </c>
      <c r="Q41" s="99" t="str" cm="1">
        <f t="array" aca="1" ref="Q41" ca="1">BoxVal($A41,2,COLUMN(INDIRECT("AJ"&amp;($A41-1)*65+2)),1)</f>
        <v/>
      </c>
      <c r="R41" s="85"/>
      <c r="S41" s="4" t="s">
        <v>436</v>
      </c>
      <c r="T41" s="3">
        <v>0</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9"/>
        <v>=Block41==</v>
      </c>
      <c r="C42" s="97" t="str" cm="1">
        <f t="array" aca="1" ref="C42" ca="1">BoxVal($A42,8,COLUMN(INDIRECT("T"&amp;($A42-1)*65+2)),1)</f>
        <v/>
      </c>
      <c r="D42" s="97" t="str" cm="1">
        <f t="array" aca="1" ref="D42" ca="1">BoxVal($A42,2,COLUMN(INDIRECT("T"&amp;($A42-1)*65+2)),1)</f>
        <v/>
      </c>
      <c r="E42" s="97" t="str" cm="1">
        <f t="array" aca="1" ref="E42" ca="1">BoxVal($A42,3,COLUMN(INDIRECT("T"&amp;($A42-1)*65+2)),1)</f>
        <v/>
      </c>
      <c r="F42" s="97" t="str" cm="1">
        <f t="array" aca="1" ref="F42" ca="1">BoxVal($A42,16,COLUMN(INDIRECT("T"&amp;($A42-1)*65+2)),1)</f>
        <v/>
      </c>
      <c r="G42" s="97" t="str" cm="1">
        <f t="array" aca="1" ref="G42" ca="1">BoxVal($A42,4,COLUMN(INDIRECT("T"&amp;($A42-1)*65+2)),1)</f>
        <v/>
      </c>
      <c r="H42" s="97" t="str" cm="1">
        <f t="array" aca="1" ref="H42" ca="1">BoxVal($A42,5,COLUMN(INDIRECT("T"&amp;($A42-1)*65+2)),1)</f>
        <v/>
      </c>
      <c r="I42" s="97" t="str" cm="1">
        <f t="array" aca="1" ref="I42" ca="1">BoxVal($A42,6,COLUMN(INDIRECT("T"&amp;($A42-1)*65+2)),1)</f>
        <v/>
      </c>
      <c r="J42" s="97" t="str" cm="1">
        <f t="array" aca="1" ref="J42" ca="1">BoxVal($A42,21,COLUMN(INDIRECT("T"&amp;($A42-1)*65+2)),1)</f>
        <v/>
      </c>
      <c r="K42" s="97" t="str" cm="1">
        <f t="array" aca="1" ref="K42" ca="1">BoxVal($A42,25,COLUMN(INDIRECT("T"&amp;($A42-1)*65+2)),1)</f>
        <v/>
      </c>
      <c r="L42" s="98" t="str" cm="1">
        <f t="array" aca="1" ref="L42" ca="1">BoxVal($A42,32,COLUMN(INDIRECT("T"&amp;($A42-1)*65+2)),1)</f>
        <v/>
      </c>
      <c r="M42" s="97" t="str" cm="1">
        <f t="array" aca="1" ref="M42" ca="1">BoxVal($A42,31,COLUMN(INDIRECT("T"&amp;($A42-1)*65+2)),1)</f>
        <v/>
      </c>
      <c r="N42" s="97" t="str" cm="1">
        <f t="array" aca="1" ref="N42" ca="1">BoxVal($A42,12,COLUMN(INDIRECT("T"&amp;($A42-1)*65+2)),1)</f>
        <v/>
      </c>
      <c r="O42" s="99" t="str" cm="1">
        <f t="array" ref="O42">BoxVal($A42,2,COLUMN(V43),1)</f>
        <v/>
      </c>
      <c r="P42" s="99" t="str" cm="1">
        <f t="array" aca="1" ref="P42" ca="1">BoxVal($A42,2,COLUMN(INDIRECT("AB"&amp;($A42-1)*65+2)),1)</f>
        <v/>
      </c>
      <c r="Q42" s="99" t="str" cm="1">
        <f t="array" aca="1" ref="Q42" ca="1">BoxVal($A42,2,COLUMN(INDIRECT("AJ"&amp;($A42-1)*65+2)),1)</f>
        <v/>
      </c>
      <c r="R42" s="85"/>
      <c r="S42" s="4" t="str">
        <f>$BB$9</f>
        <v>Space</v>
      </c>
      <c r="T42" s="3"/>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9"/>
        <v>=Block42==</v>
      </c>
      <c r="C43" s="97" t="str" cm="1">
        <f t="array" aca="1" ref="C43" ca="1">BoxVal($A43,8,COLUMN(INDIRECT("T"&amp;($A43-1)*65+2)),1)</f>
        <v/>
      </c>
      <c r="D43" s="97" t="str" cm="1">
        <f t="array" aca="1" ref="D43" ca="1">BoxVal($A43,2,COLUMN(INDIRECT("T"&amp;($A43-1)*65+2)),1)</f>
        <v/>
      </c>
      <c r="E43" s="97" t="str" cm="1">
        <f t="array" aca="1" ref="E43" ca="1">BoxVal($A43,3,COLUMN(INDIRECT("T"&amp;($A43-1)*65+2)),1)</f>
        <v/>
      </c>
      <c r="F43" s="97" t="str" cm="1">
        <f t="array" aca="1" ref="F43" ca="1">BoxVal($A43,16,COLUMN(INDIRECT("T"&amp;($A43-1)*65+2)),1)</f>
        <v/>
      </c>
      <c r="G43" s="97" t="str" cm="1">
        <f t="array" aca="1" ref="G43" ca="1">BoxVal($A43,4,COLUMN(INDIRECT("T"&amp;($A43-1)*65+2)),1)</f>
        <v/>
      </c>
      <c r="H43" s="97" t="str" cm="1">
        <f t="array" aca="1" ref="H43" ca="1">BoxVal($A43,5,COLUMN(INDIRECT("T"&amp;($A43-1)*65+2)),1)</f>
        <v/>
      </c>
      <c r="I43" s="97" t="str" cm="1">
        <f t="array" aca="1" ref="I43" ca="1">BoxVal($A43,6,COLUMN(INDIRECT("T"&amp;($A43-1)*65+2)),1)</f>
        <v/>
      </c>
      <c r="J43" s="97" t="str" cm="1">
        <f t="array" aca="1" ref="J43" ca="1">BoxVal($A43,21,COLUMN(INDIRECT("T"&amp;($A43-1)*65+2)),1)</f>
        <v/>
      </c>
      <c r="K43" s="97" t="str" cm="1">
        <f t="array" aca="1" ref="K43" ca="1">BoxVal($A43,25,COLUMN(INDIRECT("T"&amp;($A43-1)*65+2)),1)</f>
        <v/>
      </c>
      <c r="L43" s="98" t="str" cm="1">
        <f t="array" aca="1" ref="L43" ca="1">BoxVal($A43,32,COLUMN(INDIRECT("T"&amp;($A43-1)*65+2)),1)</f>
        <v/>
      </c>
      <c r="M43" s="97" t="str" cm="1">
        <f t="array" aca="1" ref="M43" ca="1">BoxVal($A43,31,COLUMN(INDIRECT("T"&amp;($A43-1)*65+2)),1)</f>
        <v/>
      </c>
      <c r="N43" s="97" t="str" cm="1">
        <f t="array" aca="1" ref="N43" ca="1">BoxVal($A43,12,COLUMN(INDIRECT("T"&amp;($A43-1)*65+2)),1)</f>
        <v/>
      </c>
      <c r="O43" s="99" t="str" cm="1">
        <f t="array" ref="O43">BoxVal($A43,2,COLUMN(V44),1)</f>
        <v/>
      </c>
      <c r="P43" s="99" t="str" cm="1">
        <f t="array" aca="1" ref="P43" ca="1">BoxVal($A43,2,COLUMN(INDIRECT("AB"&amp;($A43-1)*65+2)),1)</f>
        <v/>
      </c>
      <c r="Q43" s="99" t="str" cm="1">
        <f t="array" aca="1" ref="Q43" ca="1">BoxVal($A43,2,COLUMN(INDIRECT("AJ"&amp;($A43-1)*65+2)),1)</f>
        <v/>
      </c>
      <c r="R43" s="85"/>
      <c r="S43" s="4" t="str">
        <f>$BB$10</f>
        <v>Config2</v>
      </c>
      <c r="T43" s="3"/>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9"/>
        <v>=Block43==</v>
      </c>
      <c r="C44" s="97" t="str" cm="1">
        <f t="array" aca="1" ref="C44" ca="1">BoxVal($A44,8,COLUMN(INDIRECT("T"&amp;($A44-1)*65+2)),1)</f>
        <v/>
      </c>
      <c r="D44" s="97" t="str" cm="1">
        <f t="array" aca="1" ref="D44" ca="1">BoxVal($A44,2,COLUMN(INDIRECT("T"&amp;($A44-1)*65+2)),1)</f>
        <v/>
      </c>
      <c r="E44" s="97" t="str" cm="1">
        <f t="array" aca="1" ref="E44" ca="1">BoxVal($A44,3,COLUMN(INDIRECT("T"&amp;($A44-1)*65+2)),1)</f>
        <v/>
      </c>
      <c r="F44" s="97" t="str" cm="1">
        <f t="array" aca="1" ref="F44" ca="1">BoxVal($A44,16,COLUMN(INDIRECT("T"&amp;($A44-1)*65+2)),1)</f>
        <v/>
      </c>
      <c r="G44" s="97" t="str" cm="1">
        <f t="array" aca="1" ref="G44" ca="1">BoxVal($A44,4,COLUMN(INDIRECT("T"&amp;($A44-1)*65+2)),1)</f>
        <v/>
      </c>
      <c r="H44" s="97" t="str" cm="1">
        <f t="array" aca="1" ref="H44" ca="1">BoxVal($A44,5,COLUMN(INDIRECT("T"&amp;($A44-1)*65+2)),1)</f>
        <v/>
      </c>
      <c r="I44" s="97" t="str" cm="1">
        <f t="array" aca="1" ref="I44" ca="1">BoxVal($A44,6,COLUMN(INDIRECT("T"&amp;($A44-1)*65+2)),1)</f>
        <v/>
      </c>
      <c r="J44" s="97" t="str" cm="1">
        <f t="array" aca="1" ref="J44" ca="1">BoxVal($A44,21,COLUMN(INDIRECT("T"&amp;($A44-1)*65+2)),1)</f>
        <v/>
      </c>
      <c r="K44" s="97" t="str" cm="1">
        <f t="array" aca="1" ref="K44" ca="1">BoxVal($A44,25,COLUMN(INDIRECT("T"&amp;($A44-1)*65+2)),1)</f>
        <v/>
      </c>
      <c r="L44" s="98" t="str" cm="1">
        <f t="array" aca="1" ref="L44" ca="1">BoxVal($A44,32,COLUMN(INDIRECT("T"&amp;($A44-1)*65+2)),1)</f>
        <v/>
      </c>
      <c r="M44" s="97" t="str" cm="1">
        <f t="array" aca="1" ref="M44" ca="1">BoxVal($A44,31,COLUMN(INDIRECT("T"&amp;($A44-1)*65+2)),1)</f>
        <v/>
      </c>
      <c r="N44" s="97" t="str" cm="1">
        <f t="array" aca="1" ref="N44" ca="1">BoxVal($A44,12,COLUMN(INDIRECT("T"&amp;($A44-1)*65+2)),1)</f>
        <v/>
      </c>
      <c r="O44" s="99" t="str" cm="1">
        <f t="array" ref="O44">BoxVal($A44,2,COLUMN(V45),1)</f>
        <v/>
      </c>
      <c r="P44" s="99" t="str" cm="1">
        <f t="array" aca="1" ref="P44" ca="1">BoxVal($A44,2,COLUMN(INDIRECT("AB"&amp;($A44-1)*65+2)),1)</f>
        <v/>
      </c>
      <c r="Q44" s="99" t="str" cm="1">
        <f t="array" aca="1" ref="Q44" ca="1">BoxVal($A44,2,COLUMN(INDIRECT("AJ"&amp;($A44-1)*65+2)),1)</f>
        <v/>
      </c>
      <c r="R44" s="85"/>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9"/>
        <v>=Block44==</v>
      </c>
      <c r="C45" s="97" t="str" cm="1">
        <f t="array" aca="1" ref="C45" ca="1">BoxVal($A45,8,COLUMN(INDIRECT("T"&amp;($A45-1)*65+2)),1)</f>
        <v/>
      </c>
      <c r="D45" s="97" t="str" cm="1">
        <f t="array" aca="1" ref="D45" ca="1">BoxVal($A45,2,COLUMN(INDIRECT("T"&amp;($A45-1)*65+2)),1)</f>
        <v/>
      </c>
      <c r="E45" s="97" t="str" cm="1">
        <f t="array" aca="1" ref="E45" ca="1">BoxVal($A45,3,COLUMN(INDIRECT("T"&amp;($A45-1)*65+2)),1)</f>
        <v/>
      </c>
      <c r="F45" s="97" t="str" cm="1">
        <f t="array" aca="1" ref="F45" ca="1">BoxVal($A45,16,COLUMN(INDIRECT("T"&amp;($A45-1)*65+2)),1)</f>
        <v/>
      </c>
      <c r="G45" s="97" t="str" cm="1">
        <f t="array" aca="1" ref="G45" ca="1">BoxVal($A45,4,COLUMN(INDIRECT("T"&amp;($A45-1)*65+2)),1)</f>
        <v/>
      </c>
      <c r="H45" s="97" t="str" cm="1">
        <f t="array" aca="1" ref="H45" ca="1">BoxVal($A45,5,COLUMN(INDIRECT("T"&amp;($A45-1)*65+2)),1)</f>
        <v/>
      </c>
      <c r="I45" s="97" t="str" cm="1">
        <f t="array" aca="1" ref="I45" ca="1">BoxVal($A45,6,COLUMN(INDIRECT("T"&amp;($A45-1)*65+2)),1)</f>
        <v/>
      </c>
      <c r="J45" s="97" t="str" cm="1">
        <f t="array" aca="1" ref="J45" ca="1">BoxVal($A45,21,COLUMN(INDIRECT("T"&amp;($A45-1)*65+2)),1)</f>
        <v/>
      </c>
      <c r="K45" s="97" t="str" cm="1">
        <f t="array" aca="1" ref="K45" ca="1">BoxVal($A45,25,COLUMN(INDIRECT("T"&amp;($A45-1)*65+2)),1)</f>
        <v/>
      </c>
      <c r="L45" s="98" t="str" cm="1">
        <f t="array" aca="1" ref="L45" ca="1">BoxVal($A45,32,COLUMN(INDIRECT("T"&amp;($A45-1)*65+2)),1)</f>
        <v/>
      </c>
      <c r="M45" s="97" t="str" cm="1">
        <f t="array" aca="1" ref="M45" ca="1">BoxVal($A45,31,COLUMN(INDIRECT("T"&amp;($A45-1)*65+2)),1)</f>
        <v/>
      </c>
      <c r="N45" s="97" t="str" cm="1">
        <f t="array" aca="1" ref="N45" ca="1">BoxVal($A45,12,COLUMN(INDIRECT("T"&amp;($A45-1)*65+2)),1)</f>
        <v/>
      </c>
      <c r="O45" s="99" t="str" cm="1">
        <f t="array" ref="O45">BoxVal($A45,2,COLUMN(V46),1)</f>
        <v/>
      </c>
      <c r="P45" s="99" t="str" cm="1">
        <f t="array" aca="1" ref="P45" ca="1">BoxVal($A45,2,COLUMN(INDIRECT("AB"&amp;($A45-1)*65+2)),1)</f>
        <v/>
      </c>
      <c r="Q45" s="99" t="str" cm="1">
        <f t="array" aca="1" ref="Q45" ca="1">BoxVal($A45,2,COLUMN(INDIRECT("AJ"&amp;($A45-1)*65+2)),1)</f>
        <v/>
      </c>
      <c r="R45" s="85"/>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9"/>
        <v>=Block45==</v>
      </c>
      <c r="C46" s="97" t="str" cm="1">
        <f t="array" aca="1" ref="C46" ca="1">BoxVal($A46,8,COLUMN(INDIRECT("T"&amp;($A46-1)*65+2)),1)</f>
        <v/>
      </c>
      <c r="D46" s="97" t="str" cm="1">
        <f t="array" aca="1" ref="D46" ca="1">BoxVal($A46,2,COLUMN(INDIRECT("T"&amp;($A46-1)*65+2)),1)</f>
        <v/>
      </c>
      <c r="E46" s="97" t="str" cm="1">
        <f t="array" aca="1" ref="E46" ca="1">BoxVal($A46,3,COLUMN(INDIRECT("T"&amp;($A46-1)*65+2)),1)</f>
        <v/>
      </c>
      <c r="F46" s="97" t="str" cm="1">
        <f t="array" aca="1" ref="F46" ca="1">BoxVal($A46,16,COLUMN(INDIRECT("T"&amp;($A46-1)*65+2)),1)</f>
        <v/>
      </c>
      <c r="G46" s="97" t="str" cm="1">
        <f t="array" aca="1" ref="G46" ca="1">BoxVal($A46,4,COLUMN(INDIRECT("T"&amp;($A46-1)*65+2)),1)</f>
        <v/>
      </c>
      <c r="H46" s="97" t="str" cm="1">
        <f t="array" aca="1" ref="H46" ca="1">BoxVal($A46,5,COLUMN(INDIRECT("T"&amp;($A46-1)*65+2)),1)</f>
        <v/>
      </c>
      <c r="I46" s="97" t="str" cm="1">
        <f t="array" aca="1" ref="I46" ca="1">BoxVal($A46,6,COLUMN(INDIRECT("T"&amp;($A46-1)*65+2)),1)</f>
        <v/>
      </c>
      <c r="J46" s="97" t="str" cm="1">
        <f t="array" aca="1" ref="J46" ca="1">BoxVal($A46,21,COLUMN(INDIRECT("T"&amp;($A46-1)*65+2)),1)</f>
        <v/>
      </c>
      <c r="K46" s="97" t="str" cm="1">
        <f t="array" aca="1" ref="K46" ca="1">BoxVal($A46,25,COLUMN(INDIRECT("T"&amp;($A46-1)*65+2)),1)</f>
        <v/>
      </c>
      <c r="L46" s="98" t="str" cm="1">
        <f t="array" aca="1" ref="L46" ca="1">BoxVal($A46,32,COLUMN(INDIRECT("T"&amp;($A46-1)*65+2)),1)</f>
        <v/>
      </c>
      <c r="M46" s="97" t="str" cm="1">
        <f t="array" aca="1" ref="M46" ca="1">BoxVal($A46,31,COLUMN(INDIRECT("T"&amp;($A46-1)*65+2)),1)</f>
        <v/>
      </c>
      <c r="N46" s="97" t="str" cm="1">
        <f t="array" aca="1" ref="N46" ca="1">BoxVal($A46,12,COLUMN(INDIRECT("T"&amp;($A46-1)*65+2)),1)</f>
        <v/>
      </c>
      <c r="O46" s="99" t="str" cm="1">
        <f t="array" ref="O46">BoxVal($A46,2,COLUMN(V47),1)</f>
        <v/>
      </c>
      <c r="P46" s="99" t="str" cm="1">
        <f t="array" aca="1" ref="P46" ca="1">BoxVal($A46,2,COLUMN(INDIRECT("AB"&amp;($A46-1)*65+2)),1)</f>
        <v/>
      </c>
      <c r="Q46" s="99" t="str" cm="1">
        <f t="array" aca="1" ref="Q46" ca="1">BoxVal($A46,2,COLUMN(INDIRECT("AJ"&amp;($A46-1)*65+2)),1)</f>
        <v/>
      </c>
      <c r="R46" s="85"/>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9"/>
        <v>=Block46==</v>
      </c>
      <c r="C47" s="97" t="str" cm="1">
        <f t="array" aca="1" ref="C47" ca="1">BoxVal($A47,8,COLUMN(INDIRECT("T"&amp;($A47-1)*65+2)),1)</f>
        <v/>
      </c>
      <c r="D47" s="97" t="str" cm="1">
        <f t="array" aca="1" ref="D47" ca="1">BoxVal($A47,2,COLUMN(INDIRECT("T"&amp;($A47-1)*65+2)),1)</f>
        <v/>
      </c>
      <c r="E47" s="97" t="str" cm="1">
        <f t="array" aca="1" ref="E47" ca="1">BoxVal($A47,3,COLUMN(INDIRECT("T"&amp;($A47-1)*65+2)),1)</f>
        <v/>
      </c>
      <c r="F47" s="97" t="str" cm="1">
        <f t="array" aca="1" ref="F47" ca="1">BoxVal($A47,16,COLUMN(INDIRECT("T"&amp;($A47-1)*65+2)),1)</f>
        <v/>
      </c>
      <c r="G47" s="97" t="str" cm="1">
        <f t="array" aca="1" ref="G47" ca="1">BoxVal($A47,4,COLUMN(INDIRECT("T"&amp;($A47-1)*65+2)),1)</f>
        <v/>
      </c>
      <c r="H47" s="97" t="str" cm="1">
        <f t="array" aca="1" ref="H47" ca="1">BoxVal($A47,5,COLUMN(INDIRECT("T"&amp;($A47-1)*65+2)),1)</f>
        <v/>
      </c>
      <c r="I47" s="97" t="str" cm="1">
        <f t="array" aca="1" ref="I47" ca="1">BoxVal($A47,6,COLUMN(INDIRECT("T"&amp;($A47-1)*65+2)),1)</f>
        <v/>
      </c>
      <c r="J47" s="97" t="str" cm="1">
        <f t="array" aca="1" ref="J47" ca="1">BoxVal($A47,21,COLUMN(INDIRECT("T"&amp;($A47-1)*65+2)),1)</f>
        <v/>
      </c>
      <c r="K47" s="97" t="str" cm="1">
        <f t="array" aca="1" ref="K47" ca="1">BoxVal($A47,25,COLUMN(INDIRECT("T"&amp;($A47-1)*65+2)),1)</f>
        <v/>
      </c>
      <c r="L47" s="98" t="str" cm="1">
        <f t="array" aca="1" ref="L47" ca="1">BoxVal($A47,32,COLUMN(INDIRECT("T"&amp;($A47-1)*65+2)),1)</f>
        <v/>
      </c>
      <c r="M47" s="97" t="str" cm="1">
        <f t="array" aca="1" ref="M47" ca="1">BoxVal($A47,31,COLUMN(INDIRECT("T"&amp;($A47-1)*65+2)),1)</f>
        <v/>
      </c>
      <c r="N47" s="97" t="str" cm="1">
        <f t="array" aca="1" ref="N47" ca="1">BoxVal($A47,12,COLUMN(INDIRECT("T"&amp;($A47-1)*65+2)),1)</f>
        <v/>
      </c>
      <c r="O47" s="99" t="str" cm="1">
        <f t="array" ref="O47">BoxVal($A47,2,COLUMN(V48),1)</f>
        <v/>
      </c>
      <c r="P47" s="99" t="str" cm="1">
        <f t="array" aca="1" ref="P47" ca="1">BoxVal($A47,2,COLUMN(INDIRECT("AB"&amp;($A47-1)*65+2)),1)</f>
        <v/>
      </c>
      <c r="Q47" s="99" t="str" cm="1">
        <f t="array" aca="1" ref="Q47" ca="1">BoxVal($A47,2,COLUMN(INDIRECT("AJ"&amp;($A47-1)*65+2)),1)</f>
        <v/>
      </c>
      <c r="R47" s="85"/>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9"/>
        <v>=Block47==</v>
      </c>
      <c r="C48" s="97" t="str" cm="1">
        <f t="array" aca="1" ref="C48" ca="1">BoxVal($A48,8,COLUMN(INDIRECT("T"&amp;($A48-1)*65+2)),1)</f>
        <v/>
      </c>
      <c r="D48" s="97" t="str" cm="1">
        <f t="array" aca="1" ref="D48" ca="1">BoxVal($A48,2,COLUMN(INDIRECT("T"&amp;($A48-1)*65+2)),1)</f>
        <v/>
      </c>
      <c r="E48" s="97" t="str" cm="1">
        <f t="array" aca="1" ref="E48" ca="1">BoxVal($A48,3,COLUMN(INDIRECT("T"&amp;($A48-1)*65+2)),1)</f>
        <v/>
      </c>
      <c r="F48" s="97" t="str" cm="1">
        <f t="array" aca="1" ref="F48" ca="1">BoxVal($A48,16,COLUMN(INDIRECT("T"&amp;($A48-1)*65+2)),1)</f>
        <v/>
      </c>
      <c r="G48" s="97" t="str" cm="1">
        <f t="array" aca="1" ref="G48" ca="1">BoxVal($A48,4,COLUMN(INDIRECT("T"&amp;($A48-1)*65+2)),1)</f>
        <v/>
      </c>
      <c r="H48" s="97" t="str" cm="1">
        <f t="array" aca="1" ref="H48" ca="1">BoxVal($A48,5,COLUMN(INDIRECT("T"&amp;($A48-1)*65+2)),1)</f>
        <v/>
      </c>
      <c r="I48" s="97" t="str" cm="1">
        <f t="array" aca="1" ref="I48" ca="1">BoxVal($A48,6,COLUMN(INDIRECT("T"&amp;($A48-1)*65+2)),1)</f>
        <v/>
      </c>
      <c r="J48" s="97" t="str" cm="1">
        <f t="array" aca="1" ref="J48" ca="1">BoxVal($A48,21,COLUMN(INDIRECT("T"&amp;($A48-1)*65+2)),1)</f>
        <v/>
      </c>
      <c r="K48" s="97" t="str" cm="1">
        <f t="array" aca="1" ref="K48" ca="1">BoxVal($A48,25,COLUMN(INDIRECT("T"&amp;($A48-1)*65+2)),1)</f>
        <v/>
      </c>
      <c r="L48" s="98" t="str" cm="1">
        <f t="array" aca="1" ref="L48" ca="1">BoxVal($A48,32,COLUMN(INDIRECT("T"&amp;($A48-1)*65+2)),1)</f>
        <v/>
      </c>
      <c r="M48" s="97" t="str" cm="1">
        <f t="array" aca="1" ref="M48" ca="1">BoxVal($A48,31,COLUMN(INDIRECT("T"&amp;($A48-1)*65+2)),1)</f>
        <v/>
      </c>
      <c r="N48" s="97" t="str" cm="1">
        <f t="array" aca="1" ref="N48" ca="1">BoxVal($A48,12,COLUMN(INDIRECT("T"&amp;($A48-1)*65+2)),1)</f>
        <v/>
      </c>
      <c r="O48" s="99" t="str" cm="1">
        <f t="array" ref="O48">BoxVal($A48,2,COLUMN(V49),1)</f>
        <v/>
      </c>
      <c r="P48" s="99" t="str" cm="1">
        <f t="array" aca="1" ref="P48" ca="1">BoxVal($A48,2,COLUMN(INDIRECT("AB"&amp;($A48-1)*65+2)),1)</f>
        <v/>
      </c>
      <c r="Q48" s="99" t="str" cm="1">
        <f t="array" aca="1" ref="Q48" ca="1">BoxVal($A48,2,COLUMN(INDIRECT("AJ"&amp;($A48-1)*65+2)),1)</f>
        <v/>
      </c>
      <c r="R48" s="85"/>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9"/>
        <v>=Block48==</v>
      </c>
      <c r="C49" s="97" t="str" cm="1">
        <f t="array" aca="1" ref="C49" ca="1">BoxVal($A49,8,COLUMN(INDIRECT("T"&amp;($A49-1)*65+2)),1)</f>
        <v/>
      </c>
      <c r="D49" s="97" t="str" cm="1">
        <f t="array" aca="1" ref="D49" ca="1">BoxVal($A49,2,COLUMN(INDIRECT("T"&amp;($A49-1)*65+2)),1)</f>
        <v/>
      </c>
      <c r="E49" s="97" t="str" cm="1">
        <f t="array" aca="1" ref="E49" ca="1">BoxVal($A49,3,COLUMN(INDIRECT("T"&amp;($A49-1)*65+2)),1)</f>
        <v/>
      </c>
      <c r="F49" s="97" t="str" cm="1">
        <f t="array" aca="1" ref="F49" ca="1">BoxVal($A49,16,COLUMN(INDIRECT("T"&amp;($A49-1)*65+2)),1)</f>
        <v/>
      </c>
      <c r="G49" s="97" t="str" cm="1">
        <f t="array" aca="1" ref="G49" ca="1">BoxVal($A49,4,COLUMN(INDIRECT("T"&amp;($A49-1)*65+2)),1)</f>
        <v/>
      </c>
      <c r="H49" s="97" t="str" cm="1">
        <f t="array" aca="1" ref="H49" ca="1">BoxVal($A49,5,COLUMN(INDIRECT("T"&amp;($A49-1)*65+2)),1)</f>
        <v/>
      </c>
      <c r="I49" s="97" t="str" cm="1">
        <f t="array" aca="1" ref="I49" ca="1">BoxVal($A49,6,COLUMN(INDIRECT("T"&amp;($A49-1)*65+2)),1)</f>
        <v/>
      </c>
      <c r="J49" s="97" t="str" cm="1">
        <f t="array" aca="1" ref="J49" ca="1">BoxVal($A49,21,COLUMN(INDIRECT("T"&amp;($A49-1)*65+2)),1)</f>
        <v/>
      </c>
      <c r="K49" s="97" t="str" cm="1">
        <f t="array" aca="1" ref="K49" ca="1">BoxVal($A49,25,COLUMN(INDIRECT("T"&amp;($A49-1)*65+2)),1)</f>
        <v/>
      </c>
      <c r="L49" s="98" t="str" cm="1">
        <f t="array" aca="1" ref="L49" ca="1">BoxVal($A49,32,COLUMN(INDIRECT("T"&amp;($A49-1)*65+2)),1)</f>
        <v/>
      </c>
      <c r="M49" s="97" t="str" cm="1">
        <f t="array" aca="1" ref="M49" ca="1">BoxVal($A49,31,COLUMN(INDIRECT("T"&amp;($A49-1)*65+2)),1)</f>
        <v/>
      </c>
      <c r="N49" s="97" t="str" cm="1">
        <f t="array" aca="1" ref="N49" ca="1">BoxVal($A49,12,COLUMN(INDIRECT("T"&amp;($A49-1)*65+2)),1)</f>
        <v/>
      </c>
      <c r="O49" s="99" t="str" cm="1">
        <f t="array" ref="O49">BoxVal($A49,2,COLUMN(V50),1)</f>
        <v/>
      </c>
      <c r="P49" s="99" t="str" cm="1">
        <f t="array" aca="1" ref="P49" ca="1">BoxVal($A49,2,COLUMN(INDIRECT("AB"&amp;($A49-1)*65+2)),1)</f>
        <v/>
      </c>
      <c r="Q49" s="99" t="str" cm="1">
        <f t="array" aca="1" ref="Q49" ca="1">BoxVal($A49,2,COLUMN(INDIRECT("AJ"&amp;($A49-1)*65+2)),1)</f>
        <v/>
      </c>
      <c r="R49" s="85"/>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9"/>
        <v>=Block49==</v>
      </c>
      <c r="C50" s="97" t="str" cm="1">
        <f t="array" aca="1" ref="C50" ca="1">BoxVal($A50,8,COLUMN(INDIRECT("T"&amp;($A50-1)*65+2)),1)</f>
        <v/>
      </c>
      <c r="D50" s="97" t="str" cm="1">
        <f t="array" aca="1" ref="D50" ca="1">BoxVal($A50,2,COLUMN(INDIRECT("T"&amp;($A50-1)*65+2)),1)</f>
        <v/>
      </c>
      <c r="E50" s="97" t="str" cm="1">
        <f t="array" aca="1" ref="E50" ca="1">BoxVal($A50,3,COLUMN(INDIRECT("T"&amp;($A50-1)*65+2)),1)</f>
        <v/>
      </c>
      <c r="F50" s="97" t="str" cm="1">
        <f t="array" aca="1" ref="F50" ca="1">BoxVal($A50,16,COLUMN(INDIRECT("T"&amp;($A50-1)*65+2)),1)</f>
        <v/>
      </c>
      <c r="G50" s="97" t="str" cm="1">
        <f t="array" aca="1" ref="G50" ca="1">BoxVal($A50,4,COLUMN(INDIRECT("T"&amp;($A50-1)*65+2)),1)</f>
        <v/>
      </c>
      <c r="H50" s="97" t="str" cm="1">
        <f t="array" aca="1" ref="H50" ca="1">BoxVal($A50,5,COLUMN(INDIRECT("T"&amp;($A50-1)*65+2)),1)</f>
        <v/>
      </c>
      <c r="I50" s="97" t="str" cm="1">
        <f t="array" aca="1" ref="I50" ca="1">BoxVal($A50,6,COLUMN(INDIRECT("T"&amp;($A50-1)*65+2)),1)</f>
        <v/>
      </c>
      <c r="J50" s="97" t="str" cm="1">
        <f t="array" aca="1" ref="J50" ca="1">BoxVal($A50,21,COLUMN(INDIRECT("T"&amp;($A50-1)*65+2)),1)</f>
        <v/>
      </c>
      <c r="K50" s="97" t="str" cm="1">
        <f t="array" aca="1" ref="K50" ca="1">BoxVal($A50,25,COLUMN(INDIRECT("T"&amp;($A50-1)*65+2)),1)</f>
        <v/>
      </c>
      <c r="L50" s="98" t="str" cm="1">
        <f t="array" aca="1" ref="L50" ca="1">BoxVal($A50,32,COLUMN(INDIRECT("T"&amp;($A50-1)*65+2)),1)</f>
        <v/>
      </c>
      <c r="M50" s="97" t="str" cm="1">
        <f t="array" aca="1" ref="M50" ca="1">BoxVal($A50,31,COLUMN(INDIRECT("T"&amp;($A50-1)*65+2)),1)</f>
        <v/>
      </c>
      <c r="N50" s="97" t="str" cm="1">
        <f t="array" aca="1" ref="N50" ca="1">BoxVal($A50,12,COLUMN(INDIRECT("T"&amp;($A50-1)*65+2)),1)</f>
        <v/>
      </c>
      <c r="O50" s="99" t="str" cm="1">
        <f t="array" ref="O50">BoxVal($A50,2,COLUMN(V51),1)</f>
        <v/>
      </c>
      <c r="P50" s="99" t="str" cm="1">
        <f t="array" aca="1" ref="P50" ca="1">BoxVal($A50,2,COLUMN(INDIRECT("AB"&amp;($A50-1)*65+2)),1)</f>
        <v/>
      </c>
      <c r="Q50" s="99" t="str" cm="1">
        <f t="array" aca="1" ref="Q50" ca="1">BoxVal($A50,2,COLUMN(INDIRECT("AJ"&amp;($A50-1)*65+2)),1)</f>
        <v/>
      </c>
      <c r="R50" s="85"/>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9"/>
        <v>=Block50==</v>
      </c>
      <c r="C51" s="97" t="str" cm="1">
        <f t="array" aca="1" ref="C51" ca="1">BoxVal($A51,8,COLUMN(INDIRECT("T"&amp;($A51-1)*65+2)),1)</f>
        <v/>
      </c>
      <c r="D51" s="97" t="str" cm="1">
        <f t="array" aca="1" ref="D51" ca="1">BoxVal($A51,2,COLUMN(INDIRECT("T"&amp;($A51-1)*65+2)),1)</f>
        <v/>
      </c>
      <c r="E51" s="97" t="str" cm="1">
        <f t="array" aca="1" ref="E51" ca="1">BoxVal($A51,3,COLUMN(INDIRECT("T"&amp;($A51-1)*65+2)),1)</f>
        <v/>
      </c>
      <c r="F51" s="97" t="str" cm="1">
        <f t="array" aca="1" ref="F51" ca="1">BoxVal($A51,16,COLUMN(INDIRECT("T"&amp;($A51-1)*65+2)),1)</f>
        <v/>
      </c>
      <c r="G51" s="97" t="str" cm="1">
        <f t="array" aca="1" ref="G51" ca="1">BoxVal($A51,4,COLUMN(INDIRECT("T"&amp;($A51-1)*65+2)),1)</f>
        <v/>
      </c>
      <c r="H51" s="97" t="str" cm="1">
        <f t="array" aca="1" ref="H51" ca="1">BoxVal($A51,5,COLUMN(INDIRECT("T"&amp;($A51-1)*65+2)),1)</f>
        <v/>
      </c>
      <c r="I51" s="97" t="str" cm="1">
        <f t="array" aca="1" ref="I51" ca="1">BoxVal($A51,6,COLUMN(INDIRECT("T"&amp;($A51-1)*65+2)),1)</f>
        <v/>
      </c>
      <c r="J51" s="97" t="str" cm="1">
        <f t="array" aca="1" ref="J51" ca="1">BoxVal($A51,21,COLUMN(INDIRECT("T"&amp;($A51-1)*65+2)),1)</f>
        <v/>
      </c>
      <c r="K51" s="97" t="str" cm="1">
        <f t="array" aca="1" ref="K51" ca="1">BoxVal($A51,25,COLUMN(INDIRECT("T"&amp;($A51-1)*65+2)),1)</f>
        <v/>
      </c>
      <c r="L51" s="98" t="str" cm="1">
        <f t="array" aca="1" ref="L51" ca="1">BoxVal($A51,32,COLUMN(INDIRECT("T"&amp;($A51-1)*65+2)),1)</f>
        <v/>
      </c>
      <c r="M51" s="97" t="str" cm="1">
        <f t="array" aca="1" ref="M51" ca="1">BoxVal($A51,31,COLUMN(INDIRECT("T"&amp;($A51-1)*65+2)),1)</f>
        <v/>
      </c>
      <c r="N51" s="97" t="str" cm="1">
        <f t="array" aca="1" ref="N51" ca="1">BoxVal($A51,12,COLUMN(INDIRECT("T"&amp;($A51-1)*65+2)),1)</f>
        <v/>
      </c>
      <c r="O51" s="99" t="str" cm="1">
        <f t="array" ref="O51">BoxVal($A51,2,COLUMN(V52),1)</f>
        <v/>
      </c>
      <c r="P51" s="99" t="str" cm="1">
        <f t="array" aca="1" ref="P51" ca="1">BoxVal($A51,2,COLUMN(INDIRECT("AB"&amp;($A51-1)*65+2)),1)</f>
        <v/>
      </c>
      <c r="Q51" s="99" t="str" cm="1">
        <f t="array" aca="1" ref="Q51" ca="1">BoxVal($A51,2,COLUMN(INDIRECT("AJ"&amp;($A51-1)*65+2)),1)</f>
        <v/>
      </c>
      <c r="R51" s="85"/>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85"/>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85"/>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85"/>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85"/>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85"/>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85"/>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85"/>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85"/>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85"/>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85"/>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85"/>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85"/>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85"/>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109"/>
      <c r="AS65" s="109"/>
    </row>
    <row r="66" spans="19:45" ht="30" customHeight="1" x14ac:dyDescent="0.25">
      <c r="S66" s="31" cm="1">
        <f t="array" ref="S66">BoxNum(ROW($S66))</f>
        <v>2</v>
      </c>
      <c r="T66" s="7" t="s">
        <v>698</v>
      </c>
      <c r="U66" s="15" t="s">
        <v>1224</v>
      </c>
      <c r="V66" s="12"/>
      <c r="W66" s="65"/>
      <c r="X66" s="12"/>
      <c r="Y66" s="7">
        <f>VLOOKUP(U66,$DX$1:$DZ$21,3,FALSE)</f>
        <v>0</v>
      </c>
      <c r="Z66" s="5"/>
      <c r="AA66" s="5"/>
      <c r="AB66" s="5"/>
      <c r="AC66" s="5"/>
      <c r="AD66" s="8"/>
      <c r="AE66" s="5"/>
      <c r="AF66" s="5"/>
      <c r="AG66" s="5"/>
      <c r="AH66" s="5"/>
      <c r="AI66" s="5"/>
      <c r="AJ66" s="5"/>
      <c r="AK66" s="5"/>
      <c r="AL66" s="5"/>
      <c r="AM66" s="5"/>
      <c r="AN66" s="5"/>
      <c r="AO66" s="5"/>
      <c r="AP66" s="5"/>
      <c r="AQ66" s="5"/>
      <c r="AR66" s="5"/>
      <c r="AS66" s="5"/>
    </row>
    <row r="67" spans="19:45" ht="30" customHeight="1" x14ac:dyDescent="0.25">
      <c r="S67" s="7" t="s">
        <v>24</v>
      </c>
      <c r="T67" s="15" t="s">
        <v>433</v>
      </c>
      <c r="U67" s="5" t="s">
        <v>23</v>
      </c>
      <c r="V67" s="7">
        <f>VLOOKUP(U66,$DX$1:$DZ$21,2,FALSE)</f>
        <v>0</v>
      </c>
      <c r="W67" s="19"/>
      <c r="X67" s="19"/>
      <c r="Y67" s="19"/>
      <c r="Z67" s="19"/>
      <c r="AA67" s="5" t="s">
        <v>592</v>
      </c>
      <c r="AB67" s="26" t="str">
        <f>T86&amp;"_"&amp;ABS(T84)&amp;"dB_"&amp;T88&amp;"_"&amp;T89&amp;"_"&amp;GetAbsMaxMinText(AF70:AG129)&amp;"_"&amp;T69&amp;"_"&amp;T68&amp;S66&amp;"."&amp;T92</f>
        <v>10V_NormalMode_38dB_M804WG_N005A_367_405_ZTS6856SE_MP2.0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333</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41</v>
      </c>
      <c r="U70" s="36" t="str">
        <f t="shared" ref="U70:U76" ca="1" si="10">ConfigCode($AA70,$AN70,$AO70,$AP70,$AQ70,$AR70,$AF70,$AG70,2)</f>
        <v>0x89=-37.20,-36.80;</v>
      </c>
      <c r="V70" s="37"/>
      <c r="W70" s="37"/>
      <c r="X70" s="68"/>
      <c r="Y70" s="68">
        <v>-0.16239999999999988</v>
      </c>
      <c r="Z70" s="55">
        <f t="shared" ref="Z70:Z76" ca="1" si="11" xml:space="preserve">
N("vbias,vlookup vbias range")+
VLOOKUP($AA70,INDIRECT(BoxVal(ROW($AA70),34,COLUMN(T66))),2,FALSE)+
N("gain")+
$AB70+
N("vcm")+
VLOOKUP($AC70,$CT$1:$DC$31,7,FALSE)+
N("(vbias*vcp*vbg-vbias)*sensor ratio")+
VbiasCal($AA70,$AD70,$AE70,BoxVal(ROW($AC70),18,COLUMN($T$22)))+
N("vbias ref+gain ref")+
$V70+$W70</f>
        <v>1.8399999999999999</v>
      </c>
      <c r="AA70" s="39" t="s">
        <v>584</v>
      </c>
      <c r="AB70" s="40">
        <v>2.5</v>
      </c>
      <c r="AC70" s="40" t="s">
        <v>995</v>
      </c>
      <c r="AD70" s="40">
        <v>1</v>
      </c>
      <c r="AE70" s="41">
        <v>-6.6000000000000003E-2</v>
      </c>
      <c r="AF70" s="42">
        <v>-37.200000000000003</v>
      </c>
      <c r="AG70" s="42">
        <v>-36.799999999999997</v>
      </c>
      <c r="AH70" s="43">
        <f t="shared" ref="AH70:AH76" ca="1" si="12">$AF70+$Z70</f>
        <v>-35.36</v>
      </c>
      <c r="AI70" s="43">
        <f t="shared" ref="AI70:AI76" ca="1" si="13">$AG70+$Z70</f>
        <v>-34.959999999999994</v>
      </c>
      <c r="AJ70" s="44" cm="1">
        <f t="array" aca="1" ref="AJ70" ca="1" xml:space="preserve">
N("initial sens-loopgain")+
$AF70-BoxVal(ROW($AA70),26,COLUMN(INDIRECT("T"&amp;(INT(ROW($AA87)/65))*65+2)))</f>
        <v>-39.200000000000003</v>
      </c>
      <c r="AK70" s="44">
        <f t="shared" ref="AK70:AK76" ca="1" si="14">AJ70+(AG70-AF70)</f>
        <v>-38.799999999999997</v>
      </c>
      <c r="AL70" s="44" cm="1">
        <f t="array" aca="1" ref="AL70" ca="1" xml:space="preserve">
N("initial sens-loopgain-gain-gain ref-vcm")+
$AH70-
BoxVal(ROW($AA70),26,COLUMN(INDIRECT("T"&amp;(INT(ROW($AA87)/65))*65+2)))-
$AB70-
$W70-
IFERROR(VLOOKUP($AC70,$CT$1:$DC$31,7,FALSE),0)</f>
        <v>-39.86</v>
      </c>
      <c r="AM70" s="44">
        <f t="shared" ref="AM70:AM76" ca="1" si="15">AL70+(AG70-AF70)</f>
        <v>-39.459999999999994</v>
      </c>
      <c r="AN70" s="36" t="str">
        <f t="shared" ref="AN70:AN76" ca="1" si="16">IF(BoxVal(ROW(AA70),9,COLUMN(T68))="FIX","00",ManualLookup(AA70,BoxVal(ROW(AA70),4,COLUMN(AN68)),INDIRECT(DN$3)))</f>
        <v>00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80</v>
      </c>
      <c r="AS70" s="33"/>
    </row>
    <row r="71" spans="19:45" ht="30" customHeight="1" x14ac:dyDescent="0.25">
      <c r="S71" s="7" t="s">
        <v>13</v>
      </c>
      <c r="T71" s="15" t="s">
        <v>1164</v>
      </c>
      <c r="U71" s="36" t="str">
        <f t="shared" ca="1" si="10"/>
        <v>0x09=-37.70,-37.20;</v>
      </c>
      <c r="V71" s="37"/>
      <c r="W71" s="37"/>
      <c r="X71" s="68"/>
      <c r="Y71" s="68">
        <v>0</v>
      </c>
      <c r="Z71" s="55">
        <f t="shared" ca="1" si="11"/>
        <v>2.5</v>
      </c>
      <c r="AA71" s="39" t="s">
        <v>584</v>
      </c>
      <c r="AB71" s="40">
        <v>2.5</v>
      </c>
      <c r="AC71" s="40" t="s">
        <v>995</v>
      </c>
      <c r="AD71" s="40">
        <v>1</v>
      </c>
      <c r="AE71" s="41">
        <v>0</v>
      </c>
      <c r="AF71" s="42">
        <v>-37.700000000000003</v>
      </c>
      <c r="AG71" s="47">
        <f t="shared" ref="AG71:AG76" si="17">AF70</f>
        <v>-37.200000000000003</v>
      </c>
      <c r="AH71" s="43">
        <f t="shared" ca="1" si="12"/>
        <v>-35.200000000000003</v>
      </c>
      <c r="AI71" s="43">
        <f t="shared" ca="1" si="13"/>
        <v>-34.700000000000003</v>
      </c>
      <c r="AJ71" s="44" cm="1">
        <f t="array" aca="1" ref="AJ71" ca="1" xml:space="preserve">
N("initial sens-loopgain")+
$AF71-BoxVal(ROW($AA71),26,COLUMN(INDIRECT("T"&amp;(INT(ROW($AA88)/65))*65+2)))</f>
        <v>-39.700000000000003</v>
      </c>
      <c r="AK71" s="44">
        <f t="shared" ca="1" si="14"/>
        <v>-39.200000000000003</v>
      </c>
      <c r="AL71" s="44" cm="1">
        <f t="array" aca="1" ref="AL71" ca="1" xml:space="preserve">
N("initial sens-loopgain-gain-gain ref-vcm")+
$AH71-
BoxVal(ROW($AA71),26,COLUMN(INDIRECT("T"&amp;(INT(ROW($AA88)/65))*65+2)))-
$AB71-
$W71-
IFERROR(VLOOKUP($AC71,$CT$1:$DC$31,7,FALSE),0)</f>
        <v>-39.700000000000003</v>
      </c>
      <c r="AM71" s="44">
        <f t="shared" ca="1" si="15"/>
        <v>-39.200000000000003</v>
      </c>
      <c r="AN71" s="36" t="str">
        <f t="shared" ca="1" si="16"/>
        <v>00</v>
      </c>
      <c r="AO71" s="36" t="str" cm="1">
        <f t="array" aca="1" ref="AO71" ca="1">ManualLookup(AB71,BoxVal(ROW(AB71),4,COLUMN(AO69)),INDIRECT(DO$3))</f>
        <v>09</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0"/>
        <v>0xB9=-38.10,-37.70;</v>
      </c>
      <c r="V72" s="37"/>
      <c r="W72" s="37"/>
      <c r="X72" s="68"/>
      <c r="Y72" s="68">
        <v>-0.22460000000000013</v>
      </c>
      <c r="Z72" s="55">
        <f t="shared" ca="1" si="11"/>
        <v>3.3239999999999998</v>
      </c>
      <c r="AA72" s="39" t="s">
        <v>586</v>
      </c>
      <c r="AB72" s="40">
        <v>2.5</v>
      </c>
      <c r="AC72" s="40" t="s">
        <v>995</v>
      </c>
      <c r="AD72" s="40">
        <v>1</v>
      </c>
      <c r="AE72" s="41">
        <v>-6.6000000000000003E-2</v>
      </c>
      <c r="AF72" s="42">
        <v>-38.1</v>
      </c>
      <c r="AG72" s="47">
        <f t="shared" si="17"/>
        <v>-37.700000000000003</v>
      </c>
      <c r="AH72" s="43">
        <f t="shared" ca="1" si="12"/>
        <v>-34.776000000000003</v>
      </c>
      <c r="AI72" s="43">
        <f t="shared" ca="1" si="13"/>
        <v>-34.376000000000005</v>
      </c>
      <c r="AJ72" s="44" cm="1">
        <f t="array" aca="1" ref="AJ72" ca="1" xml:space="preserve">
N("initial sens-loopgain")+
$AF72-BoxVal(ROW($AA72),26,COLUMN(INDIRECT("T"&amp;(INT(ROW($AA89)/65))*65+2)))</f>
        <v>-40.1</v>
      </c>
      <c r="AK72" s="44">
        <f t="shared" ca="1" si="14"/>
        <v>-39.700000000000003</v>
      </c>
      <c r="AL72" s="44" cm="1">
        <f t="array" aca="1" ref="AL72" ca="1" xml:space="preserve">
N("initial sens-loopgain-gain-gain ref-vcm")+
$AH72-
BoxVal(ROW($AA72),26,COLUMN(INDIRECT("T"&amp;(INT(ROW($AA89)/65))*65+2)))-
$AB72-
$W72-
IFERROR(VLOOKUP($AC72,$CT$1:$DC$31,7,FALSE),0)</f>
        <v>-39.276000000000003</v>
      </c>
      <c r="AM72" s="44">
        <f t="shared" ca="1" si="15"/>
        <v>-38.876000000000005</v>
      </c>
      <c r="AN72" s="36" t="str">
        <f t="shared" ca="1" si="16"/>
        <v>30</v>
      </c>
      <c r="AO72" s="36" t="str" cm="1">
        <f t="array" aca="1" ref="AO72" ca="1">ManualLookup(AB72,BoxVal(ROW(AB72),4,COLUMN(AO70)),INDIRECT(DO$3))</f>
        <v>09</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80</v>
      </c>
      <c r="AS72" s="36"/>
    </row>
    <row r="73" spans="19:45" ht="30" customHeight="1" x14ac:dyDescent="0.25">
      <c r="S73" s="7" t="s">
        <v>19</v>
      </c>
      <c r="T73" s="15" t="s">
        <v>584</v>
      </c>
      <c r="U73" s="36" t="str">
        <f t="shared" ca="1" si="10"/>
        <v>0x39=-38.90,-38.10;</v>
      </c>
      <c r="V73" s="37"/>
      <c r="W73" s="37"/>
      <c r="X73" s="68"/>
      <c r="Y73" s="68">
        <v>0</v>
      </c>
      <c r="Z73" s="55">
        <f t="shared" ca="1" si="11"/>
        <v>4.05</v>
      </c>
      <c r="AA73" s="39" t="s">
        <v>586</v>
      </c>
      <c r="AB73" s="40">
        <v>2.5</v>
      </c>
      <c r="AC73" s="40" t="s">
        <v>995</v>
      </c>
      <c r="AD73" s="40">
        <v>1</v>
      </c>
      <c r="AE73" s="41">
        <v>0</v>
      </c>
      <c r="AF73" s="42">
        <v>-38.9</v>
      </c>
      <c r="AG73" s="47">
        <f t="shared" si="17"/>
        <v>-38.1</v>
      </c>
      <c r="AH73" s="43">
        <f t="shared" ca="1" si="12"/>
        <v>-34.85</v>
      </c>
      <c r="AI73" s="43">
        <f t="shared" ca="1" si="13"/>
        <v>-34.050000000000004</v>
      </c>
      <c r="AJ73" s="44" cm="1">
        <f t="array" aca="1" ref="AJ73" ca="1" xml:space="preserve">
N("initial sens-loopgain")+
$AF73-BoxVal(ROW($AA73),26,COLUMN(INDIRECT("T"&amp;(INT(ROW($AA90)/65))*65+2)))</f>
        <v>-40.9</v>
      </c>
      <c r="AK73" s="44">
        <f t="shared" ca="1" si="14"/>
        <v>-40.1</v>
      </c>
      <c r="AL73" s="44" cm="1">
        <f t="array" aca="1" ref="AL73" ca="1" xml:space="preserve">
N("initial sens-loopgain-gain-gain ref-vcm")+
$AH73-
BoxVal(ROW($AA73),26,COLUMN(INDIRECT("T"&amp;(INT(ROW($AA90)/65))*65+2)))-
$AB73-
$W73-
IFERROR(VLOOKUP($AC73,$CT$1:$DC$31,7,FALSE),0)</f>
        <v>-39.35</v>
      </c>
      <c r="AM73" s="44">
        <f t="shared" ca="1" si="15"/>
        <v>-38.550000000000004</v>
      </c>
      <c r="AN73" s="36" t="str">
        <f t="shared" ca="1" si="16"/>
        <v>30</v>
      </c>
      <c r="AO73" s="36" t="str" cm="1">
        <f t="array" aca="1" ref="AO73" ca="1">ManualLookup(AB73,BoxVal(ROW(AB73),4,COLUMN(AO71)),INDIRECT(DO$3))</f>
        <v>09</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0"/>
        <v>0x3A=-39.60,-38.90;</v>
      </c>
      <c r="V74" s="37"/>
      <c r="W74" s="37"/>
      <c r="X74" s="68"/>
      <c r="Y74" s="68">
        <v>0</v>
      </c>
      <c r="Z74" s="55">
        <f ca="1" xml:space="preserve">
N("vbias,vlookup vbias range")+
VLOOKUP($AA74,INDIRECT(BoxVal(ROW($AA74),34,COLUMN(T70))),2,FALSE)+
N("gain")+
$AB74+
N("vcm")+
VLOOKUP($AC74,$CT$1:$DC$31,7,FALSE)+
N("(vbias*vcp*vbg-vbias)*sensor ratio")+
VbiasCal($AA74,$AD74,$AE74,BoxVal(ROW($AC74),18,COLUMN($T$22)))+
N("vbias ref+gain ref")+
$V74+$W74</f>
        <v>5.05</v>
      </c>
      <c r="AA74" s="39" t="s">
        <v>586</v>
      </c>
      <c r="AB74" s="40">
        <v>3.5</v>
      </c>
      <c r="AC74" s="40" t="s">
        <v>995</v>
      </c>
      <c r="AD74" s="40">
        <v>1</v>
      </c>
      <c r="AE74" s="41">
        <v>0</v>
      </c>
      <c r="AF74" s="42">
        <v>-39.6</v>
      </c>
      <c r="AG74" s="47">
        <f t="shared" si="17"/>
        <v>-38.9</v>
      </c>
      <c r="AH74" s="43">
        <f t="shared" ca="1" si="12"/>
        <v>-34.550000000000004</v>
      </c>
      <c r="AI74" s="43">
        <f t="shared" ca="1" si="13"/>
        <v>-33.85</v>
      </c>
      <c r="AJ74" s="44" cm="1">
        <f t="array" aca="1" ref="AJ74" ca="1" xml:space="preserve">
N("initial sens-loopgain")+
$AF74-BoxVal(ROW($AA74),26,COLUMN(INDIRECT("T"&amp;(INT(ROW($AA91)/65))*65+2)))</f>
        <v>-41.6</v>
      </c>
      <c r="AK74" s="44">
        <f t="shared" ca="1" si="14"/>
        <v>-40.9</v>
      </c>
      <c r="AL74" s="44" cm="1">
        <f t="array" aca="1" ref="AL74" ca="1" xml:space="preserve">
N("initial sens-loopgain-gain-gain ref-vcm")+
$AH74-
BoxVal(ROW($AA74),26,COLUMN(INDIRECT("T"&amp;(INT(ROW($AA91)/65))*65+2)))-
$AB74-
$W74-
IFERROR(VLOOKUP($AC74,$CT$1:$DC$31,7,FALSE),0)</f>
        <v>-40.050000000000004</v>
      </c>
      <c r="AM74" s="44">
        <f t="shared" ca="1" si="15"/>
        <v>-39.35</v>
      </c>
      <c r="AN74" s="36" t="str">
        <f t="shared" ca="1" si="16"/>
        <v>30</v>
      </c>
      <c r="AO74" s="36" t="str" cm="1">
        <f t="array" aca="1" ref="AO74" ca="1">ManualLookup(AB74,BoxVal(ROW(AB74),4,COLUMN(AO72)),INDIRECT(DO$3))</f>
        <v>0A</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0"/>
        <v>0x49=-40.00,-39.60;</v>
      </c>
      <c r="V75" s="37"/>
      <c r="W75" s="37"/>
      <c r="X75" s="68"/>
      <c r="Y75" s="68">
        <v>0</v>
      </c>
      <c r="Z75" s="55">
        <f t="shared" ca="1" si="11"/>
        <v>5.6</v>
      </c>
      <c r="AA75" s="39" t="s">
        <v>587</v>
      </c>
      <c r="AB75" s="40">
        <v>2.5</v>
      </c>
      <c r="AC75" s="40" t="s">
        <v>995</v>
      </c>
      <c r="AD75" s="40">
        <v>1</v>
      </c>
      <c r="AE75" s="41">
        <v>0</v>
      </c>
      <c r="AF75" s="42">
        <v>-40</v>
      </c>
      <c r="AG75" s="47">
        <f t="shared" si="17"/>
        <v>-39.6</v>
      </c>
      <c r="AH75" s="43">
        <f t="shared" ca="1" si="12"/>
        <v>-34.4</v>
      </c>
      <c r="AI75" s="43">
        <f t="shared" ca="1" si="13"/>
        <v>-34</v>
      </c>
      <c r="AJ75" s="44" cm="1">
        <f t="array" aca="1" ref="AJ75" ca="1" xml:space="preserve">
N("initial sens-loopgain")+
$AF75-BoxVal(ROW($AA75),26,COLUMN(INDIRECT("T"&amp;(INT(ROW($AA92)/65))*65+2)))</f>
        <v>-42</v>
      </c>
      <c r="AK75" s="44">
        <f t="shared" ca="1" si="14"/>
        <v>-41.6</v>
      </c>
      <c r="AL75" s="44" cm="1">
        <f t="array" aca="1" ref="AL75" ca="1" xml:space="preserve">
N("initial sens-loopgain-gain-gain ref-vcm")+
$AH75-
BoxVal(ROW($AA75),26,COLUMN(INDIRECT("T"&amp;(INT(ROW($AA92)/65))*65+2)))-
$AB75-
$W75-
IFERROR(VLOOKUP($AC75,$CT$1:$DC$31,7,FALSE),0)</f>
        <v>-38.9</v>
      </c>
      <c r="AM75" s="44">
        <f t="shared" ca="1" si="15"/>
        <v>-38.5</v>
      </c>
      <c r="AN75" s="36" t="str">
        <f t="shared" ca="1" si="16"/>
        <v>40</v>
      </c>
      <c r="AO75" s="36" t="str" cm="1">
        <f t="array" aca="1" ref="AO75" ca="1">ManualLookup(AB75,BoxVal(ROW(AB75),4,COLUMN(AO73)),INDIRECT(DO$3))</f>
        <v>09</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0"/>
        <v>0x4A=-40.50,-40.00;</v>
      </c>
      <c r="V76" s="37"/>
      <c r="W76" s="37"/>
      <c r="X76" s="68"/>
      <c r="Y76" s="68">
        <v>0</v>
      </c>
      <c r="Z76" s="55">
        <f t="shared" ca="1" si="11"/>
        <v>6.6</v>
      </c>
      <c r="AA76" s="39" t="s">
        <v>587</v>
      </c>
      <c r="AB76" s="40">
        <v>3.5</v>
      </c>
      <c r="AC76" s="40" t="s">
        <v>995</v>
      </c>
      <c r="AD76" s="40">
        <v>1</v>
      </c>
      <c r="AE76" s="41">
        <v>0</v>
      </c>
      <c r="AF76" s="42">
        <v>-40.5</v>
      </c>
      <c r="AG76" s="47">
        <f t="shared" si="17"/>
        <v>-40</v>
      </c>
      <c r="AH76" s="43">
        <f t="shared" ca="1" si="12"/>
        <v>-33.9</v>
      </c>
      <c r="AI76" s="43">
        <f t="shared" ca="1" si="13"/>
        <v>-33.4</v>
      </c>
      <c r="AJ76" s="44" cm="1">
        <f t="array" aca="1" ref="AJ76" ca="1" xml:space="preserve">
N("initial sens-loopgain")+
$AF76-BoxVal(ROW($AA76),26,COLUMN(INDIRECT("T"&amp;(INT(ROW($AA93)/65))*65+2)))</f>
        <v>-42.5</v>
      </c>
      <c r="AK76" s="44">
        <f t="shared" ca="1" si="14"/>
        <v>-42</v>
      </c>
      <c r="AL76" s="44" cm="1">
        <f t="array" aca="1" ref="AL76" ca="1" xml:space="preserve">
N("initial sens-loopgain-gain-gain ref-vcm")+
$AH76-
BoxVal(ROW($AA76),26,COLUMN(INDIRECT("T"&amp;(INT(ROW($AA93)/65))*65+2)))-
$AB76-
$W76-
IFERROR(VLOOKUP($AC76,$CT$1:$DC$31,7,FALSE),0)</f>
        <v>-39.4</v>
      </c>
      <c r="AM76" s="44">
        <f t="shared" ca="1" si="15"/>
        <v>-38.9</v>
      </c>
      <c r="AN76" s="36" t="str">
        <f t="shared" ca="1" si="16"/>
        <v>40</v>
      </c>
      <c r="AO76" s="36" t="str" cm="1">
        <f t="array" aca="1" ref="AO76" ca="1">ManualLookup(AB76,BoxVal(ROW(AB76),4,COLUMN(AO74)),INDIRECT(DO$3))</f>
        <v>0A</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1255</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42</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364</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t="s">
        <v>562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0.623V (1.3V), 0.622V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S98" s="7"/>
      <c r="T98" s="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v>5.9</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v>3.1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1.55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0</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t="s">
        <v>818</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v>0</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109"/>
      <c r="AS130" s="109"/>
    </row>
    <row r="131" spans="19:45" ht="30" customHeight="1" x14ac:dyDescent="0.25">
      <c r="S131" s="31" cm="1">
        <f t="array" ref="S131">BoxNum(ROW($S131))</f>
        <v>3</v>
      </c>
      <c r="T131" s="7" t="s">
        <v>698</v>
      </c>
      <c r="U131" s="15" t="s">
        <v>1224</v>
      </c>
      <c r="V131" s="12"/>
      <c r="W131" s="65"/>
      <c r="X131" s="12"/>
      <c r="Y131" s="7">
        <f>VLOOKUP(U131,$DX$1:$DZ$21,3,FALSE)</f>
        <v>0</v>
      </c>
      <c r="Z131" s="5"/>
      <c r="AA131" s="5"/>
      <c r="AB131" s="5"/>
      <c r="AC131" s="5"/>
      <c r="AD131" s="8"/>
      <c r="AE131" s="5"/>
      <c r="AF131" s="5"/>
      <c r="AG131" s="5"/>
      <c r="AH131" s="5"/>
      <c r="AI131" s="5"/>
      <c r="AJ131" s="5"/>
      <c r="AK131" s="5"/>
      <c r="AL131" s="5"/>
      <c r="AM131" s="5"/>
      <c r="AN131" s="5"/>
      <c r="AO131" s="5"/>
      <c r="AP131" s="5"/>
      <c r="AQ131" s="5"/>
      <c r="AR131" s="5"/>
      <c r="AS131" s="5"/>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default_NormalMode_38dB_010ZB_2227G_360_427_ZTS6853_MP3.0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104"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329</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41</v>
      </c>
      <c r="U135" s="36" t="str">
        <f t="shared" ref="U135:U149" ca="1" si="18">ConfigCode($AA135,$AN135,$AO135,$AP135,$AQ135,$AR135,$AF135,$AG135,2)</f>
        <v>0x03=-36.40,-36.00;</v>
      </c>
      <c r="V135" s="37">
        <v>0.1</v>
      </c>
      <c r="W135" s="37"/>
      <c r="X135" s="68"/>
      <c r="Y135" s="68">
        <v>-1.9</v>
      </c>
      <c r="Z135" s="55">
        <f t="shared" ref="Z135:Z149" ca="1" si="19" xml:space="preserve">
N("vbias,vlookup vbias range")+
VLOOKUP($AA135,INDIRECT(BoxVal(ROW($AA135),34,COLUMN(T131))),2,FALSE)+
N("gain")+
$AB135+
N("vcm")+
VLOOKUP($AC135,$CT$1:$DC$31,7,FALSE)+
N("(vbias*vcp*vbg-vbias)*sensor ratio")+
VbiasCal($AA135,$AD135,$AE135,BoxVal(ROW($AC135),18,COLUMN($T$22)))+
N("vbias ref+gain ref")+
$V135+$W135</f>
        <v>-1.9</v>
      </c>
      <c r="AA135" s="39" t="s">
        <v>584</v>
      </c>
      <c r="AB135" s="40">
        <v>-2</v>
      </c>
      <c r="AC135" s="40" t="s">
        <v>995</v>
      </c>
      <c r="AD135" s="40">
        <v>1</v>
      </c>
      <c r="AE135" s="41">
        <v>0</v>
      </c>
      <c r="AF135" s="42">
        <v>-36.4</v>
      </c>
      <c r="AG135" s="42">
        <v>-36</v>
      </c>
      <c r="AH135" s="43">
        <f t="shared" ref="AH135:AH149" ca="1" si="20">$AF135+$Z135</f>
        <v>-38.299999999999997</v>
      </c>
      <c r="AI135" s="43">
        <f t="shared" ref="AI135:AI149" ca="1" si="21">$AG135+$Z135</f>
        <v>-37.9</v>
      </c>
      <c r="AJ135" s="44" cm="1">
        <f t="array" aca="1" ref="AJ135" ca="1" xml:space="preserve">
N("initial sens-loopgain")+
$AF135-BoxVal(ROW($AA135),26,COLUMN(INDIRECT("T"&amp;(INT(ROW($AA152)/65))*65+2)))</f>
        <v>-38.4</v>
      </c>
      <c r="AK135" s="44">
        <f t="shared" ref="AK135:AK149" ca="1" si="22">AJ135+(AG135-AF135)</f>
        <v>-38</v>
      </c>
      <c r="AL135" s="44" cm="1">
        <f t="array" aca="1" ref="AL135" ca="1" xml:space="preserve">
N("initial sens-loopgain-gain-gain ref-vcm")+
$AH135-
BoxVal(ROW($AA135),26,COLUMN(INDIRECT("T"&amp;(INT(ROW($AA152)/65))*65+2)))-
$AB135-
$W135-
IFERROR(VLOOKUP($AC135,$CT$1:$DC$31,7,FALSE),0)</f>
        <v>-38.299999999999997</v>
      </c>
      <c r="AM135" s="44">
        <f t="shared" ref="AM135:AM149" ca="1" si="23">AL135+(AG135-AF135)</f>
        <v>-37.9</v>
      </c>
      <c r="AN135" s="36" t="str">
        <f t="shared" ref="AN135:AN149" ca="1" si="24">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373</v>
      </c>
      <c r="U136" s="36" t="str">
        <f t="shared" ca="1" si="18"/>
        <v>0x04=-36.80,-36.40;</v>
      </c>
      <c r="V136" s="37">
        <v>0.1</v>
      </c>
      <c r="W136" s="37"/>
      <c r="X136" s="68"/>
      <c r="Y136" s="68">
        <v>-1.4</v>
      </c>
      <c r="Z136" s="55">
        <f t="shared" ca="1" si="19"/>
        <v>-1.4</v>
      </c>
      <c r="AA136" s="39" t="s">
        <v>584</v>
      </c>
      <c r="AB136" s="40">
        <v>-1.5</v>
      </c>
      <c r="AC136" s="40" t="s">
        <v>995</v>
      </c>
      <c r="AD136" s="40">
        <v>1</v>
      </c>
      <c r="AE136" s="41">
        <v>0</v>
      </c>
      <c r="AF136" s="42">
        <v>-36.799999999999997</v>
      </c>
      <c r="AG136" s="47">
        <f t="shared" ref="AG136:AG149" si="25">AF135</f>
        <v>-36.4</v>
      </c>
      <c r="AH136" s="43">
        <f t="shared" ca="1" si="20"/>
        <v>-38.199999999999996</v>
      </c>
      <c r="AI136" s="43">
        <f t="shared" ca="1" si="21"/>
        <v>-37.799999999999997</v>
      </c>
      <c r="AJ136" s="44" cm="1">
        <f t="array" aca="1" ref="AJ136" ca="1" xml:space="preserve">
N("initial sens-loopgain")+
$AF136-BoxVal(ROW($AA136),26,COLUMN(INDIRECT("T"&amp;(INT(ROW($AA153)/65))*65+2)))</f>
        <v>-38.799999999999997</v>
      </c>
      <c r="AK136" s="44">
        <f t="shared" ca="1" si="22"/>
        <v>-38.4</v>
      </c>
      <c r="AL136" s="44" cm="1">
        <f t="array" aca="1" ref="AL136" ca="1" xml:space="preserve">
N("initial sens-loopgain-gain-gain ref-vcm")+
$AH136-
BoxVal(ROW($AA136),26,COLUMN(INDIRECT("T"&amp;(INT(ROW($AA153)/65))*65+2)))-
$AB136-
$W136-
IFERROR(VLOOKUP($AC136,$CT$1:$DC$31,7,FALSE),0)</f>
        <v>-38.699999999999996</v>
      </c>
      <c r="AM136" s="44">
        <f t="shared" ca="1" si="23"/>
        <v>-38.299999999999997</v>
      </c>
      <c r="AN136" s="36" t="str">
        <f t="shared" ca="1" si="24"/>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18"/>
        <v>0x05=-37.20,-36.80;</v>
      </c>
      <c r="V137" s="37"/>
      <c r="W137" s="37"/>
      <c r="X137" s="68"/>
      <c r="Y137" s="68">
        <v>-1</v>
      </c>
      <c r="Z137" s="55">
        <f t="shared" ca="1" si="19"/>
        <v>-1</v>
      </c>
      <c r="AA137" s="39" t="s">
        <v>584</v>
      </c>
      <c r="AB137" s="40">
        <v>-1</v>
      </c>
      <c r="AC137" s="40" t="s">
        <v>995</v>
      </c>
      <c r="AD137" s="40">
        <v>1</v>
      </c>
      <c r="AE137" s="41">
        <v>0</v>
      </c>
      <c r="AF137" s="42">
        <v>-37.200000000000003</v>
      </c>
      <c r="AG137" s="47">
        <f t="shared" si="25"/>
        <v>-36.799999999999997</v>
      </c>
      <c r="AH137" s="43">
        <f t="shared" ca="1" si="20"/>
        <v>-38.200000000000003</v>
      </c>
      <c r="AI137" s="43">
        <f t="shared" ca="1" si="21"/>
        <v>-37.799999999999997</v>
      </c>
      <c r="AJ137" s="44" cm="1">
        <f t="array" aca="1" ref="AJ137" ca="1" xml:space="preserve">
N("initial sens-loopgain")+
$AF137-BoxVal(ROW($AA137),26,COLUMN(INDIRECT("T"&amp;(INT(ROW($AA154)/65))*65+2)))</f>
        <v>-39.200000000000003</v>
      </c>
      <c r="AK137" s="44">
        <f t="shared" ca="1" si="22"/>
        <v>-38.799999999999997</v>
      </c>
      <c r="AL137" s="44" cm="1">
        <f t="array" aca="1" ref="AL137" ca="1" xml:space="preserve">
N("initial sens-loopgain-gain-gain ref-vcm")+
$AH137-
BoxVal(ROW($AA137),26,COLUMN(INDIRECT("T"&amp;(INT(ROW($AA154)/65))*65+2)))-
$AB137-
$W137-
IFERROR(VLOOKUP($AC137,$CT$1:$DC$31,7,FALSE),0)</f>
        <v>-39.200000000000003</v>
      </c>
      <c r="AM137" s="44">
        <f t="shared" ca="1" si="23"/>
        <v>-38.799999999999997</v>
      </c>
      <c r="AN137" s="36" t="str">
        <f t="shared" ca="1" si="24"/>
        <v>00</v>
      </c>
      <c r="AO137" s="36" t="str" cm="1">
        <f t="array" aca="1" ref="AO137" ca="1">ManualLookup(AB137,BoxVal(ROW(AB137),4,COLUMN(AO135)),INDIRECT(DO$3))</f>
        <v>05</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18"/>
        <v>0x33=-37.65,-37.20;</v>
      </c>
      <c r="V138" s="37">
        <v>0.2</v>
      </c>
      <c r="W138" s="37"/>
      <c r="X138" s="68"/>
      <c r="Y138" s="68">
        <v>-0.6</v>
      </c>
      <c r="Z138" s="55">
        <f t="shared" ca="1" si="19"/>
        <v>-0.60000000000000009</v>
      </c>
      <c r="AA138" s="39" t="s">
        <v>586</v>
      </c>
      <c r="AB138" s="40">
        <v>-2</v>
      </c>
      <c r="AC138" s="40" t="s">
        <v>995</v>
      </c>
      <c r="AD138" s="40">
        <v>1</v>
      </c>
      <c r="AE138" s="41">
        <v>0</v>
      </c>
      <c r="AF138" s="42">
        <v>-37.65</v>
      </c>
      <c r="AG138" s="47">
        <f t="shared" si="25"/>
        <v>-37.200000000000003</v>
      </c>
      <c r="AH138" s="43">
        <f t="shared" ca="1" si="20"/>
        <v>-38.25</v>
      </c>
      <c r="AI138" s="43">
        <f t="shared" ca="1" si="21"/>
        <v>-37.800000000000004</v>
      </c>
      <c r="AJ138" s="44" cm="1">
        <f t="array" aca="1" ref="AJ138" ca="1" xml:space="preserve">
N("initial sens-loopgain")+
$AF138-BoxVal(ROW($AA138),26,COLUMN(INDIRECT("T"&amp;(INT(ROW($AA155)/65))*65+2)))</f>
        <v>-39.65</v>
      </c>
      <c r="AK138" s="44">
        <f t="shared" ca="1" si="22"/>
        <v>-39.200000000000003</v>
      </c>
      <c r="AL138" s="44" cm="1">
        <f t="array" aca="1" ref="AL138" ca="1" xml:space="preserve">
N("initial sens-loopgain-gain-gain ref-vcm")+
$AH138-
BoxVal(ROW($AA138),26,COLUMN(INDIRECT("T"&amp;(INT(ROW($AA155)/65))*65+2)))-
$AB138-
$W138-
IFERROR(VLOOKUP($AC138,$CT$1:$DC$31,7,FALSE),0)</f>
        <v>-38.25</v>
      </c>
      <c r="AM138" s="44">
        <f t="shared" ca="1" si="23"/>
        <v>-37.800000000000004</v>
      </c>
      <c r="AN138" s="36" t="str">
        <f t="shared" ca="1" si="24"/>
        <v>30</v>
      </c>
      <c r="AO138" s="36" t="str" cm="1">
        <f t="array" aca="1" ref="AO138" ca="1">ManualLookup(AB138,BoxVal(ROW(AB138),4,COLUMN(AO136)),INDIRECT(DO$3))</f>
        <v>03</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18"/>
        <v>0x34=-38.10,-37.65;</v>
      </c>
      <c r="V139" s="37">
        <v>0.15</v>
      </c>
      <c r="W139" s="37"/>
      <c r="X139" s="38"/>
      <c r="Y139" s="38">
        <v>-0.15</v>
      </c>
      <c r="Z139" s="55">
        <f ca="1" xml:space="preserve">
N("vbias,vlookup vbias range")+
VLOOKUP($AA139,INDIRECT(BoxVal(ROW($AA139),34,COLUMN(T135))),2,FALSE)+
N("gain")+
$AB139+
N("vcm")+
VLOOKUP($AC139,$CT$1:$DC$31,7,FALSE)+
N("(vbias*vcp*vbg-vbias)*sensor ratio")+
VbiasCal($AA139,$AD139,$AE139,BoxVal(ROW($AC139),18,COLUMN($T$22)))+
N("vbias ref+gain ref")+
$V139+$W139</f>
        <v>-0.15000000000000005</v>
      </c>
      <c r="AA139" s="39" t="s">
        <v>586</v>
      </c>
      <c r="AB139" s="40">
        <v>-1.5</v>
      </c>
      <c r="AC139" s="40" t="s">
        <v>995</v>
      </c>
      <c r="AD139" s="40">
        <v>1</v>
      </c>
      <c r="AE139" s="41">
        <v>0</v>
      </c>
      <c r="AF139" s="42">
        <v>-38.1</v>
      </c>
      <c r="AG139" s="47">
        <f t="shared" si="25"/>
        <v>-37.65</v>
      </c>
      <c r="AH139" s="43">
        <f t="shared" ca="1" si="20"/>
        <v>-38.25</v>
      </c>
      <c r="AI139" s="43">
        <f t="shared" ca="1" si="21"/>
        <v>-37.799999999999997</v>
      </c>
      <c r="AJ139" s="44" cm="1">
        <f t="array" aca="1" ref="AJ139" ca="1" xml:space="preserve">
N("initial sens-loopgain")+
$AF139-BoxVal(ROW($AA139),26,COLUMN(INDIRECT("T"&amp;(INT(ROW($AA156)/65))*65+2)))</f>
        <v>-40.1</v>
      </c>
      <c r="AK139" s="44">
        <f t="shared" ca="1" si="22"/>
        <v>-39.65</v>
      </c>
      <c r="AL139" s="44" cm="1">
        <f t="array" aca="1" ref="AL139" ca="1" xml:space="preserve">
N("initial sens-loopgain-gain-gain ref-vcm")+
$AH139-
BoxVal(ROW($AA139),26,COLUMN(INDIRECT("T"&amp;(INT(ROW($AA156)/65))*65+2)))-
$AB139-
$W139-
IFERROR(VLOOKUP($AC139,$CT$1:$DC$31,7,FALSE),0)</f>
        <v>-38.75</v>
      </c>
      <c r="AM139" s="44">
        <f t="shared" ca="1" si="23"/>
        <v>-38.299999999999997</v>
      </c>
      <c r="AN139" s="36" t="str">
        <f t="shared" ca="1" si="24"/>
        <v>30</v>
      </c>
      <c r="AO139" s="36" t="str" cm="1">
        <f t="array" aca="1" ref="AO139" ca="1">ManualLookup(AB139,BoxVal(ROW(AB139),4,COLUMN(AO137)),INDIRECT(DO$3))</f>
        <v>04</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18"/>
        <v>0x35=-38.60,-38.10;</v>
      </c>
      <c r="V140" s="37">
        <v>0.1</v>
      </c>
      <c r="W140" s="37"/>
      <c r="X140" s="38"/>
      <c r="Y140" s="38">
        <v>0.28000000000000003</v>
      </c>
      <c r="Z140" s="55">
        <f t="shared" ca="1" si="19"/>
        <v>0.29999999999999993</v>
      </c>
      <c r="AA140" s="39" t="s">
        <v>586</v>
      </c>
      <c r="AB140" s="40">
        <v>-1</v>
      </c>
      <c r="AC140" s="40" t="s">
        <v>995</v>
      </c>
      <c r="AD140" s="40">
        <v>1</v>
      </c>
      <c r="AE140" s="41">
        <v>0</v>
      </c>
      <c r="AF140" s="42">
        <v>-38.6</v>
      </c>
      <c r="AG140" s="47">
        <f t="shared" si="25"/>
        <v>-38.1</v>
      </c>
      <c r="AH140" s="43">
        <f t="shared" ca="1" si="20"/>
        <v>-38.300000000000004</v>
      </c>
      <c r="AI140" s="43">
        <f t="shared" ca="1" si="21"/>
        <v>-37.800000000000004</v>
      </c>
      <c r="AJ140" s="44" cm="1">
        <f t="array" aca="1" ref="AJ140" ca="1" xml:space="preserve">
N("initial sens-loopgain")+
$AF140-BoxVal(ROW($AA140),26,COLUMN(INDIRECT("T"&amp;(INT(ROW($AA157)/65))*65+2)))</f>
        <v>-40.6</v>
      </c>
      <c r="AK140" s="44">
        <f t="shared" ca="1" si="22"/>
        <v>-40.1</v>
      </c>
      <c r="AL140" s="44" cm="1">
        <f t="array" aca="1" ref="AL140" ca="1" xml:space="preserve">
N("initial sens-loopgain-gain-gain ref-vcm")+
$AH140-
BoxVal(ROW($AA140),26,COLUMN(INDIRECT("T"&amp;(INT(ROW($AA157)/65))*65+2)))-
$AB140-
$W140-
IFERROR(VLOOKUP($AC140,$CT$1:$DC$31,7,FALSE),0)</f>
        <v>-39.300000000000004</v>
      </c>
      <c r="AM140" s="44">
        <f t="shared" ca="1" si="23"/>
        <v>-38.800000000000004</v>
      </c>
      <c r="AN140" s="36" t="str">
        <f t="shared" ca="1" si="24"/>
        <v>30</v>
      </c>
      <c r="AO140" s="36" t="str" cm="1">
        <f t="array" aca="1" ref="AO140" ca="1">ManualLookup(AB140,BoxVal(ROW(AB140),4,COLUMN(AO138)),INDIRECT(DO$3))</f>
        <v>05</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18"/>
        <v>0x43=-38.80,-38.60;</v>
      </c>
      <c r="V141" s="37">
        <v>0.2</v>
      </c>
      <c r="W141" s="37"/>
      <c r="X141" s="38"/>
      <c r="Y141" s="38">
        <v>0.61</v>
      </c>
      <c r="Z141" s="55">
        <f t="shared" ca="1" si="19"/>
        <v>0.59999999999999987</v>
      </c>
      <c r="AA141" s="39" t="s">
        <v>587</v>
      </c>
      <c r="AB141" s="40">
        <v>-2</v>
      </c>
      <c r="AC141" s="40" t="s">
        <v>995</v>
      </c>
      <c r="AD141" s="40">
        <v>1</v>
      </c>
      <c r="AE141" s="41">
        <v>0</v>
      </c>
      <c r="AF141" s="42">
        <v>-38.799999999999997</v>
      </c>
      <c r="AG141" s="47">
        <f t="shared" si="25"/>
        <v>-38.6</v>
      </c>
      <c r="AH141" s="43">
        <f t="shared" ca="1" si="20"/>
        <v>-38.199999999999996</v>
      </c>
      <c r="AI141" s="43">
        <f t="shared" ca="1" si="21"/>
        <v>-38</v>
      </c>
      <c r="AJ141" s="44" cm="1">
        <f t="array" aca="1" ref="AJ141" ca="1" xml:space="preserve">
N("initial sens-loopgain")+
$AF141-BoxVal(ROW($AA141),26,COLUMN(INDIRECT("T"&amp;(INT(ROW($AA158)/65))*65+2)))</f>
        <v>-40.799999999999997</v>
      </c>
      <c r="AK141" s="44">
        <f t="shared" ca="1" si="22"/>
        <v>-40.6</v>
      </c>
      <c r="AL141" s="44" cm="1">
        <f t="array" aca="1" ref="AL141" ca="1" xml:space="preserve">
N("initial sens-loopgain-gain-gain ref-vcm")+
$AH141-
BoxVal(ROW($AA141),26,COLUMN(INDIRECT("T"&amp;(INT(ROW($AA158)/65))*65+2)))-
$AB141-
$W141-
IFERROR(VLOOKUP($AC141,$CT$1:$DC$31,7,FALSE),0)</f>
        <v>-38.199999999999996</v>
      </c>
      <c r="AM141" s="44">
        <f t="shared" ca="1" si="23"/>
        <v>-38</v>
      </c>
      <c r="AN141" s="36" t="str">
        <f t="shared" ca="1" si="24"/>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18"/>
        <v>0x44=-39.20,-38.80;</v>
      </c>
      <c r="V142" s="37">
        <v>0.1</v>
      </c>
      <c r="W142" s="37"/>
      <c r="X142" s="38">
        <v>0.9</v>
      </c>
      <c r="Y142" s="38">
        <v>1</v>
      </c>
      <c r="Z142" s="55">
        <f t="shared" ca="1" si="19"/>
        <v>0.99999999999999989</v>
      </c>
      <c r="AA142" s="39" t="s">
        <v>587</v>
      </c>
      <c r="AB142" s="40">
        <v>-1.5</v>
      </c>
      <c r="AC142" s="40" t="s">
        <v>995</v>
      </c>
      <c r="AD142" s="40">
        <v>1</v>
      </c>
      <c r="AE142" s="41">
        <v>0</v>
      </c>
      <c r="AF142" s="42">
        <v>-39.200000000000003</v>
      </c>
      <c r="AG142" s="47">
        <f t="shared" si="25"/>
        <v>-38.799999999999997</v>
      </c>
      <c r="AH142" s="43">
        <f t="shared" ca="1" si="20"/>
        <v>-38.200000000000003</v>
      </c>
      <c r="AI142" s="43">
        <f t="shared" ca="1" si="21"/>
        <v>-37.799999999999997</v>
      </c>
      <c r="AJ142" s="44" cm="1">
        <f t="array" aca="1" ref="AJ142" ca="1" xml:space="preserve">
N("initial sens-loopgain")+
$AF142-BoxVal(ROW($AA142),26,COLUMN(INDIRECT("T"&amp;(INT(ROW($AA159)/65))*65+2)))</f>
        <v>-41.2</v>
      </c>
      <c r="AK142" s="44">
        <f t="shared" ca="1" si="22"/>
        <v>-40.799999999999997</v>
      </c>
      <c r="AL142" s="44" cm="1">
        <f t="array" aca="1" ref="AL142" ca="1" xml:space="preserve">
N("initial sens-loopgain-gain-gain ref-vcm")+
$AH142-
BoxVal(ROW($AA142),26,COLUMN(INDIRECT("T"&amp;(INT(ROW($AA159)/65))*65+2)))-
$AB142-
$W142-
IFERROR(VLOOKUP($AC142,$CT$1:$DC$31,7,FALSE),0)</f>
        <v>-38.700000000000003</v>
      </c>
      <c r="AM142" s="44">
        <f t="shared" ca="1" si="23"/>
        <v>-38.299999999999997</v>
      </c>
      <c r="AN142" s="36" t="str">
        <f t="shared" ca="1" si="24"/>
        <v>40</v>
      </c>
      <c r="AO142" s="36" t="str" cm="1">
        <f t="array" aca="1" ref="AO142" ca="1">ManualLookup(AB142,BoxVal(ROW(AB142),4,COLUMN(AO140)),INDIRECT(DO$3))</f>
        <v>04</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-38</v>
      </c>
      <c r="U143" s="36" t="str">
        <f t="shared" ca="1" si="18"/>
        <v>0x45=-39.75,-39.20;</v>
      </c>
      <c r="V143" s="37"/>
      <c r="W143" s="37"/>
      <c r="X143" s="38">
        <v>1.34</v>
      </c>
      <c r="Y143" s="38">
        <v>1.4</v>
      </c>
      <c r="Z143" s="55">
        <f t="shared" ca="1" si="19"/>
        <v>1.4</v>
      </c>
      <c r="AA143" s="39" t="s">
        <v>587</v>
      </c>
      <c r="AB143" s="40">
        <v>-1</v>
      </c>
      <c r="AC143" s="40" t="s">
        <v>995</v>
      </c>
      <c r="AD143" s="40">
        <v>1</v>
      </c>
      <c r="AE143" s="41">
        <v>0</v>
      </c>
      <c r="AF143" s="42">
        <v>-39.75</v>
      </c>
      <c r="AG143" s="47">
        <f t="shared" si="25"/>
        <v>-39.200000000000003</v>
      </c>
      <c r="AH143" s="43">
        <f t="shared" ca="1" si="20"/>
        <v>-38.35</v>
      </c>
      <c r="AI143" s="43">
        <f t="shared" ca="1" si="21"/>
        <v>-37.800000000000004</v>
      </c>
      <c r="AJ143" s="44" cm="1">
        <f t="array" aca="1" ref="AJ143" ca="1" xml:space="preserve">
N("initial sens-loopgain")+
$AF143-BoxVal(ROW($AA143),26,COLUMN(INDIRECT("T"&amp;(INT(ROW($AA160)/65))*65+2)))</f>
        <v>-41.75</v>
      </c>
      <c r="AK143" s="44">
        <f t="shared" ca="1" si="22"/>
        <v>-41.2</v>
      </c>
      <c r="AL143" s="44" cm="1">
        <f t="array" aca="1" ref="AL143" ca="1" xml:space="preserve">
N("initial sens-loopgain-gain-gain ref-vcm")+
$AH143-
BoxVal(ROW($AA143),26,COLUMN(INDIRECT("T"&amp;(INT(ROW($AA160)/65))*65+2)))-
$AB143-
$W143-
IFERROR(VLOOKUP($AC143,$CT$1:$DC$31,7,FALSE),0)</f>
        <v>-39.35</v>
      </c>
      <c r="AM143" s="44">
        <f t="shared" ca="1" si="23"/>
        <v>-38.800000000000004</v>
      </c>
      <c r="AN143" s="36" t="str">
        <f t="shared" ca="1" si="24"/>
        <v>40</v>
      </c>
      <c r="AO143" s="36" t="str" cm="1">
        <f t="array" aca="1" ref="AO143" ca="1">ManualLookup(AB143,BoxVal(ROW(AB143),4,COLUMN(AO141)),INDIRECT(DO$3))</f>
        <v>05</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1098</v>
      </c>
      <c r="U144" s="36" t="str">
        <f t="shared" ca="1" si="18"/>
        <v>0x54=-40.30,-39.75;</v>
      </c>
      <c r="V144" s="37">
        <v>0.1</v>
      </c>
      <c r="W144" s="37"/>
      <c r="X144" s="38">
        <v>1.95</v>
      </c>
      <c r="Y144" s="38">
        <v>2.1</v>
      </c>
      <c r="Z144" s="55">
        <f t="shared" ca="1" si="19"/>
        <v>2</v>
      </c>
      <c r="AA144" s="39" t="s">
        <v>580</v>
      </c>
      <c r="AB144" s="40">
        <v>-1.5</v>
      </c>
      <c r="AC144" s="40" t="s">
        <v>995</v>
      </c>
      <c r="AD144" s="40">
        <v>1</v>
      </c>
      <c r="AE144" s="41">
        <v>0</v>
      </c>
      <c r="AF144" s="42">
        <v>-40.299999999999997</v>
      </c>
      <c r="AG144" s="47">
        <f t="shared" si="25"/>
        <v>-39.75</v>
      </c>
      <c r="AH144" s="43">
        <f t="shared" ca="1" si="20"/>
        <v>-38.299999999999997</v>
      </c>
      <c r="AI144" s="43">
        <f t="shared" ca="1" si="21"/>
        <v>-37.75</v>
      </c>
      <c r="AJ144" s="44" cm="1">
        <f t="array" aca="1" ref="AJ144" ca="1" xml:space="preserve">
N("initial sens-loopgain")+
$AF144-BoxVal(ROW($AA144),26,COLUMN(INDIRECT("T"&amp;(INT(ROW($AA161)/65))*65+2)))</f>
        <v>-42.3</v>
      </c>
      <c r="AK144" s="44">
        <f t="shared" ca="1" si="22"/>
        <v>-41.75</v>
      </c>
      <c r="AL144" s="44" cm="1">
        <f t="array" aca="1" ref="AL144" ca="1" xml:space="preserve">
N("initial sens-loopgain-gain-gain ref-vcm")+
$AH144-
BoxVal(ROW($AA144),26,COLUMN(INDIRECT("T"&amp;(INT(ROW($AA161)/65))*65+2)))-
$AB144-
$W144-
IFERROR(VLOOKUP($AC144,$CT$1:$DC$31,7,FALSE),0)</f>
        <v>-38.799999999999997</v>
      </c>
      <c r="AM144" s="44">
        <f t="shared" ca="1" si="23"/>
        <v>-38.25</v>
      </c>
      <c r="AN144" s="36" t="str">
        <f t="shared" ca="1" si="24"/>
        <v>50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1229</v>
      </c>
      <c r="U145" s="36" t="str">
        <f t="shared" ca="1" si="18"/>
        <v>0x55=-40.75,-40.30;</v>
      </c>
      <c r="V145" s="37">
        <v>0.05</v>
      </c>
      <c r="W145" s="37"/>
      <c r="X145" s="38">
        <v>2.36</v>
      </c>
      <c r="Y145" s="38">
        <v>2.4500000000000002</v>
      </c>
      <c r="Z145" s="55">
        <f t="shared" ca="1" si="19"/>
        <v>2.4499999999999997</v>
      </c>
      <c r="AA145" s="39" t="s">
        <v>580</v>
      </c>
      <c r="AB145" s="40">
        <v>-1</v>
      </c>
      <c r="AC145" s="40" t="s">
        <v>995</v>
      </c>
      <c r="AD145" s="40">
        <v>1</v>
      </c>
      <c r="AE145" s="41">
        <v>0</v>
      </c>
      <c r="AF145" s="42">
        <v>-40.75</v>
      </c>
      <c r="AG145" s="47">
        <f t="shared" si="25"/>
        <v>-40.299999999999997</v>
      </c>
      <c r="AH145" s="43">
        <f t="shared" ca="1" si="20"/>
        <v>-38.299999999999997</v>
      </c>
      <c r="AI145" s="43">
        <f t="shared" ca="1" si="21"/>
        <v>-37.849999999999994</v>
      </c>
      <c r="AJ145" s="44" cm="1">
        <f t="array" aca="1" ref="AJ145" ca="1" xml:space="preserve">
N("initial sens-loopgain")+
$AF145-BoxVal(ROW($AA145),26,COLUMN(INDIRECT("T"&amp;(INT(ROW($AA162)/65))*65+2)))</f>
        <v>-42.75</v>
      </c>
      <c r="AK145" s="44">
        <f t="shared" ca="1" si="22"/>
        <v>-42.3</v>
      </c>
      <c r="AL145" s="44" cm="1">
        <f t="array" aca="1" ref="AL145" ca="1" xml:space="preserve">
N("initial sens-loopgain-gain-gain ref-vcm")+
$AH145-
BoxVal(ROW($AA145),26,COLUMN(INDIRECT("T"&amp;(INT(ROW($AA162)/65))*65+2)))-
$AB145-
$W145-
IFERROR(VLOOKUP($AC145,$CT$1:$DC$31,7,FALSE),0)</f>
        <v>-39.299999999999997</v>
      </c>
      <c r="AM145" s="44">
        <f t="shared" ca="1" si="23"/>
        <v>-38.849999999999994</v>
      </c>
      <c r="AN145" s="36" t="str">
        <f t="shared" ca="1" si="24"/>
        <v>50</v>
      </c>
      <c r="AO145" s="36" t="str" cm="1">
        <f t="array" aca="1" ref="AO145" ca="1">ManualLookup(AB145,BoxVal(ROW(AB145),4,COLUMN(AO143)),INDIRECT(DO$3))</f>
        <v>05</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3" t="s">
        <v>12</v>
      </c>
      <c r="T146" s="15" t="s">
        <v>548</v>
      </c>
      <c r="U146" s="36" t="str">
        <f t="shared" ca="1" si="18"/>
        <v>0x64=-41.25,-40.75;</v>
      </c>
      <c r="V146" s="37">
        <v>0.2</v>
      </c>
      <c r="W146" s="37"/>
      <c r="X146" s="38"/>
      <c r="Y146" s="38">
        <v>3</v>
      </c>
      <c r="Z146" s="55">
        <f t="shared" ca="1" si="19"/>
        <v>3</v>
      </c>
      <c r="AA146" s="39" t="s">
        <v>581</v>
      </c>
      <c r="AB146" s="40">
        <v>-1.5</v>
      </c>
      <c r="AC146" s="40" t="s">
        <v>995</v>
      </c>
      <c r="AD146" s="40">
        <v>1</v>
      </c>
      <c r="AE146" s="41">
        <v>0</v>
      </c>
      <c r="AF146" s="42">
        <v>-41.25</v>
      </c>
      <c r="AG146" s="47">
        <f t="shared" si="25"/>
        <v>-40.75</v>
      </c>
      <c r="AH146" s="43">
        <f t="shared" ca="1" si="20"/>
        <v>-38.25</v>
      </c>
      <c r="AI146" s="43">
        <f t="shared" ca="1" si="21"/>
        <v>-37.75</v>
      </c>
      <c r="AJ146" s="44" cm="1">
        <f t="array" aca="1" ref="AJ146" ca="1" xml:space="preserve">
N("initial sens-loopgain")+
$AF146-BoxVal(ROW($AA146),26,COLUMN(INDIRECT("T"&amp;(INT(ROW($AA163)/65))*65+2)))</f>
        <v>-43.25</v>
      </c>
      <c r="AK146" s="44">
        <f t="shared" ca="1" si="22"/>
        <v>-42.75</v>
      </c>
      <c r="AL146" s="44" cm="1">
        <f t="array" aca="1" ref="AL146" ca="1" xml:space="preserve">
N("initial sens-loopgain-gain-gain ref-vcm")+
$AH146-
BoxVal(ROW($AA146),26,COLUMN(INDIRECT("T"&amp;(INT(ROW($AA163)/65))*65+2)))-
$AB146-
$W146-
IFERROR(VLOOKUP($AC146,$CT$1:$DC$31,7,FALSE),0)</f>
        <v>-38.75</v>
      </c>
      <c r="AM146" s="44">
        <f t="shared" ca="1" si="23"/>
        <v>-38.25</v>
      </c>
      <c r="AN146" s="36" t="str">
        <f t="shared" ca="1" si="24"/>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73" t="s">
        <v>773</v>
      </c>
      <c r="T147" s="15" t="s">
        <v>562</v>
      </c>
      <c r="U147" s="36" t="str">
        <f t="shared" ca="1" si="18"/>
        <v>0x65=-41.70,-41.25;</v>
      </c>
      <c r="V147" s="37">
        <v>0.15</v>
      </c>
      <c r="W147" s="37"/>
      <c r="X147" s="38"/>
      <c r="Y147" s="38">
        <v>3.45</v>
      </c>
      <c r="Z147" s="55">
        <f t="shared" ca="1" si="19"/>
        <v>3.4499999999999997</v>
      </c>
      <c r="AA147" s="39" t="s">
        <v>581</v>
      </c>
      <c r="AB147" s="40">
        <v>-1</v>
      </c>
      <c r="AC147" s="40" t="s">
        <v>995</v>
      </c>
      <c r="AD147" s="40">
        <v>1</v>
      </c>
      <c r="AE147" s="41">
        <v>0</v>
      </c>
      <c r="AF147" s="42">
        <v>-41.7</v>
      </c>
      <c r="AG147" s="47">
        <f t="shared" si="25"/>
        <v>-41.25</v>
      </c>
      <c r="AH147" s="43">
        <f t="shared" ca="1" si="20"/>
        <v>-38.25</v>
      </c>
      <c r="AI147" s="43">
        <f t="shared" ca="1" si="21"/>
        <v>-37.799999999999997</v>
      </c>
      <c r="AJ147" s="44" cm="1">
        <f t="array" aca="1" ref="AJ147" ca="1" xml:space="preserve">
N("initial sens-loopgain")+
$AF147-BoxVal(ROW($AA147),26,COLUMN(INDIRECT("T"&amp;(INT(ROW($AA164)/65))*65+2)))</f>
        <v>-43.7</v>
      </c>
      <c r="AK147" s="44">
        <f t="shared" ca="1" si="22"/>
        <v>-43.25</v>
      </c>
      <c r="AL147" s="44" cm="1">
        <f t="array" aca="1" ref="AL147" ca="1" xml:space="preserve">
N("initial sens-loopgain-gain-gain ref-vcm")+
$AH147-
BoxVal(ROW($AA147),26,COLUMN(INDIRECT("T"&amp;(INT(ROW($AA164)/65))*65+2)))-
$AB147-
$W147-
IFERROR(VLOOKUP($AC147,$CT$1:$DC$31,7,FALSE),0)</f>
        <v>-39.25</v>
      </c>
      <c r="AM147" s="44">
        <f t="shared" ca="1" si="23"/>
        <v>-38.799999999999997</v>
      </c>
      <c r="AN147" s="36" t="str">
        <f t="shared" ca="1" si="24"/>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v>
      </c>
      <c r="U148" s="36" t="str">
        <f t="shared" ca="1" si="18"/>
        <v>0x66=-42.15,-41.70;</v>
      </c>
      <c r="V148" s="37">
        <v>0.1</v>
      </c>
      <c r="W148" s="37"/>
      <c r="X148" s="38"/>
      <c r="Y148" s="38">
        <v>3.9</v>
      </c>
      <c r="Z148" s="55">
        <f t="shared" ca="1" si="19"/>
        <v>3.9</v>
      </c>
      <c r="AA148" s="39" t="s">
        <v>581</v>
      </c>
      <c r="AB148" s="40">
        <v>-0.5</v>
      </c>
      <c r="AC148" s="40" t="s">
        <v>995</v>
      </c>
      <c r="AD148" s="40">
        <v>1</v>
      </c>
      <c r="AE148" s="41">
        <v>0</v>
      </c>
      <c r="AF148" s="42">
        <v>-42.15</v>
      </c>
      <c r="AG148" s="47">
        <f t="shared" si="25"/>
        <v>-41.7</v>
      </c>
      <c r="AH148" s="43">
        <f t="shared" ca="1" si="20"/>
        <v>-38.25</v>
      </c>
      <c r="AI148" s="43">
        <f t="shared" ca="1" si="21"/>
        <v>-37.800000000000004</v>
      </c>
      <c r="AJ148" s="44" cm="1">
        <f t="array" aca="1" ref="AJ148" ca="1" xml:space="preserve">
N("initial sens-loopgain")+
$AF148-BoxVal(ROW($AA148),26,COLUMN(INDIRECT("T"&amp;(INT(ROW($AA165)/65))*65+2)))</f>
        <v>-44.15</v>
      </c>
      <c r="AK148" s="44">
        <f t="shared" ca="1" si="22"/>
        <v>-43.7</v>
      </c>
      <c r="AL148" s="44" cm="1">
        <f t="array" aca="1" ref="AL148" ca="1" xml:space="preserve">
N("initial sens-loopgain-gain-gain ref-vcm")+
$AH148-
BoxVal(ROW($AA148),26,COLUMN(INDIRECT("T"&amp;(INT(ROW($AA165)/65))*65+2)))-
$AB148-
$W148-
IFERROR(VLOOKUP($AC148,$CT$1:$DC$31,7,FALSE),0)</f>
        <v>-39.75</v>
      </c>
      <c r="AM148" s="44">
        <f t="shared" ca="1" si="23"/>
        <v>-39.300000000000004</v>
      </c>
      <c r="AN148" s="36" t="str">
        <f t="shared" ca="1" si="24"/>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v>-38</v>
      </c>
      <c r="U149" s="36" t="str">
        <f t="shared" ca="1" si="18"/>
        <v>0x60=-42.70,-42.15;</v>
      </c>
      <c r="V149" s="37">
        <v>0.1</v>
      </c>
      <c r="W149" s="37"/>
      <c r="X149" s="38"/>
      <c r="Y149" s="38">
        <v>4.5</v>
      </c>
      <c r="Z149" s="55">
        <f t="shared" ca="1" si="19"/>
        <v>4.3999999999999995</v>
      </c>
      <c r="AA149" s="39" t="s">
        <v>581</v>
      </c>
      <c r="AB149" s="40">
        <v>0</v>
      </c>
      <c r="AC149" s="40" t="s">
        <v>995</v>
      </c>
      <c r="AD149" s="40">
        <v>1</v>
      </c>
      <c r="AE149" s="41">
        <v>0</v>
      </c>
      <c r="AF149" s="42">
        <v>-42.7</v>
      </c>
      <c r="AG149" s="47">
        <f t="shared" si="25"/>
        <v>-42.15</v>
      </c>
      <c r="AH149" s="43">
        <f t="shared" ca="1" si="20"/>
        <v>-38.300000000000004</v>
      </c>
      <c r="AI149" s="43">
        <f t="shared" ca="1" si="21"/>
        <v>-37.75</v>
      </c>
      <c r="AJ149" s="44" cm="1">
        <f t="array" aca="1" ref="AJ149" ca="1" xml:space="preserve">
N("initial sens-loopgain")+
$AF149-BoxVal(ROW($AA149),26,COLUMN(INDIRECT("T"&amp;(INT(ROW($AA166)/65))*65+2)))</f>
        <v>-44.7</v>
      </c>
      <c r="AK149" s="44">
        <f t="shared" ca="1" si="22"/>
        <v>-44.15</v>
      </c>
      <c r="AL149" s="44" cm="1">
        <f t="array" aca="1" ref="AL149" ca="1" xml:space="preserve">
N("initial sens-loopgain-gain-gain ref-vcm")+
$AH149-
BoxVal(ROW($AA149),26,COLUMN(INDIRECT("T"&amp;(INT(ROW($AA166)/65))*65+2)))-
$AB149-
$W149-
IFERROR(VLOOKUP($AC149,$CT$1:$DC$31,7,FALSE),0)</f>
        <v>-40.300000000000004</v>
      </c>
      <c r="AM149" s="44">
        <f t="shared" ca="1" si="23"/>
        <v>-39.75</v>
      </c>
      <c r="AN149" s="36" t="str">
        <f t="shared" ca="1" si="24"/>
        <v>60</v>
      </c>
      <c r="AO149" s="36" t="str" cm="1">
        <f t="array" aca="1" ref="AO149" ca="1">ManualLookup(AB149,BoxVal(ROW(AB149),4,COLUMN(AO147)),INDIRECT(DO$3))</f>
        <v>00</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71</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374</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45546</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S163" s="7"/>
      <c r="T163" s="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4.3</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3.4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2.4</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1.2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-1.1000000000000001</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t="s">
        <v>562</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85"/>
      <c r="T195" s="85"/>
      <c r="U195" s="85"/>
      <c r="V195" s="85"/>
      <c r="W195" s="85"/>
      <c r="X195" s="85"/>
      <c r="Y195" s="85"/>
      <c r="Z195" s="85"/>
      <c r="AA195" s="85"/>
      <c r="AB195" s="85"/>
      <c r="AC195" s="85"/>
      <c r="AD195" s="85"/>
      <c r="AE195" s="85"/>
      <c r="AF195" s="85"/>
      <c r="AG195" s="85"/>
      <c r="AH195" s="85"/>
      <c r="AI195" s="85"/>
      <c r="AJ195" s="85"/>
      <c r="AK195" s="85"/>
      <c r="AL195" s="85"/>
      <c r="AM195" s="85"/>
      <c r="AN195" s="85"/>
      <c r="AO195" s="85"/>
      <c r="AP195" s="85"/>
      <c r="AQ195" s="85"/>
      <c r="AR195" s="109"/>
      <c r="AS195" s="109"/>
    </row>
    <row r="196" spans="19:45" ht="30" customHeight="1" x14ac:dyDescent="0.25">
      <c r="S196" s="31" cm="1">
        <f t="array" ref="S196">BoxNum(ROW($S196))</f>
        <v>4</v>
      </c>
      <c r="T196" s="7" t="s">
        <v>698</v>
      </c>
      <c r="U196" s="15" t="s">
        <v>1224</v>
      </c>
      <c r="V196" s="12"/>
      <c r="W196" s="65"/>
      <c r="X196" s="12"/>
      <c r="Y196" s="7">
        <f>VLOOKUP(U196,$DX$1:$DZ$21,3,FALSE)</f>
        <v>0</v>
      </c>
      <c r="Z196" s="5"/>
      <c r="AA196" s="5"/>
      <c r="AB196" s="5"/>
      <c r="AC196" s="5"/>
      <c r="AD196" s="8"/>
      <c r="AE196" s="5"/>
      <c r="AF196" s="5"/>
      <c r="AG196" s="5"/>
      <c r="AH196" s="5"/>
      <c r="AI196" s="5"/>
      <c r="AJ196" s="5"/>
      <c r="AK196" s="5"/>
      <c r="AL196" s="5"/>
      <c r="AM196" s="5"/>
      <c r="AN196" s="5"/>
      <c r="AO196" s="5"/>
      <c r="AP196" s="5"/>
      <c r="AQ196" s="5"/>
      <c r="AR196" s="5"/>
      <c r="AS196" s="5"/>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10V_NormalMode_38dB_M804WG_N002A_305_410_ZTS6213S_MP4.1</v>
      </c>
      <c r="AC197" s="18"/>
      <c r="AD197" s="18"/>
      <c r="AE197" s="18"/>
      <c r="AF197" s="18"/>
      <c r="AG197" s="18"/>
      <c r="AH197" s="19"/>
      <c r="AI197" s="19" t="s">
        <v>2</v>
      </c>
      <c r="AJ197" s="16" t="s">
        <v>1230</v>
      </c>
      <c r="AK197" s="16"/>
      <c r="AL197" s="16"/>
      <c r="AM197" s="16"/>
      <c r="AN197" s="16"/>
      <c r="AO197" s="16"/>
      <c r="AP197" s="16"/>
      <c r="AQ197" s="16"/>
      <c r="AR197" s="16"/>
      <c r="AS197" s="16"/>
    </row>
    <row r="198" spans="19:45" ht="30" customHeight="1" x14ac:dyDescent="0.25">
      <c r="S198" s="7" t="s">
        <v>5</v>
      </c>
      <c r="T198" s="15" t="s">
        <v>1148</v>
      </c>
      <c r="U198" s="104"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41</v>
      </c>
      <c r="U200" s="36" t="str">
        <f t="shared" ref="U200:U218" ca="1" si="26">ConfigCode($AA200,$AN200,$AO200,$AP200,$AQ200,$AR200,$AF200,$AG200,2)</f>
        <v>0xF3=-31.00,-30.50;</v>
      </c>
      <c r="V200" s="37">
        <v>-0.6</v>
      </c>
      <c r="W200" s="37"/>
      <c r="X200" s="68"/>
      <c r="Y200" s="68"/>
      <c r="Z200" s="55">
        <f t="shared" ref="Z200:Z218" ca="1" si="27" xml:space="preserve">
N("vbias,vlookup vbias range")+
VLOOKUP($AA200,INDIRECT(BoxVal(ROW($AA200),34,COLUMN(T196))),2,FALSE)+
N("gain")+
$AB200+
N("vcm")+
VLOOKUP($AC200,$CT$1:$DC$31,7,FALSE)+
N("(vbias*vcp*vbg-vbias)*sensor ratio")+
VbiasCal($AA200,$AD200,$AE200,BoxVal(ROW($AC200),18,COLUMN($T$22)))+
N("vbias ref+gain ref")+
$V200+$W200</f>
        <v>-7.3770999999999995</v>
      </c>
      <c r="AA200" s="39" t="s">
        <v>965</v>
      </c>
      <c r="AB200" s="40">
        <v>-2</v>
      </c>
      <c r="AC200" s="40" t="s">
        <v>995</v>
      </c>
      <c r="AD200" s="40">
        <v>1</v>
      </c>
      <c r="AE200" s="41">
        <v>-6.6000000000000003E-2</v>
      </c>
      <c r="AF200" s="42">
        <v>-31</v>
      </c>
      <c r="AG200" s="42">
        <v>-30.5</v>
      </c>
      <c r="AH200" s="43">
        <f t="shared" ref="AH200:AH218" ca="1" si="28">$AF200+$Z200</f>
        <v>-38.377099999999999</v>
      </c>
      <c r="AI200" s="43">
        <f t="shared" ref="AI200:AI218" ca="1" si="29">$AG200+$Z200</f>
        <v>-37.877099999999999</v>
      </c>
      <c r="AJ200" s="36" cm="1">
        <f t="array" aca="1" ref="AJ200" ca="1" xml:space="preserve">
N("initial sens-loopgain")+
$AF200-BoxVal(ROW($AA200),26,COLUMN(INDIRECT("T"&amp;(INT(ROW($AA217)/65))*65+2)))</f>
        <v>-33</v>
      </c>
      <c r="AK200" s="44">
        <f t="shared" ref="AK200:AK214" ca="1" si="30">AJ200+(AG200-AF200)</f>
        <v>-32.5</v>
      </c>
      <c r="AL200" s="44" cm="1">
        <f t="array" aca="1" ref="AL200" ca="1" xml:space="preserve">
N("initial sens-loopgain-gain-gain ref-vcm")+
$AH200-
BoxVal(ROW($AA200),26,COLUMN(INDIRECT("T"&amp;(INT(ROW($AA217)/65))*65+2)))-
$AB200-
$W200-
IFERROR(VLOOKUP($AC200,$CT$1:$DC$31,7,FALSE),0)</f>
        <v>-38.377099999999999</v>
      </c>
      <c r="AM200" s="44">
        <f t="shared" ref="AM200:AM214" ca="1" si="31">AL200+(AG200-AF200)</f>
        <v>-37.877099999999999</v>
      </c>
      <c r="AN200" s="36" t="str">
        <f t="shared" ref="AN200:AN214" ca="1" si="32">IF(BoxVal(ROW(AA200),9,COLUMN(T198))="FIX","00",ManualLookup(AA200,BoxVal(ROW(AA200),4,COLUMN(AN198)),INDIRECT(DN$3)))</f>
        <v>70</v>
      </c>
      <c r="AO200" s="36" t="str" cm="1">
        <f t="array" aca="1" ref="AO200" ca="1">ManualLookup(AB200,BoxVal(ROW(AB200),4,COLUMN(AO198)),INDIRECT(DO$3))</f>
        <v>03</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80</v>
      </c>
      <c r="AS200" s="33"/>
    </row>
    <row r="201" spans="19:45" ht="30" customHeight="1" x14ac:dyDescent="0.25">
      <c r="S201" s="7" t="s">
        <v>13</v>
      </c>
      <c r="T201" s="15" t="s">
        <v>1122</v>
      </c>
      <c r="U201" s="36" t="str">
        <f t="shared" ca="1" si="26"/>
        <v>0xF4=-31.30,-31.00;</v>
      </c>
      <c r="V201" s="37">
        <v>-0.6</v>
      </c>
      <c r="W201" s="37"/>
      <c r="X201" s="68"/>
      <c r="Y201" s="68">
        <v>-6.9</v>
      </c>
      <c r="Z201" s="55">
        <f t="shared" ca="1" si="27"/>
        <v>-6.8770999999999995</v>
      </c>
      <c r="AA201" s="39" t="s">
        <v>965</v>
      </c>
      <c r="AB201" s="40">
        <v>-1.5</v>
      </c>
      <c r="AC201" s="40" t="s">
        <v>995</v>
      </c>
      <c r="AD201" s="40">
        <v>1</v>
      </c>
      <c r="AE201" s="41">
        <v>-6.6000000000000003E-2</v>
      </c>
      <c r="AF201" s="42">
        <v>-31.3</v>
      </c>
      <c r="AG201" s="47">
        <f t="shared" ref="AG201:AG216" si="33">AF200</f>
        <v>-31</v>
      </c>
      <c r="AH201" s="43">
        <f t="shared" ca="1" si="28"/>
        <v>-38.177100000000003</v>
      </c>
      <c r="AI201" s="43">
        <f t="shared" ca="1" si="29"/>
        <v>-37.877099999999999</v>
      </c>
      <c r="AJ201" s="44" cm="1">
        <f t="array" aca="1" ref="AJ201" ca="1" xml:space="preserve">
N("initial sens-loopgain")+
$AF201-BoxVal(ROW($AA201),26,COLUMN(INDIRECT("T"&amp;(INT(ROW($AA218)/65))*65+2)))</f>
        <v>-33.299999999999997</v>
      </c>
      <c r="AK201" s="44">
        <f t="shared" ca="1" si="30"/>
        <v>-33</v>
      </c>
      <c r="AL201" s="44" cm="1">
        <f t="array" aca="1" ref="AL201" ca="1" xml:space="preserve">
N("initial sens-loopgain-gain-gain ref-vcm")+
$AH201-
BoxVal(ROW($AA201),26,COLUMN(INDIRECT("T"&amp;(INT(ROW($AA218)/65))*65+2)))-
$AB201-
$W201-
IFERROR(VLOOKUP($AC201,$CT$1:$DC$31,7,FALSE),0)</f>
        <v>-38.677100000000003</v>
      </c>
      <c r="AM201" s="44">
        <f t="shared" ca="1" si="31"/>
        <v>-38.377099999999999</v>
      </c>
      <c r="AN201" s="36" t="str">
        <f t="shared" ca="1" si="32"/>
        <v>70</v>
      </c>
      <c r="AO201" s="36" t="str" cm="1">
        <f t="array" aca="1" ref="AO201" ca="1">ManualLookup(AB201,BoxVal(ROW(AB201),4,COLUMN(AO199)),INDIRECT(DO$3))</f>
        <v>04</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80</v>
      </c>
      <c r="AS201" s="36"/>
    </row>
    <row r="202" spans="19:45" ht="30" customHeight="1" x14ac:dyDescent="0.25">
      <c r="S202" s="26"/>
      <c r="T202" s="17"/>
      <c r="U202" s="36" t="str">
        <f t="shared" ca="1" si="26"/>
        <v>0x72=-32.00,-31.30;</v>
      </c>
      <c r="V202" s="37"/>
      <c r="W202" s="37"/>
      <c r="X202" s="68"/>
      <c r="Y202" s="68"/>
      <c r="Z202" s="55">
        <f t="shared" ca="1" si="27"/>
        <v>-6.5</v>
      </c>
      <c r="AA202" s="39" t="s">
        <v>965</v>
      </c>
      <c r="AB202" s="40">
        <v>-3</v>
      </c>
      <c r="AC202" s="40" t="s">
        <v>995</v>
      </c>
      <c r="AD202" s="40">
        <v>1</v>
      </c>
      <c r="AE202" s="41">
        <v>0</v>
      </c>
      <c r="AF202" s="42">
        <v>-32</v>
      </c>
      <c r="AG202" s="47">
        <f t="shared" si="33"/>
        <v>-31.3</v>
      </c>
      <c r="AH202" s="43">
        <f t="shared" ca="1" si="28"/>
        <v>-38.5</v>
      </c>
      <c r="AI202" s="43">
        <f t="shared" ca="1" si="29"/>
        <v>-37.799999999999997</v>
      </c>
      <c r="AJ202" s="44" cm="1">
        <f t="array" aca="1" ref="AJ202" ca="1" xml:space="preserve">
N("initial sens-loopgain")+
$AF202-BoxVal(ROW($AA202),26,COLUMN(INDIRECT("T"&amp;(INT(ROW($AA219)/65))*65+2)))</f>
        <v>-34</v>
      </c>
      <c r="AK202" s="44">
        <f t="shared" ca="1" si="30"/>
        <v>-33.299999999999997</v>
      </c>
      <c r="AL202" s="44" cm="1">
        <f t="array" aca="1" ref="AL202" ca="1" xml:space="preserve">
N("initial sens-loopgain-gain-gain ref-vcm")+
$AH202-
BoxVal(ROW($AA202),26,COLUMN(INDIRECT("T"&amp;(INT(ROW($AA219)/65))*65+2)))-
$AB202-
$W202-
IFERROR(VLOOKUP($AC202,$CT$1:$DC$31,7,FALSE),0)</f>
        <v>-37.5</v>
      </c>
      <c r="AM202" s="44">
        <f t="shared" ca="1" si="31"/>
        <v>-36.799999999999997</v>
      </c>
      <c r="AN202" s="36" t="str">
        <f t="shared" ca="1" si="32"/>
        <v>70</v>
      </c>
      <c r="AO202" s="36" t="str" cm="1">
        <f t="array" aca="1" ref="AO202" ca="1">ManualLookup(AB202,BoxVal(ROW(AB202),4,COLUMN(AO200)),INDIRECT(DO$3))</f>
        <v>02</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26"/>
        <v>0x73=-32.80,-32.00;</v>
      </c>
      <c r="V203" s="37"/>
      <c r="W203" s="37"/>
      <c r="X203" s="68"/>
      <c r="Y203" s="68">
        <v>-5.51</v>
      </c>
      <c r="Z203" s="55">
        <f t="shared" ca="1" si="27"/>
        <v>-5.5</v>
      </c>
      <c r="AA203" s="39" t="s">
        <v>965</v>
      </c>
      <c r="AB203" s="40">
        <v>-2</v>
      </c>
      <c r="AC203" s="40" t="s">
        <v>995</v>
      </c>
      <c r="AD203" s="40">
        <v>1</v>
      </c>
      <c r="AE203" s="41">
        <v>0</v>
      </c>
      <c r="AF203" s="42">
        <v>-32.799999999999997</v>
      </c>
      <c r="AG203" s="47">
        <f t="shared" si="33"/>
        <v>-32</v>
      </c>
      <c r="AH203" s="43">
        <f t="shared" ca="1" si="28"/>
        <v>-38.299999999999997</v>
      </c>
      <c r="AI203" s="43">
        <f t="shared" ca="1" si="29"/>
        <v>-37.5</v>
      </c>
      <c r="AJ203" s="44" cm="1">
        <f t="array" aca="1" ref="AJ203" ca="1" xml:space="preserve">
N("initial sens-loopgain")+
$AF203-BoxVal(ROW($AA203),26,COLUMN(INDIRECT("T"&amp;(INT(ROW($AA220)/65))*65+2)))</f>
        <v>-34.799999999999997</v>
      </c>
      <c r="AK203" s="44">
        <f t="shared" ca="1" si="30"/>
        <v>-34</v>
      </c>
      <c r="AL203" s="44" cm="1">
        <f t="array" aca="1" ref="AL203" ca="1" xml:space="preserve">
N("initial sens-loopgain-gain-gain ref-vcm")+
$AH203-
BoxVal(ROW($AA203),26,COLUMN(INDIRECT("T"&amp;(INT(ROW($AA220)/65))*65+2)))-
$AB203-
$W203-
IFERROR(VLOOKUP($AC203,$CT$1:$DC$31,7,FALSE),0)</f>
        <v>-38.299999999999997</v>
      </c>
      <c r="AM203" s="44">
        <f t="shared" ca="1" si="31"/>
        <v>-37.5</v>
      </c>
      <c r="AN203" s="36" t="str">
        <f t="shared" ca="1" si="32"/>
        <v>70</v>
      </c>
      <c r="AO203" s="36" t="str" cm="1">
        <f t="array" aca="1" ref="AO203" ca="1">ManualLookup(AB203,BoxVal(ROW(AB203),4,COLUMN(AO201)),INDIRECT(DO$3))</f>
        <v>03</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26"/>
        <v>0x74=-33.30,-32.80;</v>
      </c>
      <c r="V204" s="37"/>
      <c r="W204" s="37"/>
      <c r="X204" s="38"/>
      <c r="Y204" s="38">
        <v>-5</v>
      </c>
      <c r="Z204" s="55">
        <f t="shared" ca="1" si="27"/>
        <v>-5</v>
      </c>
      <c r="AA204" s="39" t="s">
        <v>965</v>
      </c>
      <c r="AB204" s="40">
        <v>-1.5</v>
      </c>
      <c r="AC204" s="40" t="s">
        <v>995</v>
      </c>
      <c r="AD204" s="40">
        <v>1</v>
      </c>
      <c r="AE204" s="41">
        <v>0</v>
      </c>
      <c r="AF204" s="42">
        <v>-33.299999999999997</v>
      </c>
      <c r="AG204" s="47">
        <f t="shared" si="33"/>
        <v>-32.799999999999997</v>
      </c>
      <c r="AH204" s="43">
        <f t="shared" ca="1" si="28"/>
        <v>-38.299999999999997</v>
      </c>
      <c r="AI204" s="43">
        <f t="shared" ca="1" si="29"/>
        <v>-37.799999999999997</v>
      </c>
      <c r="AJ204" s="44" cm="1">
        <f t="array" aca="1" ref="AJ204" ca="1" xml:space="preserve">
N("initial sens-loopgain")+
$AF204-BoxVal(ROW($AA204),26,COLUMN(INDIRECT("T"&amp;(INT(ROW($AA221)/65))*65+2)))</f>
        <v>-35.299999999999997</v>
      </c>
      <c r="AK204" s="44">
        <f t="shared" ca="1" si="30"/>
        <v>-34.799999999999997</v>
      </c>
      <c r="AL204" s="44" cm="1">
        <f t="array" aca="1" ref="AL204" ca="1" xml:space="preserve">
N("initial sens-loopgain-gain-gain ref-vcm")+
$AH204-
BoxVal(ROW($AA204),26,COLUMN(INDIRECT("T"&amp;(INT(ROW($AA221)/65))*65+2)))-
$AB204-
$W204-
IFERROR(VLOOKUP($AC204,$CT$1:$DC$31,7,FALSE),0)</f>
        <v>-38.799999999999997</v>
      </c>
      <c r="AM204" s="44">
        <f t="shared" ca="1" si="31"/>
        <v>-38.299999999999997</v>
      </c>
      <c r="AN204" s="36" t="str">
        <f t="shared" ca="1" si="32"/>
        <v>70</v>
      </c>
      <c r="AO204" s="36" t="str" cm="1">
        <f t="array" aca="1" ref="AO204" ca="1">ManualLookup(AB204,BoxVal(ROW(AB204),4,COLUMN(AO202)),INDIRECT(DO$3))</f>
        <v>04</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26"/>
        <v>0x75=-34.00,-33.30;</v>
      </c>
      <c r="V205" s="37"/>
      <c r="W205" s="37"/>
      <c r="X205" s="38"/>
      <c r="Y205" s="38">
        <v>-4.9000000000000004</v>
      </c>
      <c r="Z205" s="55">
        <f t="shared" ca="1" si="27"/>
        <v>-4.5</v>
      </c>
      <c r="AA205" s="39" t="s">
        <v>965</v>
      </c>
      <c r="AB205" s="40">
        <v>-1</v>
      </c>
      <c r="AC205" s="40" t="s">
        <v>995</v>
      </c>
      <c r="AD205" s="40">
        <v>1</v>
      </c>
      <c r="AE205" s="41">
        <v>0</v>
      </c>
      <c r="AF205" s="42">
        <v>-34</v>
      </c>
      <c r="AG205" s="47">
        <f t="shared" si="33"/>
        <v>-33.299999999999997</v>
      </c>
      <c r="AH205" s="43">
        <f t="shared" ca="1" si="28"/>
        <v>-38.5</v>
      </c>
      <c r="AI205" s="43">
        <f t="shared" ca="1" si="29"/>
        <v>-37.799999999999997</v>
      </c>
      <c r="AJ205" s="44" cm="1">
        <f t="array" aca="1" ref="AJ205" ca="1" xml:space="preserve">
N("initial sens-loopgain")+
$AF205-BoxVal(ROW($AA205),26,COLUMN(INDIRECT("T"&amp;(INT(ROW($AA222)/65))*65+2)))</f>
        <v>-36</v>
      </c>
      <c r="AK205" s="44">
        <f t="shared" ca="1" si="30"/>
        <v>-35.299999999999997</v>
      </c>
      <c r="AL205" s="44" cm="1">
        <f t="array" aca="1" ref="AL205" ca="1" xml:space="preserve">
N("initial sens-loopgain-gain-gain ref-vcm")+
$AH205-
BoxVal(ROW($AA205),26,COLUMN(INDIRECT("T"&amp;(INT(ROW($AA222)/65))*65+2)))-
$AB205-
$W205-
IFERROR(VLOOKUP($AC205,$CT$1:$DC$31,7,FALSE),0)</f>
        <v>-39.5</v>
      </c>
      <c r="AM205" s="44">
        <f t="shared" ca="1" si="31"/>
        <v>-38.799999999999997</v>
      </c>
      <c r="AN205" s="36" t="str">
        <f t="shared" ca="1" si="32"/>
        <v>70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26"/>
        <v>0x83=-34.60,-34.00;</v>
      </c>
      <c r="V206" s="37">
        <v>-0.33</v>
      </c>
      <c r="W206" s="37"/>
      <c r="X206" s="38"/>
      <c r="Y206" s="38">
        <v>-3.75</v>
      </c>
      <c r="Z206" s="55">
        <f t="shared" ca="1" si="27"/>
        <v>-3.7490000000000001</v>
      </c>
      <c r="AA206" s="39" t="s">
        <v>584</v>
      </c>
      <c r="AB206" s="40">
        <v>-2</v>
      </c>
      <c r="AC206" s="40" t="s">
        <v>995</v>
      </c>
      <c r="AD206" s="40">
        <v>1</v>
      </c>
      <c r="AE206" s="41">
        <v>-6.6000000000000003E-2</v>
      </c>
      <c r="AF206" s="42">
        <v>-34.6</v>
      </c>
      <c r="AG206" s="47">
        <f t="shared" si="33"/>
        <v>-34</v>
      </c>
      <c r="AH206" s="43">
        <f t="shared" ca="1" si="28"/>
        <v>-38.349000000000004</v>
      </c>
      <c r="AI206" s="43">
        <f t="shared" ca="1" si="29"/>
        <v>-37.749000000000002</v>
      </c>
      <c r="AJ206" s="44" cm="1">
        <f t="array" aca="1" ref="AJ206" ca="1" xml:space="preserve">
N("initial sens-loopgain")+
$AF206-BoxVal(ROW($AA206),26,COLUMN(INDIRECT("T"&amp;(INT(ROW($AA223)/65))*65+2)))</f>
        <v>-36.6</v>
      </c>
      <c r="AK206" s="44">
        <f t="shared" ca="1" si="30"/>
        <v>-36</v>
      </c>
      <c r="AL206" s="44" cm="1">
        <f t="array" aca="1" ref="AL206" ca="1" xml:space="preserve">
N("initial sens-loopgain-gain-gain ref-vcm")+
$AH206-
BoxVal(ROW($AA206),26,COLUMN(INDIRECT("T"&amp;(INT(ROW($AA223)/65))*65+2)))-
$AB206-
$W206-
IFERROR(VLOOKUP($AC206,$CT$1:$DC$31,7,FALSE),0)</f>
        <v>-38.349000000000004</v>
      </c>
      <c r="AM206" s="44">
        <f t="shared" ca="1" si="31"/>
        <v>-37.749000000000002</v>
      </c>
      <c r="AN206" s="36" t="str">
        <f t="shared" ca="1" si="32"/>
        <v>00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80</v>
      </c>
      <c r="AS206" s="36"/>
    </row>
    <row r="207" spans="19:45" ht="30" customHeight="1" x14ac:dyDescent="0.25">
      <c r="S207" s="7" t="s">
        <v>721</v>
      </c>
      <c r="T207" s="15" t="s">
        <v>26</v>
      </c>
      <c r="U207" s="36" t="str">
        <f t="shared" ca="1" si="26"/>
        <v>0x84=-35.10,-34.60;</v>
      </c>
      <c r="V207" s="37">
        <v>-0.2</v>
      </c>
      <c r="W207" s="37"/>
      <c r="X207" s="38"/>
      <c r="Y207" s="38">
        <v>-3.1</v>
      </c>
      <c r="Z207" s="55">
        <f t="shared" ca="1" si="27"/>
        <v>-3.1190000000000002</v>
      </c>
      <c r="AA207" s="39" t="s">
        <v>584</v>
      </c>
      <c r="AB207" s="40">
        <v>-1.5</v>
      </c>
      <c r="AC207" s="40" t="s">
        <v>995</v>
      </c>
      <c r="AD207" s="40">
        <v>1</v>
      </c>
      <c r="AE207" s="41">
        <v>-6.6000000000000003E-2</v>
      </c>
      <c r="AF207" s="42">
        <v>-35.1</v>
      </c>
      <c r="AG207" s="47">
        <f t="shared" si="33"/>
        <v>-34.6</v>
      </c>
      <c r="AH207" s="43">
        <f t="shared" ca="1" si="28"/>
        <v>-38.219000000000001</v>
      </c>
      <c r="AI207" s="43">
        <f t="shared" ca="1" si="29"/>
        <v>-37.719000000000001</v>
      </c>
      <c r="AJ207" s="44" cm="1">
        <f t="array" aca="1" ref="AJ207" ca="1" xml:space="preserve">
N("initial sens-loopgain")+
$AF207-BoxVal(ROW($AA207),26,COLUMN(INDIRECT("T"&amp;(INT(ROW($AA224)/65))*65+2)))</f>
        <v>-37.1</v>
      </c>
      <c r="AK207" s="44">
        <f t="shared" ca="1" si="30"/>
        <v>-36.6</v>
      </c>
      <c r="AL207" s="44" cm="1">
        <f t="array" aca="1" ref="AL207" ca="1" xml:space="preserve">
N("initial sens-loopgain-gain-gain ref-vcm")+
$AH207-
BoxVal(ROW($AA207),26,COLUMN(INDIRECT("T"&amp;(INT(ROW($AA224)/65))*65+2)))-
$AB207-
$W207-
IFERROR(VLOOKUP($AC207,$CT$1:$DC$31,7,FALSE),0)</f>
        <v>-38.719000000000001</v>
      </c>
      <c r="AM207" s="44">
        <f t="shared" ca="1" si="31"/>
        <v>-38.219000000000001</v>
      </c>
      <c r="AN207" s="36" t="str">
        <f t="shared" ca="1" si="32"/>
        <v>00</v>
      </c>
      <c r="AO207" s="36" t="str" cm="1">
        <f t="array" aca="1" ref="AO207" ca="1">ManualLookup(AB207,BoxVal(ROW(AB207),4,COLUMN(AO205)),INDIRECT(DO$3))</f>
        <v>04</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80</v>
      </c>
      <c r="AS207" s="36"/>
    </row>
    <row r="208" spans="19:45" ht="30" customHeight="1" x14ac:dyDescent="0.25">
      <c r="S208" s="7" t="s">
        <v>20</v>
      </c>
      <c r="T208" s="15">
        <v>-37</v>
      </c>
      <c r="U208" s="36" t="str">
        <f t="shared" ca="1" si="26"/>
        <v>0x02=-35.70,-35.10;</v>
      </c>
      <c r="V208" s="37"/>
      <c r="W208" s="37">
        <v>0.2</v>
      </c>
      <c r="X208" s="38"/>
      <c r="Y208" s="38">
        <v>-2.79</v>
      </c>
      <c r="Z208" s="55">
        <f t="shared" ca="1" si="27"/>
        <v>-2.8</v>
      </c>
      <c r="AA208" s="39" t="s">
        <v>584</v>
      </c>
      <c r="AB208" s="40">
        <v>-3</v>
      </c>
      <c r="AC208" s="40" t="s">
        <v>995</v>
      </c>
      <c r="AD208" s="40">
        <v>1</v>
      </c>
      <c r="AE208" s="41">
        <v>0</v>
      </c>
      <c r="AF208" s="42">
        <v>-35.700000000000003</v>
      </c>
      <c r="AG208" s="47">
        <f t="shared" si="33"/>
        <v>-35.1</v>
      </c>
      <c r="AH208" s="43">
        <f t="shared" ca="1" si="28"/>
        <v>-38.5</v>
      </c>
      <c r="AI208" s="43">
        <f t="shared" ca="1" si="29"/>
        <v>-37.9</v>
      </c>
      <c r="AJ208" s="44" cm="1">
        <f t="array" aca="1" ref="AJ208" ca="1" xml:space="preserve">
N("initial sens-loopgain")+
$AF208-BoxVal(ROW($AA208),26,COLUMN(INDIRECT("T"&amp;(INT(ROW($AA225)/65))*65+2)))</f>
        <v>-37.700000000000003</v>
      </c>
      <c r="AK208" s="44">
        <f t="shared" ca="1" si="30"/>
        <v>-37.1</v>
      </c>
      <c r="AL208" s="44" cm="1">
        <f t="array" aca="1" ref="AL208" ca="1" xml:space="preserve">
N("initial sens-loopgain-gain-gain ref-vcm")+
$AH208-
BoxVal(ROW($AA208),26,COLUMN(INDIRECT("T"&amp;(INT(ROW($AA225)/65))*65+2)))-
$AB208-
$W208-
IFERROR(VLOOKUP($AC208,$CT$1:$DC$31,7,FALSE),0)</f>
        <v>-37.700000000000003</v>
      </c>
      <c r="AM208" s="44">
        <f t="shared" ca="1" si="31"/>
        <v>-37.1</v>
      </c>
      <c r="AN208" s="36" t="str">
        <f t="shared" ca="1" si="32"/>
        <v>00</v>
      </c>
      <c r="AO208" s="36" t="str" cm="1">
        <f t="array" aca="1" ref="AO208" ca="1">ManualLookup(AB208,BoxVal(ROW(AB208),4,COLUMN(AO206)),INDIRECT(DO$3))</f>
        <v>02</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1098</v>
      </c>
      <c r="U209" s="36" t="str">
        <f t="shared" ca="1" si="26"/>
        <v>0x03=-36.30,-35.70;</v>
      </c>
      <c r="V209" s="37"/>
      <c r="W209" s="37">
        <v>0.1</v>
      </c>
      <c r="X209" s="38"/>
      <c r="Y209" s="38">
        <v>-1.88</v>
      </c>
      <c r="Z209" s="55">
        <f t="shared" ca="1" si="27"/>
        <v>-1.9</v>
      </c>
      <c r="AA209" s="39" t="s">
        <v>584</v>
      </c>
      <c r="AB209" s="40">
        <v>-2</v>
      </c>
      <c r="AC209" s="40" t="s">
        <v>995</v>
      </c>
      <c r="AD209" s="40">
        <v>1</v>
      </c>
      <c r="AE209" s="41">
        <v>0</v>
      </c>
      <c r="AF209" s="42">
        <v>-36.299999999999997</v>
      </c>
      <c r="AG209" s="47">
        <f t="shared" si="33"/>
        <v>-35.700000000000003</v>
      </c>
      <c r="AH209" s="43">
        <f t="shared" ca="1" si="28"/>
        <v>-38.199999999999996</v>
      </c>
      <c r="AI209" s="43">
        <f t="shared" ca="1" si="29"/>
        <v>-37.6</v>
      </c>
      <c r="AJ209" s="44" cm="1">
        <f t="array" aca="1" ref="AJ209" ca="1" xml:space="preserve">
N("initial sens-loopgain")+
$AF209-BoxVal(ROW($AA209),26,COLUMN(INDIRECT("T"&amp;(INT(ROW($AA226)/65))*65+2)))</f>
        <v>-38.299999999999997</v>
      </c>
      <c r="AK209" s="44">
        <f t="shared" ca="1" si="30"/>
        <v>-37.700000000000003</v>
      </c>
      <c r="AL209" s="44" cm="1">
        <f t="array" aca="1" ref="AL209" ca="1" xml:space="preserve">
N("initial sens-loopgain-gain-gain ref-vcm")+
$AH209-
BoxVal(ROW($AA209),26,COLUMN(INDIRECT("T"&amp;(INT(ROW($AA226)/65))*65+2)))-
$AB209-
$W209-
IFERROR(VLOOKUP($AC209,$CT$1:$DC$31,7,FALSE),0)</f>
        <v>-38.299999999999997</v>
      </c>
      <c r="AM209" s="44">
        <f t="shared" ca="1" si="31"/>
        <v>-37.700000000000003</v>
      </c>
      <c r="AN209" s="36" t="str">
        <f t="shared" ca="1" si="32"/>
        <v>00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1229</v>
      </c>
      <c r="U210" s="36" t="str">
        <f t="shared" ca="1" si="26"/>
        <v>0x04=-37.00,-36.30;</v>
      </c>
      <c r="V210" s="37"/>
      <c r="W210" s="37"/>
      <c r="X210" s="38"/>
      <c r="Y210" s="38"/>
      <c r="Z210" s="55">
        <f t="shared" ca="1" si="27"/>
        <v>-1.5</v>
      </c>
      <c r="AA210" s="39" t="s">
        <v>584</v>
      </c>
      <c r="AB210" s="40">
        <v>-1.5</v>
      </c>
      <c r="AC210" s="40" t="s">
        <v>995</v>
      </c>
      <c r="AD210" s="40">
        <v>1</v>
      </c>
      <c r="AE210" s="41">
        <v>0</v>
      </c>
      <c r="AF210" s="42">
        <v>-37</v>
      </c>
      <c r="AG210" s="47">
        <f t="shared" si="33"/>
        <v>-36.299999999999997</v>
      </c>
      <c r="AH210" s="43">
        <f t="shared" ca="1" si="28"/>
        <v>-38.5</v>
      </c>
      <c r="AI210" s="43">
        <f t="shared" ca="1" si="29"/>
        <v>-37.799999999999997</v>
      </c>
      <c r="AJ210" s="44" cm="1">
        <f t="array" aca="1" ref="AJ210" ca="1" xml:space="preserve">
N("initial sens-loopgain")+
$AF210-BoxVal(ROW($AA210),26,COLUMN(INDIRECT("T"&amp;(INT(ROW($AA227)/65))*65+2)))</f>
        <v>-39</v>
      </c>
      <c r="AK210" s="44">
        <f t="shared" ca="1" si="30"/>
        <v>-38.299999999999997</v>
      </c>
      <c r="AL210" s="44" cm="1">
        <f t="array" aca="1" ref="AL210" ca="1" xml:space="preserve">
N("initial sens-loopgain-gain-gain ref-vcm")+
$AH210-
BoxVal(ROW($AA210),26,COLUMN(INDIRECT("T"&amp;(INT(ROW($AA227)/65))*65+2)))-
$AB210-
$W210-
IFERROR(VLOOKUP($AC210,$CT$1:$DC$31,7,FALSE),0)</f>
        <v>-39</v>
      </c>
      <c r="AM210" s="44">
        <f t="shared" ca="1" si="31"/>
        <v>-38.299999999999997</v>
      </c>
      <c r="AN210" s="36" t="str">
        <f t="shared" ca="1" si="32"/>
        <v>00</v>
      </c>
      <c r="AO210" s="36" t="str" cm="1">
        <f t="array" aca="1" ref="AO210" ca="1">ManualLookup(AB210,BoxVal(ROW(AB210),4,COLUMN(AO208)),INDIRECT(DO$3))</f>
        <v>04</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t="str">
        <f t="shared" ca="1" si="26"/>
        <v>0xB4=-37.50,-37.00;</v>
      </c>
      <c r="V211" s="37"/>
      <c r="W211" s="37"/>
      <c r="X211" s="38"/>
      <c r="Y211" s="38">
        <v>-0.45</v>
      </c>
      <c r="Z211" s="55">
        <f t="shared" ca="1" si="27"/>
        <v>-0.86089999999999978</v>
      </c>
      <c r="AA211" s="39" t="s">
        <v>586</v>
      </c>
      <c r="AB211" s="40">
        <v>-1.5</v>
      </c>
      <c r="AC211" s="40" t="s">
        <v>995</v>
      </c>
      <c r="AD211" s="40">
        <v>1</v>
      </c>
      <c r="AE211" s="41">
        <v>-6.6000000000000003E-2</v>
      </c>
      <c r="AF211" s="42">
        <v>-37.5</v>
      </c>
      <c r="AG211" s="47">
        <f t="shared" si="33"/>
        <v>-37</v>
      </c>
      <c r="AH211" s="43">
        <f t="shared" ca="1" si="28"/>
        <v>-38.360900000000001</v>
      </c>
      <c r="AI211" s="43">
        <f t="shared" ca="1" si="29"/>
        <v>-37.860900000000001</v>
      </c>
      <c r="AJ211" s="44" cm="1">
        <f t="array" aca="1" ref="AJ211" ca="1" xml:space="preserve">
N("initial sens-loopgain")+
$AF211-BoxVal(ROW($AA211),26,COLUMN(INDIRECT("T"&amp;(INT(ROW($AA228)/65))*65+2)))</f>
        <v>-39.5</v>
      </c>
      <c r="AK211" s="44">
        <f t="shared" ca="1" si="30"/>
        <v>-39</v>
      </c>
      <c r="AL211" s="44" cm="1">
        <f t="array" aca="1" ref="AL211" ca="1" xml:space="preserve">
N("initial sens-loopgain-gain-gain ref-vcm")+
$AH211-
BoxVal(ROW($AA211),26,COLUMN(INDIRECT("T"&amp;(INT(ROW($AA228)/65))*65+2)))-
$AB211-
$W211-
IFERROR(VLOOKUP($AC211,$CT$1:$DC$31,7,FALSE),0)</f>
        <v>-38.860900000000001</v>
      </c>
      <c r="AM211" s="44">
        <f t="shared" ca="1" si="31"/>
        <v>-38.360900000000001</v>
      </c>
      <c r="AN211" s="36" t="str">
        <f t="shared" ca="1" si="32"/>
        <v>30</v>
      </c>
      <c r="AO211" s="36" t="str" cm="1">
        <f t="array" aca="1" ref="AO211" ca="1">ManualLookup(AB211,BoxVal(ROW(AB211),4,COLUMN(AO209)),INDIRECT(DO$3))</f>
        <v>04</v>
      </c>
      <c r="AP211" s="36" t="str" cm="1">
        <f t="array" aca="1" ref="AP211" ca="1">ManualLookup(AC211,BoxVal(ROW(AC211),4,COLUMN(AP209)),INDIRECT(DP$3))</f>
        <v>00</v>
      </c>
      <c r="AQ211" s="36" t="str" cm="1">
        <f t="array" aca="1" ref="AQ211" ca="1">ManualLookup(AD211,BoxVal(ROW(AD211),4,COLUMN(AQ209)),INDIRECT(DQ$3))</f>
        <v>00</v>
      </c>
      <c r="AR211" s="36" t="str" cm="1">
        <f t="array" aca="1" ref="AR211" ca="1">ManualLookup(AE211,BoxVal(ROW(AE211),4,COLUMN(AR209)),INDIRECT(DR$3))</f>
        <v>80</v>
      </c>
      <c r="AS211" s="36"/>
    </row>
    <row r="212" spans="19:45" ht="30" customHeight="1" x14ac:dyDescent="0.25">
      <c r="S212" s="26" t="s">
        <v>773</v>
      </c>
      <c r="T212" s="15" t="s">
        <v>1256</v>
      </c>
      <c r="U212" s="36" t="str">
        <f t="shared" ca="1" si="26"/>
        <v>0xB5=-38.00,-37.50;</v>
      </c>
      <c r="V212" s="37"/>
      <c r="W212" s="37"/>
      <c r="X212" s="38"/>
      <c r="Y212" s="38">
        <v>-0.11</v>
      </c>
      <c r="Z212" s="55">
        <f t="shared" ca="1" si="27"/>
        <v>-0.36089999999999978</v>
      </c>
      <c r="AA212" s="39" t="s">
        <v>586</v>
      </c>
      <c r="AB212" s="40">
        <v>-1</v>
      </c>
      <c r="AC212" s="40" t="s">
        <v>995</v>
      </c>
      <c r="AD212" s="40">
        <v>1</v>
      </c>
      <c r="AE212" s="41">
        <v>-6.6000000000000003E-2</v>
      </c>
      <c r="AF212" s="42">
        <v>-38</v>
      </c>
      <c r="AG212" s="47">
        <f t="shared" si="33"/>
        <v>-37.5</v>
      </c>
      <c r="AH212" s="43">
        <f t="shared" ca="1" si="28"/>
        <v>-38.360900000000001</v>
      </c>
      <c r="AI212" s="43">
        <f t="shared" ca="1" si="29"/>
        <v>-37.860900000000001</v>
      </c>
      <c r="AJ212" s="44" cm="1">
        <f t="array" aca="1" ref="AJ212" ca="1" xml:space="preserve">
N("initial sens-loopgain")+
$AF212-BoxVal(ROW($AA212),26,COLUMN(INDIRECT("T"&amp;(INT(ROW($AA229)/65))*65+2)))</f>
        <v>-40</v>
      </c>
      <c r="AK212" s="44">
        <f t="shared" ca="1" si="30"/>
        <v>-39.5</v>
      </c>
      <c r="AL212" s="44" cm="1">
        <f t="array" aca="1" ref="AL212" ca="1" xml:space="preserve">
N("initial sens-loopgain-gain-gain ref-vcm")+
$AH212-
BoxVal(ROW($AA212),26,COLUMN(INDIRECT("T"&amp;(INT(ROW($AA229)/65))*65+2)))-
$AB212-
$W212-
IFERROR(VLOOKUP($AC212,$CT$1:$DC$31,7,FALSE),0)</f>
        <v>-39.360900000000001</v>
      </c>
      <c r="AM212" s="44">
        <f t="shared" ca="1" si="31"/>
        <v>-38.860900000000001</v>
      </c>
      <c r="AN212" s="36" t="str">
        <f t="shared" ca="1" si="32"/>
        <v>30</v>
      </c>
      <c r="AO212" s="36" t="str" cm="1">
        <f t="array" aca="1" ref="AO212" ca="1">ManualLookup(AB212,BoxVal(ROW(AB212),4,COLUMN(AO210)),INDIRECT(DO$3))</f>
        <v>05</v>
      </c>
      <c r="AP212" s="36" t="str" cm="1">
        <f t="array" aca="1" ref="AP212" ca="1">ManualLookup(AC212,BoxVal(ROW(AC212),4,COLUMN(AP210)),INDIRECT(DP$3))</f>
        <v>00</v>
      </c>
      <c r="AQ212" s="36" t="str" cm="1">
        <f t="array" aca="1" ref="AQ212" ca="1">ManualLookup(AD212,BoxVal(ROW(AD212),4,COLUMN(AQ210)),INDIRECT(DQ$3))</f>
        <v>00</v>
      </c>
      <c r="AR212" s="36" t="str" cm="1">
        <f t="array" aca="1" ref="AR212" ca="1">ManualLookup(AE212,BoxVal(ROW(AE212),4,COLUMN(AR210)),INDIRECT(DR$3))</f>
        <v>80</v>
      </c>
      <c r="AS212" s="36"/>
    </row>
    <row r="213" spans="19:45" ht="30" customHeight="1" x14ac:dyDescent="0.25">
      <c r="S213" s="7" t="s">
        <v>573</v>
      </c>
      <c r="T213" s="15">
        <v>2.15</v>
      </c>
      <c r="U213" s="36" t="str">
        <f t="shared" ca="1" si="26"/>
        <v>0xB6=-38.50,-38.00;</v>
      </c>
      <c r="V213" s="37"/>
      <c r="W213" s="37"/>
      <c r="X213" s="38"/>
      <c r="Y213" s="38">
        <v>0.24</v>
      </c>
      <c r="Z213" s="55">
        <f t="shared" ca="1" si="27"/>
        <v>0.13910000000000022</v>
      </c>
      <c r="AA213" s="39" t="s">
        <v>586</v>
      </c>
      <c r="AB213" s="40">
        <v>-0.5</v>
      </c>
      <c r="AC213" s="40" t="s">
        <v>995</v>
      </c>
      <c r="AD213" s="40">
        <v>1</v>
      </c>
      <c r="AE213" s="41">
        <v>-6.6000000000000003E-2</v>
      </c>
      <c r="AF213" s="42">
        <v>-38.5</v>
      </c>
      <c r="AG213" s="47">
        <f t="shared" si="33"/>
        <v>-38</v>
      </c>
      <c r="AH213" s="43">
        <f t="shared" ca="1" si="28"/>
        <v>-38.360900000000001</v>
      </c>
      <c r="AI213" s="43">
        <f t="shared" ca="1" si="29"/>
        <v>-37.860900000000001</v>
      </c>
      <c r="AJ213" s="44" cm="1">
        <f t="array" aca="1" ref="AJ213" ca="1" xml:space="preserve">
N("initial sens-loopgain")+
$AF213-BoxVal(ROW($AA213),26,COLUMN(INDIRECT("T"&amp;(INT(ROW($AA230)/65))*65+2)))</f>
        <v>-40.5</v>
      </c>
      <c r="AK213" s="44">
        <f t="shared" ca="1" si="30"/>
        <v>-40</v>
      </c>
      <c r="AL213" s="44" cm="1">
        <f t="array" aca="1" ref="AL213" ca="1" xml:space="preserve">
N("initial sens-loopgain-gain-gain ref-vcm")+
$AH213-
BoxVal(ROW($AA213),26,COLUMN(INDIRECT("T"&amp;(INT(ROW($AA230)/65))*65+2)))-
$AB213-
$W213-
IFERROR(VLOOKUP($AC213,$CT$1:$DC$31,7,FALSE),0)</f>
        <v>-39.860900000000001</v>
      </c>
      <c r="AM213" s="44">
        <f t="shared" ca="1" si="31"/>
        <v>-39.360900000000001</v>
      </c>
      <c r="AN213" s="36" t="str">
        <f t="shared" ca="1" si="32"/>
        <v>30</v>
      </c>
      <c r="AO213" s="36" t="str" cm="1">
        <f t="array" aca="1" ref="AO213" ca="1">ManualLookup(AB213,BoxVal(ROW(AB213),4,COLUMN(AO211)),INDIRECT(DO$3))</f>
        <v>06</v>
      </c>
      <c r="AP213" s="36" t="str" cm="1">
        <f t="array" aca="1" ref="AP213" ca="1">ManualLookup(AC213,BoxVal(ROW(AC213),4,COLUMN(AP211)),INDIRECT(DP$3))</f>
        <v>00</v>
      </c>
      <c r="AQ213" s="36" t="str" cm="1">
        <f t="array" aca="1" ref="AQ213" ca="1">ManualLookup(AD213,BoxVal(ROW(AD213),4,COLUMN(AQ211)),INDIRECT(DQ$3))</f>
        <v>00</v>
      </c>
      <c r="AR213" s="36" t="str" cm="1">
        <f t="array" aca="1" ref="AR213" ca="1">ManualLookup(AE213,BoxVal(ROW(AE213),4,COLUMN(AR211)),INDIRECT(DR$3))</f>
        <v>80</v>
      </c>
      <c r="AS213" s="36"/>
    </row>
    <row r="214" spans="19:45" ht="30" customHeight="1" x14ac:dyDescent="0.25">
      <c r="S214" s="7" t="s">
        <v>590</v>
      </c>
      <c r="T214" s="15">
        <v>-38</v>
      </c>
      <c r="U214" s="36" t="str">
        <f t="shared" ca="1" si="26"/>
        <v>0x34=-39.00,-38.50;</v>
      </c>
      <c r="V214" s="37"/>
      <c r="W214" s="37"/>
      <c r="X214" s="38"/>
      <c r="Y214" s="38">
        <v>0.73</v>
      </c>
      <c r="Z214" s="55">
        <f t="shared" ca="1" si="27"/>
        <v>0.70000000000000018</v>
      </c>
      <c r="AA214" s="39" t="s">
        <v>586</v>
      </c>
      <c r="AB214" s="40">
        <v>-1.5</v>
      </c>
      <c r="AC214" s="40" t="s">
        <v>995</v>
      </c>
      <c r="AD214" s="40">
        <v>1</v>
      </c>
      <c r="AE214" s="41">
        <v>0</v>
      </c>
      <c r="AF214" s="42">
        <v>-39</v>
      </c>
      <c r="AG214" s="47">
        <f t="shared" si="33"/>
        <v>-38.5</v>
      </c>
      <c r="AH214" s="43">
        <f t="shared" ca="1" si="28"/>
        <v>-38.299999999999997</v>
      </c>
      <c r="AI214" s="43">
        <f t="shared" ca="1" si="29"/>
        <v>-37.799999999999997</v>
      </c>
      <c r="AJ214" s="44" cm="1">
        <f t="array" aca="1" ref="AJ214" ca="1" xml:space="preserve">
N("initial sens-loopgain")+
$AF214-BoxVal(ROW($AA214),26,COLUMN(INDIRECT("T"&amp;(INT(ROW($AA231)/65))*65+2)))</f>
        <v>-41</v>
      </c>
      <c r="AK214" s="44">
        <f t="shared" ca="1" si="30"/>
        <v>-40.5</v>
      </c>
      <c r="AL214" s="44" cm="1">
        <f t="array" aca="1" ref="AL214" ca="1" xml:space="preserve">
N("initial sens-loopgain-gain-gain ref-vcm")+
$AH214-
BoxVal(ROW($AA214),26,COLUMN(INDIRECT("T"&amp;(INT(ROW($AA231)/65))*65+2)))-
$AB214-
$W214-
IFERROR(VLOOKUP($AC214,$CT$1:$DC$31,7,FALSE),0)</f>
        <v>-38.799999999999997</v>
      </c>
      <c r="AM214" s="44">
        <f t="shared" ca="1" si="31"/>
        <v>-38.299999999999997</v>
      </c>
      <c r="AN214" s="36" t="str">
        <f t="shared" ca="1" si="32"/>
        <v>30</v>
      </c>
      <c r="AO214" s="36" t="str" cm="1">
        <f t="array" aca="1" ref="AO214" ca="1">ManualLookup(AB214,BoxVal(ROW(AB214),4,COLUMN(AO212)),INDIRECT(DO$3))</f>
        <v>04</v>
      </c>
      <c r="AP214" s="36" t="str" cm="1">
        <f t="array" aca="1" ref="AP214" ca="1">ManualLookup(AC214,BoxVal(ROW(AC214),4,COLUMN(AP212)),INDIRECT(DP$3))</f>
        <v>00</v>
      </c>
      <c r="AQ214" s="36" t="str" cm="1">
        <f t="array" aca="1" ref="AQ214" ca="1">ManualLookup(AD214,BoxVal(ROW(AD214),4,COLUMN(AQ212)),INDIRECT(DQ$3))</f>
        <v>00</v>
      </c>
      <c r="AR214" s="36" t="str" cm="1">
        <f t="array" aca="1" ref="AR214" ca="1">ManualLookup(AE214,BoxVal(ROW(AE214),4,COLUMN(AR212)),INDIRECT(DR$3))</f>
        <v>00</v>
      </c>
      <c r="AS214" s="36"/>
    </row>
    <row r="215" spans="19:45" ht="30" customHeight="1" x14ac:dyDescent="0.25">
      <c r="S215" s="7" t="s">
        <v>693</v>
      </c>
      <c r="T215" s="15">
        <v>0.8</v>
      </c>
      <c r="U215" s="36" t="str">
        <f t="shared" ca="1" si="26"/>
        <v>0x35=-39.50,-39.00;</v>
      </c>
      <c r="V215" s="37"/>
      <c r="W215" s="37"/>
      <c r="X215" s="38"/>
      <c r="Y215" s="38">
        <v>1.0900000000000001</v>
      </c>
      <c r="Z215" s="55">
        <f t="shared" ca="1" si="27"/>
        <v>1.2000000000000002</v>
      </c>
      <c r="AA215" s="39" t="s">
        <v>586</v>
      </c>
      <c r="AB215" s="40">
        <v>-1</v>
      </c>
      <c r="AC215" s="40" t="s">
        <v>995</v>
      </c>
      <c r="AD215" s="40">
        <v>1</v>
      </c>
      <c r="AE215" s="41">
        <v>0</v>
      </c>
      <c r="AF215" s="42">
        <v>-39.5</v>
      </c>
      <c r="AG215" s="47">
        <f t="shared" si="33"/>
        <v>-39</v>
      </c>
      <c r="AH215" s="43">
        <f t="shared" ca="1" si="28"/>
        <v>-38.299999999999997</v>
      </c>
      <c r="AI215" s="43">
        <f t="shared" ca="1" si="29"/>
        <v>-37.799999999999997</v>
      </c>
      <c r="AJ215" s="44" cm="1">
        <f t="array" aca="1" ref="AJ215" ca="1" xml:space="preserve">
N("initial sens-loopgain")+
$AF215-BoxVal(ROW($AA215),26,COLUMN(INDIRECT("T"&amp;(INT(ROW($AA232)/65))*65+2)))</f>
        <v>-41.5</v>
      </c>
      <c r="AK215" s="44">
        <f t="shared" ref="AK215:AK218" ca="1" si="34">AJ215+(AG215-AF215)</f>
        <v>-41</v>
      </c>
      <c r="AL215" s="44" cm="1">
        <f t="array" aca="1" ref="AL215" ca="1" xml:space="preserve">
N("initial sens-loopgain-gain-gain ref-vcm")+
$AH215-
BoxVal(ROW($AA215),26,COLUMN(INDIRECT("T"&amp;(INT(ROW($AA232)/65))*65+2)))-
$AB215-
$W215-
IFERROR(VLOOKUP($AC215,$CT$1:$DC$31,7,FALSE),0)</f>
        <v>-39.299999999999997</v>
      </c>
      <c r="AM215" s="44">
        <f t="shared" ref="AM215:AM218" ca="1" si="35">AL215+(AG215-AF215)</f>
        <v>-38.799999999999997</v>
      </c>
      <c r="AN215" s="36" t="str">
        <f t="shared" ref="AN215:AN218" ca="1" si="36">IF(BoxVal(ROW(AA215),9,COLUMN(T213))="FIX","00",ManualLookup(AA215,BoxVal(ROW(AA215),4,COLUMN(AN213)),INDIRECT(DN$3)))</f>
        <v>30</v>
      </c>
      <c r="AO215" s="36" t="str" cm="1">
        <f t="array" aca="1" ref="AO215" ca="1">ManualLookup(AB215,BoxVal(ROW(AB215),4,COLUMN(AO213)),INDIRECT(DO$3))</f>
        <v>05</v>
      </c>
      <c r="AP215" s="36" t="str" cm="1">
        <f t="array" aca="1" ref="AP215" ca="1">ManualLookup(AC215,BoxVal(ROW(AC215),4,COLUMN(AP213)),INDIRECT(DP$3))</f>
        <v>00</v>
      </c>
      <c r="AQ215" s="36" t="str" cm="1">
        <f t="array" aca="1" ref="AQ215" ca="1">ManualLookup(AD215,BoxVal(ROW(AD215),4,COLUMN(AQ213)),INDIRECT(DQ$3))</f>
        <v>00</v>
      </c>
      <c r="AR215" s="36" t="str" cm="1">
        <f t="array" aca="1" ref="AR215" ca="1">ManualLookup(AE215,BoxVal(ROW(AE215),4,COLUMN(AR213)),INDIRECT(DR$3))</f>
        <v>00</v>
      </c>
      <c r="AS215" s="36"/>
    </row>
    <row r="216" spans="19:45" ht="30" customHeight="1" x14ac:dyDescent="0.25">
      <c r="S216" s="7" t="s">
        <v>604</v>
      </c>
      <c r="T216" s="7" t="str">
        <f>VLOOKUP($T203,$AU$1:$AZ$31,MATCH($T197,$AU$1:$AZ$1,0),FALSE)&amp;"_"&amp;T205</f>
        <v>10V_NormalMode</v>
      </c>
      <c r="U216" s="36" t="str">
        <f t="shared" ca="1" si="26"/>
        <v>0x36=-40.00,-39.50;</v>
      </c>
      <c r="V216" s="37"/>
      <c r="W216" s="37"/>
      <c r="X216" s="38"/>
      <c r="Y216" s="38">
        <v>1.49</v>
      </c>
      <c r="Z216" s="55">
        <f t="shared" ca="1" si="27"/>
        <v>1.7000000000000002</v>
      </c>
      <c r="AA216" s="39" t="s">
        <v>586</v>
      </c>
      <c r="AB216" s="40">
        <v>-0.5</v>
      </c>
      <c r="AC216" s="40" t="s">
        <v>995</v>
      </c>
      <c r="AD216" s="40">
        <v>1</v>
      </c>
      <c r="AE216" s="41">
        <v>0</v>
      </c>
      <c r="AF216" s="42">
        <v>-40</v>
      </c>
      <c r="AG216" s="47">
        <f t="shared" si="33"/>
        <v>-39.5</v>
      </c>
      <c r="AH216" s="43">
        <f t="shared" ca="1" si="28"/>
        <v>-38.299999999999997</v>
      </c>
      <c r="AI216" s="43">
        <f t="shared" ca="1" si="29"/>
        <v>-37.799999999999997</v>
      </c>
      <c r="AJ216" s="44" cm="1">
        <f t="array" aca="1" ref="AJ216" ca="1" xml:space="preserve">
N("initial sens-loopgain")+
$AF216-BoxVal(ROW($AA216),26,COLUMN(INDIRECT("T"&amp;(INT(ROW($AA233)/65))*65+2)))</f>
        <v>-42</v>
      </c>
      <c r="AK216" s="44">
        <f t="shared" ca="1" si="34"/>
        <v>-41.5</v>
      </c>
      <c r="AL216" s="44" cm="1">
        <f t="array" aca="1" ref="AL216" ca="1" xml:space="preserve">
N("initial sens-loopgain-gain-gain ref-vcm")+
$AH216-
BoxVal(ROW($AA216),26,COLUMN(INDIRECT("T"&amp;(INT(ROW($AA233)/65))*65+2)))-
$AB216-
$W216-
IFERROR(VLOOKUP($AC216,$CT$1:$DC$31,7,FALSE),0)</f>
        <v>-39.799999999999997</v>
      </c>
      <c r="AM216" s="44">
        <f t="shared" ca="1" si="35"/>
        <v>-39.299999999999997</v>
      </c>
      <c r="AN216" s="36" t="str">
        <f t="shared" ca="1" si="36"/>
        <v>30</v>
      </c>
      <c r="AO216" s="36" t="str" cm="1">
        <f t="array" aca="1" ref="AO216" ca="1">ManualLookup(AB216,BoxVal(ROW(AB216),4,COLUMN(AO214)),INDIRECT(DO$3))</f>
        <v>06</v>
      </c>
      <c r="AP216" s="36" t="str" cm="1">
        <f t="array" aca="1" ref="AP216" ca="1">ManualLookup(AC216,BoxVal(ROW(AC216),4,COLUMN(AP214)),INDIRECT(DP$3))</f>
        <v>00</v>
      </c>
      <c r="AQ216" s="36" t="str" cm="1">
        <f t="array" aca="1" ref="AQ216" ca="1">ManualLookup(AD216,BoxVal(ROW(AD216),4,COLUMN(AQ214)),INDIRECT(DQ$3))</f>
        <v>00</v>
      </c>
      <c r="AR216" s="36" t="str" cm="1">
        <f t="array" aca="1" ref="AR216" ca="1">ManualLookup(AE216,BoxVal(ROW(AE216),4,COLUMN(AR214)),INDIRECT(DR$3))</f>
        <v>00</v>
      </c>
      <c r="AS216" s="36"/>
    </row>
    <row r="217" spans="19:45" ht="30" customHeight="1" x14ac:dyDescent="0.25">
      <c r="S217" s="7" t="s">
        <v>424</v>
      </c>
      <c r="T217" s="7" t="s">
        <v>188</v>
      </c>
      <c r="U217" s="36" t="str">
        <f t="shared" ca="1" si="26"/>
        <v>0x30=-40.50,-40.00;</v>
      </c>
      <c r="V217" s="37"/>
      <c r="W217" s="37"/>
      <c r="X217" s="38"/>
      <c r="Y217" s="38"/>
      <c r="Z217" s="55">
        <f t="shared" ca="1" si="27"/>
        <v>2.2000000000000002</v>
      </c>
      <c r="AA217" s="39" t="s">
        <v>586</v>
      </c>
      <c r="AB217" s="40">
        <v>0</v>
      </c>
      <c r="AC217" s="40" t="s">
        <v>995</v>
      </c>
      <c r="AD217" s="40">
        <v>1</v>
      </c>
      <c r="AE217" s="41">
        <v>0</v>
      </c>
      <c r="AF217" s="42">
        <v>-40.5</v>
      </c>
      <c r="AG217" s="47">
        <f t="shared" ref="AG217:AG218" si="37">AF216</f>
        <v>-40</v>
      </c>
      <c r="AH217" s="43">
        <f t="shared" ca="1" si="28"/>
        <v>-38.299999999999997</v>
      </c>
      <c r="AI217" s="43">
        <f t="shared" ca="1" si="29"/>
        <v>-37.799999999999997</v>
      </c>
      <c r="AJ217" s="44" cm="1">
        <f t="array" aca="1" ref="AJ217" ca="1" xml:space="preserve">
N("initial sens-loopgain")+
$AF217-BoxVal(ROW($AA217),26,COLUMN(INDIRECT("T"&amp;(INT(ROW($AA234)/65))*65+2)))</f>
        <v>-42.5</v>
      </c>
      <c r="AK217" s="44">
        <f t="shared" ca="1" si="34"/>
        <v>-42</v>
      </c>
      <c r="AL217" s="44" cm="1">
        <f t="array" aca="1" ref="AL217" ca="1" xml:space="preserve">
N("initial sens-loopgain-gain-gain ref-vcm")+
$AH217-
BoxVal(ROW($AA217),26,COLUMN(INDIRECT("T"&amp;(INT(ROW($AA234)/65))*65+2)))-
$AB217-
$W217-
IFERROR(VLOOKUP($AC217,$CT$1:$DC$31,7,FALSE),0)</f>
        <v>-40.299999999999997</v>
      </c>
      <c r="AM217" s="44">
        <f t="shared" ca="1" si="35"/>
        <v>-39.799999999999997</v>
      </c>
      <c r="AN217" s="36" t="str">
        <f t="shared" ca="1" si="36"/>
        <v>30</v>
      </c>
      <c r="AO217" s="36" t="str" cm="1">
        <f t="array" aca="1" ref="AO217" ca="1">ManualLookup(AB217,BoxVal(ROW(AB217),4,COLUMN(AO215)),INDIRECT(DO$3))</f>
        <v>00</v>
      </c>
      <c r="AP217" s="36" t="str" cm="1">
        <f t="array" aca="1" ref="AP217" ca="1">ManualLookup(AC217,BoxVal(ROW(AC217),4,COLUMN(AP215)),INDIRECT(DP$3))</f>
        <v>00</v>
      </c>
      <c r="AQ217" s="36" t="str" cm="1">
        <f t="array" aca="1" ref="AQ217" ca="1">ManualLookup(AD217,BoxVal(ROW(AD217),4,COLUMN(AQ215)),INDIRECT(DQ$3))</f>
        <v>00</v>
      </c>
      <c r="AR217" s="36" t="str" cm="1">
        <f t="array" aca="1" ref="AR217" ca="1">ManualLookup(AE217,BoxVal(ROW(AE217),4,COLUMN(AR215)),INDIRECT(DR$3))</f>
        <v>00</v>
      </c>
      <c r="AS217" s="36"/>
    </row>
    <row r="218" spans="19:45" ht="30" customHeight="1" x14ac:dyDescent="0.25">
      <c r="S218" s="7" t="s">
        <v>16</v>
      </c>
      <c r="T218" s="7" t="s">
        <v>42</v>
      </c>
      <c r="U218" s="36" t="str">
        <f t="shared" ca="1" si="26"/>
        <v>0x37=-41.00,-40.50;</v>
      </c>
      <c r="V218" s="37"/>
      <c r="W218" s="37"/>
      <c r="X218" s="38"/>
      <c r="Y218" s="38"/>
      <c r="Z218" s="55">
        <f t="shared" ca="1" si="27"/>
        <v>2.7</v>
      </c>
      <c r="AA218" s="39" t="s">
        <v>586</v>
      </c>
      <c r="AB218" s="40">
        <v>0.5</v>
      </c>
      <c r="AC218" s="40" t="s">
        <v>995</v>
      </c>
      <c r="AD218" s="40">
        <v>1</v>
      </c>
      <c r="AE218" s="41">
        <v>0</v>
      </c>
      <c r="AF218" s="42">
        <v>-41</v>
      </c>
      <c r="AG218" s="47">
        <f t="shared" si="37"/>
        <v>-40.5</v>
      </c>
      <c r="AH218" s="43">
        <f t="shared" ca="1" si="28"/>
        <v>-38.299999999999997</v>
      </c>
      <c r="AI218" s="43">
        <f t="shared" ca="1" si="29"/>
        <v>-37.799999999999997</v>
      </c>
      <c r="AJ218" s="44" cm="1">
        <f t="array" aca="1" ref="AJ218" ca="1" xml:space="preserve">
N("initial sens-loopgain")+
$AF218-BoxVal(ROW($AA218),26,COLUMN(INDIRECT("T"&amp;(INT(ROW($AA235)/65))*65+2)))</f>
        <v>-43</v>
      </c>
      <c r="AK218" s="44">
        <f t="shared" ca="1" si="34"/>
        <v>-42.5</v>
      </c>
      <c r="AL218" s="44" cm="1">
        <f t="array" aca="1" ref="AL218" ca="1" xml:space="preserve">
N("initial sens-loopgain-gain-gain ref-vcm")+
$AH218-
BoxVal(ROW($AA218),26,COLUMN(INDIRECT("T"&amp;(INT(ROW($AA235)/65))*65+2)))-
$AB218-
$W218-
IFERROR(VLOOKUP($AC218,$CT$1:$DC$31,7,FALSE),0)</f>
        <v>-40.799999999999997</v>
      </c>
      <c r="AM218" s="44">
        <f t="shared" ca="1" si="35"/>
        <v>-40.299999999999997</v>
      </c>
      <c r="AN218" s="36" t="str">
        <f t="shared" ca="1" si="36"/>
        <v>30</v>
      </c>
      <c r="AO218" s="36" t="str" cm="1">
        <f t="array" aca="1" ref="AO218" ca="1">ManualLookup(AB218,BoxVal(ROW(AB218),4,COLUMN(AO216)),INDIRECT(DO$3))</f>
        <v>07</v>
      </c>
      <c r="AP218" s="36" t="str" cm="1">
        <f t="array" aca="1" ref="AP218" ca="1">ManualLookup(AC218,BoxVal(ROW(AC218),4,COLUMN(AP216)),INDIRECT(DP$3))</f>
        <v>00</v>
      </c>
      <c r="AQ218" s="36" t="str" cm="1">
        <f t="array" aca="1" ref="AQ218" ca="1">ManualLookup(AD218,BoxVal(ROW(AD218),4,COLUMN(AQ216)),INDIRECT(DQ$3))</f>
        <v>00</v>
      </c>
      <c r="AR218" s="36" t="str" cm="1">
        <f t="array" aca="1" ref="AR218" ca="1">ManualLookup(AE218,BoxVal(ROW(AE218),4,COLUMN(AR216)),INDIRECT(DR$3))</f>
        <v>00</v>
      </c>
      <c r="AS218" s="36"/>
    </row>
    <row r="219" spans="19:45" ht="30" customHeight="1" x14ac:dyDescent="0.25">
      <c r="S219" s="7" t="s">
        <v>17</v>
      </c>
      <c r="T219" s="7" t="s">
        <v>365</v>
      </c>
      <c r="U219" s="36"/>
      <c r="V219" s="37"/>
      <c r="W219" s="37"/>
      <c r="X219" s="38"/>
      <c r="Y219" s="38"/>
      <c r="Z219" s="48"/>
      <c r="AA219" s="39"/>
      <c r="AB219" s="40"/>
      <c r="AC219" s="40"/>
      <c r="AD219" s="40"/>
      <c r="AE219" s="41"/>
      <c r="AF219" s="42"/>
      <c r="AG219" s="47"/>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44229</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0.65V (1.3V), 0.647V (3.3V)</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S228" s="7"/>
      <c r="T228" s="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2.2000000000000002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-3.5</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v>0</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t="s">
        <v>562</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85"/>
      <c r="T260" s="85"/>
      <c r="U260" s="85"/>
      <c r="V260" s="85"/>
      <c r="W260" s="85"/>
      <c r="X260" s="85"/>
      <c r="Y260" s="85"/>
      <c r="Z260" s="85"/>
      <c r="AA260" s="85"/>
      <c r="AB260" s="85"/>
      <c r="AC260" s="85"/>
      <c r="AD260" s="85"/>
      <c r="AE260" s="85"/>
      <c r="AF260" s="85"/>
      <c r="AG260" s="85"/>
      <c r="AH260" s="85"/>
      <c r="AI260" s="85"/>
      <c r="AJ260" s="85"/>
      <c r="AK260" s="85"/>
      <c r="AL260" s="85"/>
      <c r="AM260" s="85"/>
      <c r="AN260" s="85"/>
      <c r="AO260" s="85"/>
      <c r="AP260" s="85"/>
      <c r="AQ260" s="85"/>
      <c r="AR260" s="109"/>
      <c r="AS260" s="109"/>
    </row>
    <row r="261" spans="19:45" ht="30" customHeight="1" x14ac:dyDescent="0.25">
      <c r="S261" s="31" cm="1">
        <f t="array" ref="S261">BoxNum(ROW($S261))</f>
        <v>5</v>
      </c>
      <c r="T261" s="7" t="s">
        <v>698</v>
      </c>
      <c r="U261" s="15" t="s">
        <v>1224</v>
      </c>
      <c r="V261" s="12"/>
      <c r="W261" s="65"/>
      <c r="X261" s="12"/>
      <c r="Y261" s="7">
        <f>VLOOKUP(U261,$DX$1:$DZ$21,3,FALSE)</f>
        <v>0</v>
      </c>
      <c r="Z261" s="5"/>
      <c r="AA261" s="5"/>
      <c r="AB261" s="5"/>
      <c r="AC261" s="5"/>
      <c r="AD261" s="8"/>
      <c r="AE261" s="5"/>
      <c r="AF261" s="5"/>
      <c r="AG261" s="5"/>
      <c r="AH261" s="5"/>
      <c r="AI261" s="5"/>
      <c r="AJ261" s="5"/>
      <c r="AK261" s="5"/>
      <c r="AL261" s="5"/>
      <c r="AM261" s="5"/>
      <c r="AN261" s="5"/>
      <c r="AO261" s="5"/>
      <c r="AP261" s="5"/>
      <c r="AQ261" s="5"/>
      <c r="AR261" s="5"/>
      <c r="AS261" s="5"/>
    </row>
    <row r="262" spans="19:45" ht="30" customHeight="1" x14ac:dyDescent="0.25">
      <c r="S262" s="7" t="s">
        <v>24</v>
      </c>
      <c r="T262" s="15" t="s">
        <v>433</v>
      </c>
      <c r="U262" s="5" t="s">
        <v>23</v>
      </c>
      <c r="V262" s="7">
        <f>VLOOKUP(U261,$DX$1:$DZ$21,2,FALSE)</f>
        <v>0</v>
      </c>
      <c r="W262" s="19"/>
      <c r="X262" s="19"/>
      <c r="Y262" s="19"/>
      <c r="Z262" s="19"/>
      <c r="AA262" s="5" t="s">
        <v>592</v>
      </c>
      <c r="AB262" s="26" t="str">
        <f>T281&amp;"_"&amp;ABS(T279)&amp;"dB_"&amp;T283&amp;"_"&amp;T284&amp;"_"&amp;GetAbsMaxMinText(AF265:AG324)&amp;"_"&amp;T264&amp;"_"&amp;T263&amp;S261&amp;"."&amp;T287</f>
        <v>15V_NormalMode_38dB_M804WG_N002A_340_392_ZTS6851_MP5.1</v>
      </c>
      <c r="AC262" s="18"/>
      <c r="AD262" s="18"/>
      <c r="AE262" s="18"/>
      <c r="AF262" s="18"/>
      <c r="AG262" s="18"/>
      <c r="AH262" s="19"/>
      <c r="AI262" s="19" t="s">
        <v>2</v>
      </c>
      <c r="AJ262" s="16" t="s">
        <v>1231</v>
      </c>
      <c r="AK262" s="16"/>
      <c r="AL262" s="16"/>
      <c r="AM262" s="16"/>
      <c r="AN262" s="16"/>
      <c r="AO262" s="16"/>
      <c r="AP262" s="16"/>
      <c r="AQ262" s="16"/>
      <c r="AR262" s="16"/>
      <c r="AS262" s="16"/>
    </row>
    <row r="263" spans="19:45" ht="30" customHeight="1" x14ac:dyDescent="0.25">
      <c r="S263" s="7" t="s">
        <v>5</v>
      </c>
      <c r="T263" s="15" t="s">
        <v>1148</v>
      </c>
      <c r="U263" s="104"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328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110"/>
    </row>
    <row r="265" spans="19:45" ht="30" customHeight="1" x14ac:dyDescent="0.25">
      <c r="S265" s="7" t="s">
        <v>18</v>
      </c>
      <c r="T265" s="15" t="s">
        <v>41</v>
      </c>
      <c r="U265" s="36" t="str">
        <f t="shared" ref="U265:U276" ca="1" si="38">ConfigCode($AA265,$AN265,$AO265,$AP265,$AQ265,$AR265,$AF265,$AG265,2)</f>
        <v>0x14=-34.50,-34.00;</v>
      </c>
      <c r="V265" s="37">
        <v>-0.5</v>
      </c>
      <c r="W265" s="37"/>
      <c r="X265" s="68"/>
      <c r="Y265" s="68" t="s">
        <v>1232</v>
      </c>
      <c r="Z265" s="55">
        <f t="shared" ref="Z265:Z276" ca="1" si="39" xml:space="preserve">
N("vbias,vlookup vbias range")+
VLOOKUP($AA265,INDIRECT(BoxVal(ROW($AA265),34,COLUMN(T261))),2,FALSE)+
N("gain")+
$AB265+
N("vcm")+
VLOOKUP($AC265,$CT$1:$DC$31,7,FALSE)+
N("(vbias*vcp*vbg-vbias)*sensor ratio")+
VbiasCal($AA265,$AD265,$AE265,BoxVal(ROW($AC265),18,COLUMN($T$22)))+
N("vbias ref+gain ref")+
$V265+$W265</f>
        <v>-3.8630000000000004</v>
      </c>
      <c r="AA265" s="39" t="s">
        <v>965</v>
      </c>
      <c r="AB265" s="40">
        <v>-1.5</v>
      </c>
      <c r="AC265" s="40" t="s">
        <v>995</v>
      </c>
      <c r="AD265" s="40">
        <v>1</v>
      </c>
      <c r="AE265" s="41">
        <v>-0.115</v>
      </c>
      <c r="AF265" s="42">
        <v>-34.5</v>
      </c>
      <c r="AG265" s="42">
        <v>-34</v>
      </c>
      <c r="AH265" s="43">
        <f t="shared" ref="AH265:AH276" ca="1" si="40">$AF265+$Z265</f>
        <v>-38.363</v>
      </c>
      <c r="AI265" s="43">
        <f t="shared" ref="AI265:AI276" ca="1" si="41">$AG265+$Z265</f>
        <v>-37.863</v>
      </c>
      <c r="AJ265" s="44" cm="1">
        <f t="array" aca="1" ref="AJ265" ca="1" xml:space="preserve">
N("initial sens-loopgain")+
$AF265-BoxVal(ROW($AA265),26,COLUMN(INDIRECT("T"&amp;(INT(ROW($AA282)/65))*65+2)))</f>
        <v>-36.5</v>
      </c>
      <c r="AK265" s="44">
        <f t="shared" ref="AK265:AK272" ca="1" si="42">AJ265+(AG265-AF265)</f>
        <v>-36</v>
      </c>
      <c r="AL265" s="44" cm="1">
        <f t="array" aca="1" ref="AL265" ca="1" xml:space="preserve">
N("initial sens-loopgain-gain-gain ref-vcm")+
$AH265-
BoxVal(ROW($AA265),26,COLUMN(INDIRECT("T"&amp;(INT(ROW($AA282)/65))*65+2)))-
$AB265-
$W265-
IFERROR(VLOOKUP($AC265,$CT$1:$DC$31,7,FALSE),0)</f>
        <v>-38.863</v>
      </c>
      <c r="AM265" s="44">
        <f t="shared" ref="AM265:AM272" ca="1" si="43">AL265+(AG265-AF265)</f>
        <v>-38.363</v>
      </c>
      <c r="AN265" s="36" t="str">
        <f t="shared" ref="AN265:AN272" ca="1" si="44">IF(BoxVal(ROW(AA265),9,COLUMN(T263))="FIX","00",ManualLookup(AA265,BoxVal(ROW(AA265),4,COLUMN(AN263)),INDIRECT(DN$3)))</f>
        <v>00</v>
      </c>
      <c r="AO265" s="36" t="str" cm="1">
        <f t="array" aca="1" ref="AO265" ca="1">ManualLookup(AB265,BoxVal(ROW(AB265),4,COLUMN(AO263)),INDIRECT(DO$3))</f>
        <v>04</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10</v>
      </c>
      <c r="AS265" s="36"/>
    </row>
    <row r="266" spans="19:45" ht="30" customHeight="1" x14ac:dyDescent="0.25">
      <c r="S266" s="7" t="s">
        <v>13</v>
      </c>
      <c r="T266" s="15" t="s">
        <v>1123</v>
      </c>
      <c r="U266" s="36" t="str">
        <f t="shared" ca="1" si="38"/>
        <v>0x15=-34.80,-34.50;</v>
      </c>
      <c r="V266" s="37">
        <v>-0.5</v>
      </c>
      <c r="W266" s="37"/>
      <c r="X266" s="68"/>
      <c r="Y266" s="68" t="s">
        <v>1233</v>
      </c>
      <c r="Z266" s="55">
        <f t="shared" ca="1" si="39"/>
        <v>-3.3630000000000004</v>
      </c>
      <c r="AA266" s="39" t="s">
        <v>965</v>
      </c>
      <c r="AB266" s="40">
        <v>-1</v>
      </c>
      <c r="AC266" s="40" t="s">
        <v>995</v>
      </c>
      <c r="AD266" s="40">
        <v>1</v>
      </c>
      <c r="AE266" s="41">
        <v>-0.115</v>
      </c>
      <c r="AF266" s="42">
        <v>-34.799999999999997</v>
      </c>
      <c r="AG266" s="47">
        <f t="shared" ref="AG266:AG272" si="45">AF265</f>
        <v>-34.5</v>
      </c>
      <c r="AH266" s="43">
        <f t="shared" ca="1" si="40"/>
        <v>-38.162999999999997</v>
      </c>
      <c r="AI266" s="43">
        <f t="shared" ca="1" si="41"/>
        <v>-37.863</v>
      </c>
      <c r="AJ266" s="44" cm="1">
        <f t="array" aca="1" ref="AJ266" ca="1" xml:space="preserve">
N("initial sens-loopgain")+
$AF266-BoxVal(ROW($AA266),26,COLUMN(INDIRECT("T"&amp;(INT(ROW($AA283)/65))*65+2)))</f>
        <v>-36.799999999999997</v>
      </c>
      <c r="AK266" s="44">
        <f t="shared" ca="1" si="42"/>
        <v>-36.5</v>
      </c>
      <c r="AL266" s="44" cm="1">
        <f t="array" aca="1" ref="AL266" ca="1" xml:space="preserve">
N("initial sens-loopgain-gain-gain ref-vcm")+
$AH266-
BoxVal(ROW($AA266),26,COLUMN(INDIRECT("T"&amp;(INT(ROW($AA283)/65))*65+2)))-
$AB266-
$W266-
IFERROR(VLOOKUP($AC266,$CT$1:$DC$31,7,FALSE),0)</f>
        <v>-39.162999999999997</v>
      </c>
      <c r="AM266" s="44">
        <f t="shared" ca="1" si="43"/>
        <v>-38.863</v>
      </c>
      <c r="AN266" s="36" t="str">
        <f t="shared" ca="1" si="44"/>
        <v>00</v>
      </c>
      <c r="AO266" s="36" t="str" cm="1">
        <f t="array" aca="1" ref="AO266" ca="1">ManualLookup(AB266,BoxVal(ROW(AB266),4,COLUMN(AO264)),INDIRECT(DO$3))</f>
        <v>05</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10</v>
      </c>
      <c r="AS266" s="36"/>
    </row>
    <row r="267" spans="19:45" ht="30" customHeight="1" x14ac:dyDescent="0.25">
      <c r="S267" s="26"/>
      <c r="T267" s="17"/>
      <c r="U267" s="36" t="str">
        <f t="shared" ca="1" si="38"/>
        <v>0x15=-34.90,-34.80;</v>
      </c>
      <c r="V267" s="37">
        <v>-0.5</v>
      </c>
      <c r="W267" s="37"/>
      <c r="X267" s="68"/>
      <c r="Y267" s="68" t="s">
        <v>1234</v>
      </c>
      <c r="Z267" s="55">
        <f t="shared" ca="1" si="39"/>
        <v>-3.3630000000000004</v>
      </c>
      <c r="AA267" s="39" t="s">
        <v>965</v>
      </c>
      <c r="AB267" s="40">
        <v>-1</v>
      </c>
      <c r="AC267" s="40" t="s">
        <v>995</v>
      </c>
      <c r="AD267" s="40">
        <v>1</v>
      </c>
      <c r="AE267" s="41">
        <v>-0.115</v>
      </c>
      <c r="AF267" s="42">
        <v>-34.9</v>
      </c>
      <c r="AG267" s="47">
        <f t="shared" si="45"/>
        <v>-34.799999999999997</v>
      </c>
      <c r="AH267" s="43">
        <f t="shared" ca="1" si="40"/>
        <v>-38.262999999999998</v>
      </c>
      <c r="AI267" s="43">
        <f t="shared" ca="1" si="41"/>
        <v>-38.162999999999997</v>
      </c>
      <c r="AJ267" s="44" cm="1">
        <f t="array" aca="1" ref="AJ267" ca="1" xml:space="preserve">
N("initial sens-loopgain")+
$AF267-BoxVal(ROW($AA267),26,COLUMN(INDIRECT("T"&amp;(INT(ROW($AA284)/65))*65+2)))</f>
        <v>-36.9</v>
      </c>
      <c r="AK267" s="44">
        <f t="shared" ca="1" si="42"/>
        <v>-36.799999999999997</v>
      </c>
      <c r="AL267" s="44" cm="1">
        <f t="array" aca="1" ref="AL267" ca="1" xml:space="preserve">
N("initial sens-loopgain-gain-gain ref-vcm")+
$AH267-
BoxVal(ROW($AA267),26,COLUMN(INDIRECT("T"&amp;(INT(ROW($AA284)/65))*65+2)))-
$AB267-
$W267-
IFERROR(VLOOKUP($AC267,$CT$1:$DC$31,7,FALSE),0)</f>
        <v>-39.262999999999998</v>
      </c>
      <c r="AM267" s="44">
        <f t="shared" ca="1" si="43"/>
        <v>-39.162999999999997</v>
      </c>
      <c r="AN267" s="36" t="str">
        <f t="shared" ca="1" si="44"/>
        <v>00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10</v>
      </c>
      <c r="AS267" s="36"/>
    </row>
    <row r="268" spans="19:45" ht="30" customHeight="1" x14ac:dyDescent="0.25">
      <c r="S268" s="7" t="s">
        <v>19</v>
      </c>
      <c r="T268" s="15" t="s">
        <v>965</v>
      </c>
      <c r="U268" s="36" t="str">
        <f t="shared" ca="1" si="38"/>
        <v>0x83=-35.00,-34.90;</v>
      </c>
      <c r="V268" s="37">
        <v>-0.2</v>
      </c>
      <c r="W268" s="37"/>
      <c r="X268" s="68"/>
      <c r="Y268" s="68" t="s">
        <v>1234</v>
      </c>
      <c r="Z268" s="55">
        <f t="shared" ca="1" si="39"/>
        <v>-3.2692000000000005</v>
      </c>
      <c r="AA268" s="39" t="s">
        <v>965</v>
      </c>
      <c r="AB268" s="40">
        <v>-2</v>
      </c>
      <c r="AC268" s="40" t="s">
        <v>995</v>
      </c>
      <c r="AD268" s="40">
        <v>1</v>
      </c>
      <c r="AE268" s="41">
        <v>-6.6000000000000003E-2</v>
      </c>
      <c r="AF268" s="42">
        <v>-35</v>
      </c>
      <c r="AG268" s="47">
        <f t="shared" si="45"/>
        <v>-34.9</v>
      </c>
      <c r="AH268" s="43">
        <f t="shared" ca="1" si="40"/>
        <v>-38.269199999999998</v>
      </c>
      <c r="AI268" s="43">
        <f t="shared" ca="1" si="41"/>
        <v>-38.169199999999996</v>
      </c>
      <c r="AJ268" s="44" cm="1">
        <f t="array" aca="1" ref="AJ268" ca="1" xml:space="preserve">
N("initial sens-loopgain")+
$AF268-BoxVal(ROW($AA268),26,COLUMN(INDIRECT("T"&amp;(INT(ROW($AA285)/65))*65+2)))</f>
        <v>-37</v>
      </c>
      <c r="AK268" s="44">
        <f t="shared" ca="1" si="42"/>
        <v>-36.9</v>
      </c>
      <c r="AL268" s="44" cm="1">
        <f t="array" aca="1" ref="AL268" ca="1" xml:space="preserve">
N("initial sens-loopgain-gain-gain ref-vcm")+
$AH268-
BoxVal(ROW($AA268),26,COLUMN(INDIRECT("T"&amp;(INT(ROW($AA285)/65))*65+2)))-
$AB268-
$W268-
IFERROR(VLOOKUP($AC268,$CT$1:$DC$31,7,FALSE),0)</f>
        <v>-38.269199999999998</v>
      </c>
      <c r="AM268" s="44">
        <f t="shared" ca="1" si="43"/>
        <v>-38.169199999999996</v>
      </c>
      <c r="AN268" s="36" t="str">
        <f t="shared" ca="1" si="44"/>
        <v>00</v>
      </c>
      <c r="AO268" s="36" t="str" cm="1">
        <f t="array" aca="1" ref="AO268" ca="1">ManualLookup(AB268,BoxVal(ROW(AB268),4,COLUMN(AO266)),INDIRECT(DO$3))</f>
        <v>03</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80</v>
      </c>
      <c r="AS268" s="36"/>
    </row>
    <row r="269" spans="19:45" ht="30" customHeight="1" x14ac:dyDescent="0.25">
      <c r="S269" s="7" t="s">
        <v>15</v>
      </c>
      <c r="T269" s="15" t="s">
        <v>436</v>
      </c>
      <c r="U269" s="36" t="str">
        <f t="shared" ca="1" si="38"/>
        <v>0x84=-35.50,-35.00;</v>
      </c>
      <c r="V269" s="37">
        <v>-0.2</v>
      </c>
      <c r="W269" s="37"/>
      <c r="X269" s="68"/>
      <c r="Y269" s="68" t="s">
        <v>1235</v>
      </c>
      <c r="Z269" s="55">
        <f t="shared" ca="1" si="39"/>
        <v>-2.7692000000000005</v>
      </c>
      <c r="AA269" s="39" t="s">
        <v>965</v>
      </c>
      <c r="AB269" s="40">
        <v>-1.5</v>
      </c>
      <c r="AC269" s="40" t="s">
        <v>995</v>
      </c>
      <c r="AD269" s="40">
        <v>1</v>
      </c>
      <c r="AE269" s="41">
        <v>-6.6000000000000003E-2</v>
      </c>
      <c r="AF269" s="42">
        <v>-35.5</v>
      </c>
      <c r="AG269" s="47">
        <f t="shared" si="45"/>
        <v>-35</v>
      </c>
      <c r="AH269" s="43">
        <f t="shared" ca="1" si="40"/>
        <v>-38.269199999999998</v>
      </c>
      <c r="AI269" s="43">
        <f t="shared" ca="1" si="41"/>
        <v>-37.769199999999998</v>
      </c>
      <c r="AJ269" s="44" cm="1">
        <f t="array" aca="1" ref="AJ269" ca="1" xml:space="preserve">
N("initial sens-loopgain")+
$AF269-BoxVal(ROW($AA269),26,COLUMN(INDIRECT("T"&amp;(INT(ROW($AA286)/65))*65+2)))</f>
        <v>-37.5</v>
      </c>
      <c r="AK269" s="44">
        <f t="shared" ca="1" si="42"/>
        <v>-37</v>
      </c>
      <c r="AL269" s="44" cm="1">
        <f t="array" aca="1" ref="AL269" ca="1" xml:space="preserve">
N("initial sens-loopgain-gain-gain ref-vcm")+
$AH269-
BoxVal(ROW($AA269),26,COLUMN(INDIRECT("T"&amp;(INT(ROW($AA286)/65))*65+2)))-
$AB269-
$W269-
IFERROR(VLOOKUP($AC269,$CT$1:$DC$31,7,FALSE),0)</f>
        <v>-38.769199999999998</v>
      </c>
      <c r="AM269" s="44">
        <f t="shared" ca="1" si="43"/>
        <v>-38.269199999999998</v>
      </c>
      <c r="AN269" s="36" t="str">
        <f t="shared" ca="1" si="44"/>
        <v>00</v>
      </c>
      <c r="AO269" s="36" t="str" cm="1">
        <f t="array" aca="1" ref="AO269" ca="1">ManualLookup(AB269,BoxVal(ROW(AB269),4,COLUMN(AO267)),INDIRECT(DO$3))</f>
        <v>04</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80</v>
      </c>
      <c r="AS269" s="36"/>
    </row>
    <row r="270" spans="19:45" ht="30" customHeight="1" x14ac:dyDescent="0.25">
      <c r="S270" s="7" t="s">
        <v>705</v>
      </c>
      <c r="T270" s="15" t="s">
        <v>990</v>
      </c>
      <c r="U270" s="36" t="str">
        <f t="shared" ca="1" si="38"/>
        <v>0x85=-36.20,-35.50;</v>
      </c>
      <c r="V270" s="37">
        <v>-0.2</v>
      </c>
      <c r="W270" s="37"/>
      <c r="X270" s="68"/>
      <c r="Y270" s="68" t="s">
        <v>1236</v>
      </c>
      <c r="Z270" s="55">
        <f t="shared" ca="1" si="39"/>
        <v>-2.2692000000000005</v>
      </c>
      <c r="AA270" s="39" t="s">
        <v>965</v>
      </c>
      <c r="AB270" s="40">
        <v>-1</v>
      </c>
      <c r="AC270" s="40" t="s">
        <v>995</v>
      </c>
      <c r="AD270" s="40">
        <v>1</v>
      </c>
      <c r="AE270" s="41">
        <v>-6.6000000000000003E-2</v>
      </c>
      <c r="AF270" s="42">
        <v>-36.200000000000003</v>
      </c>
      <c r="AG270" s="47">
        <f t="shared" si="45"/>
        <v>-35.5</v>
      </c>
      <c r="AH270" s="43">
        <f t="shared" ca="1" si="40"/>
        <v>-38.469200000000001</v>
      </c>
      <c r="AI270" s="43">
        <f t="shared" ca="1" si="41"/>
        <v>-37.769199999999998</v>
      </c>
      <c r="AJ270" s="44" cm="1">
        <f t="array" aca="1" ref="AJ270" ca="1" xml:space="preserve">
N("initial sens-loopgain")+
$AF270-BoxVal(ROW($AA270),26,COLUMN(INDIRECT("T"&amp;(INT(ROW($AA287)/65))*65+2)))</f>
        <v>-38.200000000000003</v>
      </c>
      <c r="AK270" s="44">
        <f t="shared" ca="1" si="42"/>
        <v>-37.5</v>
      </c>
      <c r="AL270" s="44" cm="1">
        <f t="array" aca="1" ref="AL270" ca="1" xml:space="preserve">
N("initial sens-loopgain-gain-gain ref-vcm")+
$AH270-
BoxVal(ROW($AA270),26,COLUMN(INDIRECT("T"&amp;(INT(ROW($AA287)/65))*65+2)))-
$AB270-
$W270-
IFERROR(VLOOKUP($AC270,$CT$1:$DC$31,7,FALSE),0)</f>
        <v>-39.469200000000001</v>
      </c>
      <c r="AM270" s="44">
        <f t="shared" ca="1" si="43"/>
        <v>-38.769199999999998</v>
      </c>
      <c r="AN270" s="36" t="str">
        <f t="shared" ca="1" si="44"/>
        <v>00</v>
      </c>
      <c r="AO270" s="36" t="str" cm="1">
        <f t="array" aca="1" ref="AO270" ca="1">ManualLookup(AB270,BoxVal(ROW(AB270),4,COLUMN(AO268)),INDIRECT(DO$3))</f>
        <v>05</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80</v>
      </c>
      <c r="AS270" s="36"/>
    </row>
    <row r="271" spans="19:45" ht="30" customHeight="1" x14ac:dyDescent="0.25">
      <c r="S271" s="7" t="s">
        <v>605</v>
      </c>
      <c r="T271" s="15" t="s">
        <v>991</v>
      </c>
      <c r="U271" s="36" t="str">
        <f t="shared" ca="1" si="38"/>
        <v>0x04=-36.80,-36.20;</v>
      </c>
      <c r="V271" s="37"/>
      <c r="W271" s="37"/>
      <c r="X271" s="68"/>
      <c r="Y271" s="68" t="s">
        <v>1237</v>
      </c>
      <c r="Z271" s="55">
        <f t="shared" ca="1" si="39"/>
        <v>-1.5</v>
      </c>
      <c r="AA271" s="39" t="s">
        <v>965</v>
      </c>
      <c r="AB271" s="40">
        <v>-1.5</v>
      </c>
      <c r="AC271" s="40" t="s">
        <v>995</v>
      </c>
      <c r="AD271" s="40">
        <v>1</v>
      </c>
      <c r="AE271" s="41">
        <v>0</v>
      </c>
      <c r="AF271" s="42">
        <v>-36.799999999999997</v>
      </c>
      <c r="AG271" s="47">
        <f t="shared" si="45"/>
        <v>-36.200000000000003</v>
      </c>
      <c r="AH271" s="43">
        <f t="shared" ca="1" si="40"/>
        <v>-38.299999999999997</v>
      </c>
      <c r="AI271" s="43">
        <f t="shared" ca="1" si="41"/>
        <v>-37.700000000000003</v>
      </c>
      <c r="AJ271" s="44" cm="1">
        <f t="array" aca="1" ref="AJ271" ca="1" xml:space="preserve">
N("initial sens-loopgain")+
$AF271-BoxVal(ROW($AA271),26,COLUMN(INDIRECT("T"&amp;(INT(ROW($AA288)/65))*65+2)))</f>
        <v>-38.799999999999997</v>
      </c>
      <c r="AK271" s="44">
        <f t="shared" ca="1" si="42"/>
        <v>-38.200000000000003</v>
      </c>
      <c r="AL271" s="44" cm="1">
        <f t="array" aca="1" ref="AL271" ca="1" xml:space="preserve">
N("initial sens-loopgain-gain-gain ref-vcm")+
$AH271-
BoxVal(ROW($AA271),26,COLUMN(INDIRECT("T"&amp;(INT(ROW($AA288)/65))*65+2)))-
$AB271-
$W271-
IFERROR(VLOOKUP($AC271,$CT$1:$DC$31,7,FALSE),0)</f>
        <v>-38.799999999999997</v>
      </c>
      <c r="AM271" s="44">
        <f t="shared" ca="1" si="43"/>
        <v>-38.200000000000003</v>
      </c>
      <c r="AN271" s="36" t="str">
        <f t="shared" ca="1" si="44"/>
        <v>00</v>
      </c>
      <c r="AO271" s="36" t="str" cm="1">
        <f t="array" aca="1" ref="AO271" ca="1">ManualLookup(AB271,BoxVal(ROW(AB271),4,COLUMN(AO269)),INDIRECT(DO$3))</f>
        <v>04</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3" t="s">
        <v>721</v>
      </c>
      <c r="T272" s="15" t="s">
        <v>26</v>
      </c>
      <c r="U272" s="36" t="str">
        <f t="shared" ca="1" si="38"/>
        <v>0x05=-37.30,-36.80;</v>
      </c>
      <c r="V272" s="37"/>
      <c r="W272" s="37"/>
      <c r="X272" s="68"/>
      <c r="Y272" s="68" t="s">
        <v>1238</v>
      </c>
      <c r="Z272" s="55">
        <f t="shared" ca="1" si="39"/>
        <v>-1</v>
      </c>
      <c r="AA272" s="39" t="s">
        <v>965</v>
      </c>
      <c r="AB272" s="40">
        <v>-1</v>
      </c>
      <c r="AC272" s="40" t="s">
        <v>995</v>
      </c>
      <c r="AD272" s="40">
        <v>1</v>
      </c>
      <c r="AE272" s="41">
        <v>0</v>
      </c>
      <c r="AF272" s="42">
        <v>-37.299999999999997</v>
      </c>
      <c r="AG272" s="47">
        <f t="shared" si="45"/>
        <v>-36.799999999999997</v>
      </c>
      <c r="AH272" s="43">
        <f t="shared" ca="1" si="40"/>
        <v>-38.299999999999997</v>
      </c>
      <c r="AI272" s="43">
        <f t="shared" ca="1" si="41"/>
        <v>-37.799999999999997</v>
      </c>
      <c r="AJ272" s="44" cm="1">
        <f t="array" aca="1" ref="AJ272" ca="1" xml:space="preserve">
N("initial sens-loopgain")+
$AF272-BoxVal(ROW($AA272),26,COLUMN(INDIRECT("T"&amp;(INT(ROW($AA289)/65))*65+2)))</f>
        <v>-39.299999999999997</v>
      </c>
      <c r="AK272" s="44">
        <f t="shared" ca="1" si="42"/>
        <v>-38.799999999999997</v>
      </c>
      <c r="AL272" s="44" cm="1">
        <f t="array" aca="1" ref="AL272" ca="1" xml:space="preserve">
N("initial sens-loopgain-gain-gain ref-vcm")+
$AH272-
BoxVal(ROW($AA272),26,COLUMN(INDIRECT("T"&amp;(INT(ROW($AA289)/65))*65+2)))-
$AB272-
$W272-
IFERROR(VLOOKUP($AC272,$CT$1:$DC$31,7,FALSE),0)</f>
        <v>-39.299999999999997</v>
      </c>
      <c r="AM272" s="44">
        <f t="shared" ca="1" si="43"/>
        <v>-38.799999999999997</v>
      </c>
      <c r="AN272" s="36" t="str">
        <f t="shared" ca="1" si="44"/>
        <v>00</v>
      </c>
      <c r="AO272" s="36" t="str" cm="1">
        <f t="array" aca="1" ref="AO272" ca="1">ManualLookup(AB272,BoxVal(ROW(AB272),4,COLUMN(AO270)),INDIRECT(DO$3))</f>
        <v>05</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-38</v>
      </c>
      <c r="U273" s="36" t="str">
        <f t="shared" ca="1" si="38"/>
        <v>0x06=-37.80,-37.30;</v>
      </c>
      <c r="V273" s="37"/>
      <c r="W273" s="37"/>
      <c r="X273" s="68"/>
      <c r="Y273" s="68"/>
      <c r="Z273" s="55">
        <f t="shared" ca="1" si="39"/>
        <v>-0.5</v>
      </c>
      <c r="AA273" s="39" t="s">
        <v>965</v>
      </c>
      <c r="AB273" s="40">
        <v>-0.5</v>
      </c>
      <c r="AC273" s="40" t="s">
        <v>995</v>
      </c>
      <c r="AD273" s="40">
        <v>1</v>
      </c>
      <c r="AE273" s="41">
        <v>0</v>
      </c>
      <c r="AF273" s="42">
        <v>-37.799999999999997</v>
      </c>
      <c r="AG273" s="47">
        <f t="shared" ref="AG273:AG276" si="46">AF272</f>
        <v>-37.299999999999997</v>
      </c>
      <c r="AH273" s="43">
        <f t="shared" ca="1" si="40"/>
        <v>-38.299999999999997</v>
      </c>
      <c r="AI273" s="43">
        <f t="shared" ca="1" si="41"/>
        <v>-37.799999999999997</v>
      </c>
      <c r="AJ273" s="44" cm="1">
        <f t="array" aca="1" ref="AJ273" ca="1" xml:space="preserve">
N("initial sens-loopgain")+
$AF273-BoxVal(ROW($AA273),26,COLUMN(INDIRECT("T"&amp;(INT(ROW($AA290)/65))*65+2)))</f>
        <v>-39.799999999999997</v>
      </c>
      <c r="AK273" s="44">
        <f t="shared" ref="AK273:AK276" ca="1" si="47">AJ273+(AG273-AF273)</f>
        <v>-39.299999999999997</v>
      </c>
      <c r="AL273" s="44" cm="1">
        <f t="array" aca="1" ref="AL273" ca="1" xml:space="preserve">
N("initial sens-loopgain-gain-gain ref-vcm")+
$AH273-
BoxVal(ROW($AA273),26,COLUMN(INDIRECT("T"&amp;(INT(ROW($AA290)/65))*65+2)))-
$AB273-
$W273-
IFERROR(VLOOKUP($AC273,$CT$1:$DC$31,7,FALSE),0)</f>
        <v>-39.799999999999997</v>
      </c>
      <c r="AM273" s="44">
        <f t="shared" ref="AM273:AM276" ca="1" si="48">AL273+(AG273-AF273)</f>
        <v>-39.299999999999997</v>
      </c>
      <c r="AN273" s="36" t="str">
        <f t="shared" ref="AN273:AN276" ca="1" si="49">IF(BoxVal(ROW(AA273),9,COLUMN(T271))="FIX","00",ManualLookup(AA273,BoxVal(ROW(AA273),4,COLUMN(AN271)),INDIRECT(DN$3)))</f>
        <v>00</v>
      </c>
      <c r="AO273" s="36" t="str" cm="1">
        <f t="array" aca="1" ref="AO273" ca="1">ManualLookup(AB273,BoxVal(ROW(AB273),4,COLUMN(AO271)),INDIRECT(DO$3))</f>
        <v>06</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1098</v>
      </c>
      <c r="U274" s="36" t="str">
        <f t="shared" ca="1" si="38"/>
        <v>0x95=-38.20,-37.80;</v>
      </c>
      <c r="V274" s="37">
        <v>0.2</v>
      </c>
      <c r="W274" s="37"/>
      <c r="X274" s="68"/>
      <c r="Y274" s="68" t="s">
        <v>1239</v>
      </c>
      <c r="Z274" s="55">
        <f t="shared" ca="1" si="39"/>
        <v>-6.1999999999999278E-3</v>
      </c>
      <c r="AA274" s="39" t="s">
        <v>965</v>
      </c>
      <c r="AB274" s="40">
        <v>-1</v>
      </c>
      <c r="AC274" s="40" t="s">
        <v>995</v>
      </c>
      <c r="AD274" s="40">
        <v>1</v>
      </c>
      <c r="AE274" s="41">
        <v>4.9000000000000002E-2</v>
      </c>
      <c r="AF274" s="42">
        <v>-38.200000000000003</v>
      </c>
      <c r="AG274" s="47">
        <f t="shared" si="46"/>
        <v>-37.799999999999997</v>
      </c>
      <c r="AH274" s="43">
        <f t="shared" ca="1" si="40"/>
        <v>-38.206200000000003</v>
      </c>
      <c r="AI274" s="43">
        <f t="shared" ca="1" si="41"/>
        <v>-37.806199999999997</v>
      </c>
      <c r="AJ274" s="44" cm="1">
        <f t="array" aca="1" ref="AJ274" ca="1" xml:space="preserve">
N("initial sens-loopgain")+
$AF274-BoxVal(ROW($AA274),26,COLUMN(INDIRECT("T"&amp;(INT(ROW($AA291)/65))*65+2)))</f>
        <v>-40.200000000000003</v>
      </c>
      <c r="AK274" s="44">
        <f t="shared" ca="1" si="47"/>
        <v>-39.799999999999997</v>
      </c>
      <c r="AL274" s="44" cm="1">
        <f t="array" aca="1" ref="AL274" ca="1" xml:space="preserve">
N("initial sens-loopgain-gain-gain ref-vcm")+
$AH274-
BoxVal(ROW($AA274),26,COLUMN(INDIRECT("T"&amp;(INT(ROW($AA291)/65))*65+2)))-
$AB274-
$W274-
IFERROR(VLOOKUP($AC274,$CT$1:$DC$31,7,FALSE),0)</f>
        <v>-39.206200000000003</v>
      </c>
      <c r="AM274" s="44">
        <f t="shared" ca="1" si="48"/>
        <v>-38.806199999999997</v>
      </c>
      <c r="AN274" s="36" t="str">
        <f t="shared" ca="1" si="49"/>
        <v>00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90</v>
      </c>
      <c r="AS274" s="36"/>
    </row>
    <row r="275" spans="19:45" ht="30" customHeight="1" x14ac:dyDescent="0.25">
      <c r="S275" s="82" t="s">
        <v>544</v>
      </c>
      <c r="T275" s="15" t="s">
        <v>1229</v>
      </c>
      <c r="U275" s="36" t="str">
        <f t="shared" ca="1" si="38"/>
        <v>0x96=-38.60,-38.20;</v>
      </c>
      <c r="V275" s="37">
        <v>0.1</v>
      </c>
      <c r="W275" s="37"/>
      <c r="X275" s="68"/>
      <c r="Y275" s="68" t="s">
        <v>1240</v>
      </c>
      <c r="Z275" s="55">
        <f t="shared" ca="1" si="39"/>
        <v>0.39380000000000004</v>
      </c>
      <c r="AA275" s="39" t="s">
        <v>965</v>
      </c>
      <c r="AB275" s="40">
        <v>-0.5</v>
      </c>
      <c r="AC275" s="40" t="s">
        <v>995</v>
      </c>
      <c r="AD275" s="40">
        <v>1</v>
      </c>
      <c r="AE275" s="41">
        <v>4.9000000000000002E-2</v>
      </c>
      <c r="AF275" s="42">
        <v>-38.6</v>
      </c>
      <c r="AG275" s="47">
        <f t="shared" si="46"/>
        <v>-38.200000000000003</v>
      </c>
      <c r="AH275" s="43">
        <f t="shared" ca="1" si="40"/>
        <v>-38.206200000000003</v>
      </c>
      <c r="AI275" s="43">
        <f t="shared" ca="1" si="41"/>
        <v>-37.806200000000004</v>
      </c>
      <c r="AJ275" s="44" cm="1">
        <f t="array" aca="1" ref="AJ275" ca="1" xml:space="preserve">
N("initial sens-loopgain")+
$AF275-BoxVal(ROW($AA275),26,COLUMN(INDIRECT("T"&amp;(INT(ROW($AA292)/65))*65+2)))</f>
        <v>-40.6</v>
      </c>
      <c r="AK275" s="44">
        <f t="shared" ca="1" si="47"/>
        <v>-40.200000000000003</v>
      </c>
      <c r="AL275" s="44" cm="1">
        <f t="array" aca="1" ref="AL275" ca="1" xml:space="preserve">
N("initial sens-loopgain-gain-gain ref-vcm")+
$AH275-
BoxVal(ROW($AA275),26,COLUMN(INDIRECT("T"&amp;(INT(ROW($AA292)/65))*65+2)))-
$AB275-
$W275-
IFERROR(VLOOKUP($AC275,$CT$1:$DC$31,7,FALSE),0)</f>
        <v>-39.706200000000003</v>
      </c>
      <c r="AM275" s="44">
        <f t="shared" ca="1" si="48"/>
        <v>-39.306200000000004</v>
      </c>
      <c r="AN275" s="36" t="str">
        <f t="shared" ca="1" si="49"/>
        <v>00</v>
      </c>
      <c r="AO275" s="36" t="str" cm="1">
        <f t="array" aca="1" ref="AO275" ca="1">ManualLookup(AB275,BoxVal(ROW(AB275),4,COLUMN(AO273)),INDIRECT(DO$3))</f>
        <v>06</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90</v>
      </c>
      <c r="AS275" s="36"/>
    </row>
    <row r="276" spans="19:45" ht="30" customHeight="1" x14ac:dyDescent="0.25">
      <c r="S276" s="73" t="s">
        <v>12</v>
      </c>
      <c r="T276" s="15" t="s">
        <v>548</v>
      </c>
      <c r="U276" s="36" t="str">
        <f t="shared" ca="1" si="38"/>
        <v>0x90=-39.20,-38.60;</v>
      </c>
      <c r="V276" s="37">
        <v>0.1</v>
      </c>
      <c r="W276" s="37"/>
      <c r="X276" s="68"/>
      <c r="Y276" s="68"/>
      <c r="Z276" s="55">
        <f t="shared" ca="1" si="39"/>
        <v>0.89380000000000004</v>
      </c>
      <c r="AA276" s="39" t="s">
        <v>965</v>
      </c>
      <c r="AB276" s="40">
        <v>0</v>
      </c>
      <c r="AC276" s="40" t="s">
        <v>995</v>
      </c>
      <c r="AD276" s="40">
        <v>1</v>
      </c>
      <c r="AE276" s="41">
        <v>4.9000000000000002E-2</v>
      </c>
      <c r="AF276" s="42">
        <v>-39.200000000000003</v>
      </c>
      <c r="AG276" s="47">
        <f t="shared" si="46"/>
        <v>-38.6</v>
      </c>
      <c r="AH276" s="43">
        <f t="shared" ca="1" si="40"/>
        <v>-38.306200000000004</v>
      </c>
      <c r="AI276" s="43">
        <f t="shared" ca="1" si="41"/>
        <v>-37.706200000000003</v>
      </c>
      <c r="AJ276" s="44" cm="1">
        <f t="array" aca="1" ref="AJ276" ca="1" xml:space="preserve">
N("initial sens-loopgain")+
$AF276-BoxVal(ROW($AA276),26,COLUMN(INDIRECT("T"&amp;(INT(ROW($AA293)/65))*65+2)))</f>
        <v>-41.2</v>
      </c>
      <c r="AK276" s="44">
        <f t="shared" ca="1" si="47"/>
        <v>-40.6</v>
      </c>
      <c r="AL276" s="44" cm="1">
        <f t="array" aca="1" ref="AL276" ca="1" xml:space="preserve">
N("initial sens-loopgain-gain-gain ref-vcm")+
$AH276-
BoxVal(ROW($AA276),26,COLUMN(INDIRECT("T"&amp;(INT(ROW($AA293)/65))*65+2)))-
$AB276-
$W276-
IFERROR(VLOOKUP($AC276,$CT$1:$DC$31,7,FALSE),0)</f>
        <v>-40.306200000000004</v>
      </c>
      <c r="AM276" s="44">
        <f t="shared" ca="1" si="48"/>
        <v>-39.706200000000003</v>
      </c>
      <c r="AN276" s="36" t="str">
        <f t="shared" ca="1" si="49"/>
        <v>00</v>
      </c>
      <c r="AO276" s="36" t="str" cm="1">
        <f t="array" aca="1" ref="AO276" ca="1">ManualLookup(AB276,BoxVal(ROW(AB276),4,COLUMN(AO274)),INDIRECT(DO$3))</f>
        <v>00</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90</v>
      </c>
      <c r="AS276" s="36"/>
    </row>
    <row r="277" spans="19:45" ht="30" customHeight="1" x14ac:dyDescent="0.25">
      <c r="S277" s="73" t="s">
        <v>773</v>
      </c>
      <c r="T277" s="111" t="s">
        <v>1254</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3" t="s">
        <v>573</v>
      </c>
      <c r="T278" s="15">
        <v>1.8</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
        <v>42</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
        <v>365</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44483</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0.648V (1.8V), 0.647V (3.3V)</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S293" s="7"/>
      <c r="T293" s="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
        <v>581</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
        <v>580</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
        <v>587</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
        <v>586</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
        <v>584</v>
      </c>
      <c r="T299" s="3">
        <v>2.15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
        <v>965</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
        <v>436</v>
      </c>
      <c r="T301" s="3">
        <v>0</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85"/>
      <c r="T325" s="85"/>
      <c r="U325" s="85"/>
      <c r="V325" s="85"/>
      <c r="W325" s="85"/>
      <c r="X325" s="85"/>
      <c r="Y325" s="85"/>
      <c r="Z325" s="85"/>
      <c r="AA325" s="85"/>
      <c r="AB325" s="85"/>
      <c r="AC325" s="85"/>
      <c r="AD325" s="85"/>
      <c r="AE325" s="85"/>
      <c r="AF325" s="85"/>
      <c r="AG325" s="85"/>
      <c r="AH325" s="85"/>
      <c r="AI325" s="85"/>
      <c r="AJ325" s="85"/>
      <c r="AK325" s="85"/>
      <c r="AL325" s="85"/>
      <c r="AM325" s="85"/>
      <c r="AN325" s="85"/>
      <c r="AO325" s="85"/>
      <c r="AP325" s="85"/>
      <c r="AQ325" s="85"/>
      <c r="AR325" s="109"/>
      <c r="AS325" s="109"/>
    </row>
    <row r="326" spans="19:45" ht="30" customHeight="1" x14ac:dyDescent="0.25">
      <c r="S326" s="31" cm="1">
        <f t="array" ref="S326">BoxNum(ROW($S326))</f>
        <v>6</v>
      </c>
      <c r="T326" s="7" t="s">
        <v>698</v>
      </c>
      <c r="U326" s="15" t="s">
        <v>585</v>
      </c>
      <c r="V326" s="12"/>
      <c r="W326" s="65"/>
      <c r="X326" s="12"/>
      <c r="Y326" s="7" t="str">
        <f>VLOOKUP(U326,$DX$1:$DZ$21,3,FALSE)</f>
        <v>-</v>
      </c>
      <c r="Z326" s="5"/>
      <c r="AA326" s="5"/>
      <c r="AB326" s="5"/>
      <c r="AC326" s="5"/>
      <c r="AD326" s="8"/>
      <c r="AE326" s="5"/>
      <c r="AF326" s="5"/>
      <c r="AG326" s="5"/>
      <c r="AH326" s="5"/>
      <c r="AI326" s="5"/>
      <c r="AJ326" s="5"/>
      <c r="AK326" s="5"/>
      <c r="AL326" s="5"/>
      <c r="AM326" s="5"/>
      <c r="AN326" s="5"/>
      <c r="AO326" s="5"/>
      <c r="AP326" s="5"/>
      <c r="AQ326" s="5"/>
      <c r="AR326" s="5"/>
      <c r="AS326" s="5"/>
    </row>
    <row r="327" spans="19:45" ht="30" customHeight="1" x14ac:dyDescent="0.25">
      <c r="S327" s="7" t="s">
        <v>24</v>
      </c>
      <c r="T327" s="15" t="s">
        <v>437</v>
      </c>
      <c r="U327" s="5" t="s">
        <v>23</v>
      </c>
      <c r="V327" s="7" t="str">
        <f>VLOOKUP(U326,$DX$1:$DZ$21,2,FALSE)</f>
        <v>bit12</v>
      </c>
      <c r="W327" s="19"/>
      <c r="X327" s="19"/>
      <c r="Y327" s="19"/>
      <c r="Z327" s="19"/>
      <c r="AA327" s="5" t="s">
        <v>592</v>
      </c>
      <c r="AB327" s="26" t="str">
        <f>T346&amp;"_"&amp;ABS(T344)&amp;"dB_"&amp;T348&amp;"_"&amp;T349&amp;"_"&amp;GetAbsMaxMinText(AF330:AG389)&amp;"_"&amp;T329&amp;"_"&amp;T328&amp;S326&amp;"."&amp;T352</f>
        <v>default_NormalMode_38dB_M804WG_N005A_327_411_ZTS6853_MP6.1</v>
      </c>
      <c r="AC327" s="18"/>
      <c r="AD327" s="18"/>
      <c r="AE327" s="18"/>
      <c r="AF327" s="18"/>
      <c r="AG327" s="18"/>
      <c r="AH327" s="19"/>
      <c r="AI327" s="19" t="s">
        <v>2</v>
      </c>
      <c r="AJ327" s="16" t="s">
        <v>1249</v>
      </c>
      <c r="AK327" s="16"/>
      <c r="AL327" s="16"/>
      <c r="AM327" s="16"/>
      <c r="AN327" s="16"/>
      <c r="AO327" s="16"/>
      <c r="AP327" s="16"/>
      <c r="AQ327" s="16"/>
      <c r="AR327" s="16"/>
      <c r="AS327" s="16"/>
    </row>
    <row r="328" spans="19:45" ht="30" customHeight="1" x14ac:dyDescent="0.25">
      <c r="S328" s="7" t="s">
        <v>5</v>
      </c>
      <c r="T328" s="15" t="s">
        <v>1148</v>
      </c>
      <c r="U328" s="104"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329</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row>
    <row r="330" spans="19:45" ht="30" customHeight="1" x14ac:dyDescent="0.25">
      <c r="S330" s="7" t="s">
        <v>18</v>
      </c>
      <c r="T330" s="15" t="s">
        <v>41</v>
      </c>
      <c r="U330" s="36" t="str">
        <f t="shared" ref="U330:U345" ca="1" si="50">ConfigCode($AA330,$AN330,$AO330,$AP330,$AQ330,$AR330,$AF330,$AG330,2)</f>
        <v>0x73=-33.40,-32.80;</v>
      </c>
      <c r="V330" s="37">
        <v>-0.1</v>
      </c>
      <c r="W330" s="37"/>
      <c r="X330" s="68"/>
      <c r="Y330" s="68"/>
      <c r="Z330" s="55">
        <f t="shared" ref="Z330:Z333" ca="1" si="51" xml:space="preserve">
N("vbias,vlookup vbias range")+
VLOOKUP($AA330,INDIRECT(BoxVal(ROW($AA330),34,COLUMN(T326))),2,FALSE)+
N("gain")+
$AB330+
N("vcm")+
VLOOKUP($AC330,$CT$1:$DC$31,7,FALSE)+
N("(vbias*vcp*vbg-vbias)*sensor ratio")+
VbiasCal($AA330,$AD330,$AE330,BoxVal(ROW($AC330),18,COLUMN($T$22)))+
N("vbias ref+gain ref")+
$V330+$W330</f>
        <v>-4.8999999999999995</v>
      </c>
      <c r="AA330" s="39" t="s">
        <v>965</v>
      </c>
      <c r="AB330" s="40">
        <v>-2</v>
      </c>
      <c r="AC330" s="40" t="s">
        <v>995</v>
      </c>
      <c r="AD330" s="40">
        <v>1</v>
      </c>
      <c r="AE330" s="41">
        <v>0</v>
      </c>
      <c r="AF330" s="42">
        <v>-33.4</v>
      </c>
      <c r="AG330" s="42">
        <v>-32.799999999999997</v>
      </c>
      <c r="AH330" s="43">
        <f t="shared" ref="AH330:AH345" ca="1" si="52">$AF330+$Z330</f>
        <v>-38.299999999999997</v>
      </c>
      <c r="AI330" s="43">
        <f t="shared" ref="AI330:AI345" ca="1" si="53">$AG330+$Z330</f>
        <v>-37.699999999999996</v>
      </c>
      <c r="AJ330" s="44" cm="1">
        <f t="array" aca="1" ref="AJ330" ca="1" xml:space="preserve">
N("initial sens-loopgain")+
$AF330-BoxVal(ROW($AA330),26,COLUMN(INDIRECT("T"&amp;(INT(ROW($AA347)/65))*65+2)))</f>
        <v>-35.4</v>
      </c>
      <c r="AK330" s="44">
        <f t="shared" ref="AK330:AK336" ca="1" si="54">AJ330+(AG330-AF330)</f>
        <v>-34.799999999999997</v>
      </c>
      <c r="AL330" s="44" cm="1">
        <f t="array" aca="1" ref="AL330" ca="1" xml:space="preserve">
N("initial sens-loopgain-gain-gain ref-vcm")+
$AH330-
BoxVal(ROW($AA330),26,COLUMN(INDIRECT("T"&amp;(INT(ROW($AA347)/65))*65+2)))-
$AB330-
$W330-
IFERROR(VLOOKUP($AC330,$CT$1:$DC$31,7,FALSE),0)</f>
        <v>-38.299999999999997</v>
      </c>
      <c r="AM330" s="44">
        <f t="shared" ref="AM330:AM336" ca="1" si="55">AL330+(AG330-AF330)</f>
        <v>-37.699999999999996</v>
      </c>
      <c r="AN330" s="36" t="str">
        <f t="shared" ref="AN330:AN336" ca="1" si="56">IF(BoxVal(ROW(AA330),9,COLUMN(T328))="FIX","00",ManualLookup(AA330,BoxVal(ROW(AA330),4,COLUMN(AN328)),INDIRECT(DN$3)))</f>
        <v>70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0"/>
        <v>0x74=-34.00,-33.40;</v>
      </c>
      <c r="V331" s="37"/>
      <c r="W331" s="37"/>
      <c r="X331" s="68"/>
      <c r="Y331" s="68"/>
      <c r="Z331" s="55">
        <f t="shared" ca="1" si="51"/>
        <v>-4.3</v>
      </c>
      <c r="AA331" s="39" t="s">
        <v>965</v>
      </c>
      <c r="AB331" s="40">
        <v>-1.5</v>
      </c>
      <c r="AC331" s="40" t="s">
        <v>995</v>
      </c>
      <c r="AD331" s="40">
        <v>1</v>
      </c>
      <c r="AE331" s="41">
        <v>0</v>
      </c>
      <c r="AF331" s="42">
        <v>-34</v>
      </c>
      <c r="AG331" s="47">
        <f t="shared" ref="AG331:AG336" si="57">AF330</f>
        <v>-33.4</v>
      </c>
      <c r="AH331" s="43">
        <f t="shared" ca="1" si="52"/>
        <v>-38.299999999999997</v>
      </c>
      <c r="AI331" s="43">
        <f t="shared" ca="1" si="53"/>
        <v>-37.699999999999996</v>
      </c>
      <c r="AJ331" s="44" cm="1">
        <f t="array" aca="1" ref="AJ331" ca="1" xml:space="preserve">
N("initial sens-loopgain")+
$AF331-BoxVal(ROW($AA331),26,COLUMN(INDIRECT("T"&amp;(INT(ROW($AA348)/65))*65+2)))</f>
        <v>-36</v>
      </c>
      <c r="AK331" s="44">
        <f t="shared" ca="1" si="54"/>
        <v>-35.4</v>
      </c>
      <c r="AL331" s="44" cm="1">
        <f t="array" aca="1" ref="AL331" ca="1" xml:space="preserve">
N("initial sens-loopgain-gain-gain ref-vcm")+
$AH331-
BoxVal(ROW($AA331),26,COLUMN(INDIRECT("T"&amp;(INT(ROW($AA348)/65))*65+2)))-
$AB331-
$W331-
IFERROR(VLOOKUP($AC331,$CT$1:$DC$31,7,FALSE),0)</f>
        <v>-38.799999999999997</v>
      </c>
      <c r="AM331" s="44">
        <f t="shared" ca="1" si="55"/>
        <v>-38.199999999999996</v>
      </c>
      <c r="AN331" s="36" t="str">
        <f t="shared" ca="1" si="56"/>
        <v>70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0"/>
        <v>0x75=-34.50,-34.00;</v>
      </c>
      <c r="V332" s="37"/>
      <c r="W332" s="37"/>
      <c r="X332" s="68"/>
      <c r="Y332" s="68"/>
      <c r="Z332" s="55">
        <f t="shared" ca="1" si="51"/>
        <v>-3.8</v>
      </c>
      <c r="AA332" s="39" t="s">
        <v>965</v>
      </c>
      <c r="AB332" s="40">
        <v>-1</v>
      </c>
      <c r="AC332" s="40" t="s">
        <v>995</v>
      </c>
      <c r="AD332" s="40">
        <v>1</v>
      </c>
      <c r="AE332" s="41">
        <v>0</v>
      </c>
      <c r="AF332" s="42">
        <v>-34.5</v>
      </c>
      <c r="AG332" s="47">
        <f t="shared" si="57"/>
        <v>-34</v>
      </c>
      <c r="AH332" s="43">
        <f t="shared" ca="1" si="52"/>
        <v>-38.299999999999997</v>
      </c>
      <c r="AI332" s="43">
        <f t="shared" ca="1" si="53"/>
        <v>-37.799999999999997</v>
      </c>
      <c r="AJ332" s="44" cm="1">
        <f t="array" aca="1" ref="AJ332" ca="1" xml:space="preserve">
N("initial sens-loopgain")+
$AF332-BoxVal(ROW($AA332),26,COLUMN(INDIRECT("T"&amp;(INT(ROW($AA349)/65))*65+2)))</f>
        <v>-36.5</v>
      </c>
      <c r="AK332" s="44">
        <f t="shared" ca="1" si="54"/>
        <v>-36</v>
      </c>
      <c r="AL332" s="44" cm="1">
        <f t="array" aca="1" ref="AL332" ca="1" xml:space="preserve">
N("initial sens-loopgain-gain-gain ref-vcm")+
$AH332-
BoxVal(ROW($AA332),26,COLUMN(INDIRECT("T"&amp;(INT(ROW($AA349)/65))*65+2)))-
$AB332-
$W332-
IFERROR(VLOOKUP($AC332,$CT$1:$DC$31,7,FALSE),0)</f>
        <v>-39.299999999999997</v>
      </c>
      <c r="AM332" s="44">
        <f t="shared" ca="1" si="55"/>
        <v>-38.799999999999997</v>
      </c>
      <c r="AN332" s="36" t="str">
        <f t="shared" ca="1" si="56"/>
        <v>70</v>
      </c>
      <c r="AO332" s="36" t="str" cm="1">
        <f t="array" aca="1" ref="AO332" ca="1">ManualLookup(AB332,BoxVal(ROW(AB332),4,COLUMN(AO330)),INDIRECT(DO$3))</f>
        <v>05</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50"/>
        <v>0x76=-35.00,-34.50;</v>
      </c>
      <c r="V333" s="37"/>
      <c r="W333" s="37"/>
      <c r="X333" s="68"/>
      <c r="Y333" s="68"/>
      <c r="Z333" s="55">
        <f t="shared" ca="1" si="51"/>
        <v>-3.3</v>
      </c>
      <c r="AA333" s="39" t="s">
        <v>965</v>
      </c>
      <c r="AB333" s="40">
        <v>-0.5</v>
      </c>
      <c r="AC333" s="40" t="s">
        <v>995</v>
      </c>
      <c r="AD333" s="40">
        <v>1</v>
      </c>
      <c r="AE333" s="41">
        <v>0</v>
      </c>
      <c r="AF333" s="42">
        <v>-35</v>
      </c>
      <c r="AG333" s="47">
        <f t="shared" si="57"/>
        <v>-34.5</v>
      </c>
      <c r="AH333" s="43">
        <f t="shared" ca="1" si="52"/>
        <v>-38.299999999999997</v>
      </c>
      <c r="AI333" s="43">
        <f t="shared" ca="1" si="53"/>
        <v>-37.799999999999997</v>
      </c>
      <c r="AJ333" s="44" cm="1">
        <f t="array" aca="1" ref="AJ333" ca="1" xml:space="preserve">
N("initial sens-loopgain")+
$AF333-BoxVal(ROW($AA333),26,COLUMN(INDIRECT("T"&amp;(INT(ROW($AA350)/65))*65+2)))</f>
        <v>-37</v>
      </c>
      <c r="AK333" s="44">
        <f t="shared" ca="1" si="54"/>
        <v>-36.5</v>
      </c>
      <c r="AL333" s="44" cm="1">
        <f t="array" aca="1" ref="AL333" ca="1" xml:space="preserve">
N("initial sens-loopgain-gain-gain ref-vcm")+
$AH333-
BoxVal(ROW($AA333),26,COLUMN(INDIRECT("T"&amp;(INT(ROW($AA350)/65))*65+2)))-
$AB333-
$W333-
IFERROR(VLOOKUP($AC333,$CT$1:$DC$31,7,FALSE),0)</f>
        <v>-39.799999999999997</v>
      </c>
      <c r="AM333" s="44">
        <f t="shared" ca="1" si="55"/>
        <v>-39.299999999999997</v>
      </c>
      <c r="AN333" s="36" t="str">
        <f t="shared" ca="1" si="56"/>
        <v>70</v>
      </c>
      <c r="AO333" s="36" t="str" cm="1">
        <f t="array" aca="1" ref="AO333" ca="1">ManualLookup(AB333,BoxVal(ROW(AB333),4,COLUMN(AO331)),INDIRECT(DO$3))</f>
        <v>06</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50"/>
        <v>0x70=-35.50,-35.00;</v>
      </c>
      <c r="V334" s="37"/>
      <c r="W334" s="37"/>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-2.8</v>
      </c>
      <c r="AA334" s="39" t="s">
        <v>965</v>
      </c>
      <c r="AB334" s="40">
        <v>0</v>
      </c>
      <c r="AC334" s="40" t="s">
        <v>995</v>
      </c>
      <c r="AD334" s="40">
        <v>1</v>
      </c>
      <c r="AE334" s="41">
        <v>0</v>
      </c>
      <c r="AF334" s="42">
        <v>-35.5</v>
      </c>
      <c r="AG334" s="47">
        <f t="shared" si="57"/>
        <v>-35</v>
      </c>
      <c r="AH334" s="43">
        <f t="shared" ca="1" si="52"/>
        <v>-38.299999999999997</v>
      </c>
      <c r="AI334" s="43">
        <f t="shared" ca="1" si="53"/>
        <v>-37.799999999999997</v>
      </c>
      <c r="AJ334" s="44" cm="1">
        <f t="array" aca="1" ref="AJ334" ca="1" xml:space="preserve">
N("initial sens-loopgain")+
$AF334-BoxVal(ROW($AA334),26,COLUMN(INDIRECT("T"&amp;(INT(ROW($AA351)/65))*65+2)))</f>
        <v>-37.5</v>
      </c>
      <c r="AK334" s="44">
        <f t="shared" ca="1" si="54"/>
        <v>-37</v>
      </c>
      <c r="AL334" s="44" cm="1">
        <f t="array" aca="1" ref="AL334" ca="1" xml:space="preserve">
N("initial sens-loopgain-gain-gain ref-vcm")+
$AH334-
BoxVal(ROW($AA334),26,COLUMN(INDIRECT("T"&amp;(INT(ROW($AA351)/65))*65+2)))-
$AB334-
$W334-
IFERROR(VLOOKUP($AC334,$CT$1:$DC$31,7,FALSE),0)</f>
        <v>-40.299999999999997</v>
      </c>
      <c r="AM334" s="44">
        <f t="shared" ca="1" si="55"/>
        <v>-39.799999999999997</v>
      </c>
      <c r="AN334" s="36" t="str">
        <f t="shared" ca="1" si="56"/>
        <v>70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50"/>
        <v>0x03=-36.30,-35.50;</v>
      </c>
      <c r="V335" s="37"/>
      <c r="W335" s="37"/>
      <c r="X335" s="68"/>
      <c r="Y335" s="68"/>
      <c r="Z335" s="55">
        <f t="shared" ref="Z335:Z336" ca="1" si="58" xml:space="preserve">
N("vbias,vlookup vbias range")+
VLOOKUP($AA335,INDIRECT(BoxVal(ROW($AA335),34,COLUMN(T331))),2,FALSE)+
N("gain")+
$AB335+
N("vcm")+
VLOOKUP($AC335,$CT$1:$DC$31,7,FALSE)+
N("(vbias*vcp*vbg-vbias)*sensor ratio")+
VbiasCal($AA335,$AD335,$AE335,BoxVal(ROW($AC335),18,COLUMN($T$22)))+
N("vbias ref+gain ref")+
$V335+$W335</f>
        <v>-2</v>
      </c>
      <c r="AA335" s="39" t="s">
        <v>584</v>
      </c>
      <c r="AB335" s="40">
        <v>-2</v>
      </c>
      <c r="AC335" s="40" t="s">
        <v>995</v>
      </c>
      <c r="AD335" s="40">
        <v>1</v>
      </c>
      <c r="AE335" s="41">
        <v>0</v>
      </c>
      <c r="AF335" s="42">
        <v>-36.299999999999997</v>
      </c>
      <c r="AG335" s="47">
        <f t="shared" si="57"/>
        <v>-35.5</v>
      </c>
      <c r="AH335" s="43">
        <f t="shared" ca="1" si="52"/>
        <v>-38.299999999999997</v>
      </c>
      <c r="AI335" s="43">
        <f t="shared" ca="1" si="53"/>
        <v>-37.5</v>
      </c>
      <c r="AJ335" s="44" cm="1">
        <f t="array" aca="1" ref="AJ335" ca="1" xml:space="preserve">
N("initial sens-loopgain")+
$AF335-BoxVal(ROW($AA335),26,COLUMN(INDIRECT("T"&amp;(INT(ROW($AA352)/65))*65+2)))</f>
        <v>-38.299999999999997</v>
      </c>
      <c r="AK335" s="44">
        <f t="shared" ca="1" si="54"/>
        <v>-37.5</v>
      </c>
      <c r="AL335" s="44" cm="1">
        <f t="array" aca="1" ref="AL335" ca="1" xml:space="preserve">
N("initial sens-loopgain-gain-gain ref-vcm")+
$AH335-
BoxVal(ROW($AA335),26,COLUMN(INDIRECT("T"&amp;(INT(ROW($AA352)/65))*65+2)))-
$AB335-
$W335-
IFERROR(VLOOKUP($AC335,$CT$1:$DC$31,7,FALSE),0)</f>
        <v>-38.299999999999997</v>
      </c>
      <c r="AM335" s="44">
        <f t="shared" ca="1" si="55"/>
        <v>-37.5</v>
      </c>
      <c r="AN335" s="36" t="str">
        <f t="shared" ca="1" si="56"/>
        <v>00</v>
      </c>
      <c r="AO335" s="36" t="str" cm="1">
        <f t="array" aca="1" ref="AO335" ca="1">ManualLookup(AB335,BoxVal(ROW(AB335),4,COLUMN(AO333)),INDIRECT(DO$3))</f>
        <v>03</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50"/>
        <v>0x04=-36.80,-36.30;</v>
      </c>
      <c r="V336" s="37"/>
      <c r="W336" s="37"/>
      <c r="X336" s="68"/>
      <c r="Y336" s="68"/>
      <c r="Z336" s="55">
        <f t="shared" ca="1" si="58"/>
        <v>-1.5</v>
      </c>
      <c r="AA336" s="39" t="s">
        <v>584</v>
      </c>
      <c r="AB336" s="40">
        <v>-1.5</v>
      </c>
      <c r="AC336" s="40" t="s">
        <v>995</v>
      </c>
      <c r="AD336" s="40">
        <v>1</v>
      </c>
      <c r="AE336" s="41">
        <v>0</v>
      </c>
      <c r="AF336" s="42">
        <v>-36.799999999999997</v>
      </c>
      <c r="AG336" s="47">
        <f t="shared" si="57"/>
        <v>-36.299999999999997</v>
      </c>
      <c r="AH336" s="43">
        <f t="shared" ca="1" si="52"/>
        <v>-38.299999999999997</v>
      </c>
      <c r="AI336" s="43">
        <f t="shared" ca="1" si="53"/>
        <v>-37.799999999999997</v>
      </c>
      <c r="AJ336" s="44" cm="1">
        <f t="array" aca="1" ref="AJ336" ca="1" xml:space="preserve">
N("initial sens-loopgain")+
$AF336-BoxVal(ROW($AA336),26,COLUMN(INDIRECT("T"&amp;(INT(ROW($AA353)/65))*65+2)))</f>
        <v>-38.799999999999997</v>
      </c>
      <c r="AK336" s="44">
        <f t="shared" ca="1" si="54"/>
        <v>-38.299999999999997</v>
      </c>
      <c r="AL336" s="44" cm="1">
        <f t="array" aca="1" ref="AL336" ca="1" xml:space="preserve">
N("initial sens-loopgain-gain-gain ref-vcm")+
$AH336-
BoxVal(ROW($AA336),26,COLUMN(INDIRECT("T"&amp;(INT(ROW($AA353)/65))*65+2)))-
$AB336-
$W336-
IFERROR(VLOOKUP($AC336,$CT$1:$DC$31,7,FALSE),0)</f>
        <v>-38.799999999999997</v>
      </c>
      <c r="AM336" s="44">
        <f t="shared" ca="1" si="55"/>
        <v>-38.299999999999997</v>
      </c>
      <c r="AN336" s="36" t="str">
        <f t="shared" ca="1" si="56"/>
        <v>00</v>
      </c>
      <c r="AO336" s="36" t="str" cm="1">
        <f t="array" aca="1" ref="AO336" ca="1">ManualLookup(AB336,BoxVal(ROW(AB336),4,COLUMN(AO334)),INDIRECT(DO$3))</f>
        <v>04</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50"/>
        <v>0x05=-37.30,-36.80;</v>
      </c>
      <c r="V337" s="37"/>
      <c r="W337" s="37"/>
      <c r="X337" s="68"/>
      <c r="Y337" s="68"/>
      <c r="Z337" s="55">
        <f t="shared" ref="Z337:Z345" ca="1" si="59" xml:space="preserve">
N("vbias,vlookup vbias range")+
VLOOKUP($AA337,INDIRECT(BoxVal(ROW($AA337),34,COLUMN(T333))),2,FALSE)+
N("gain")+
$AB337+
N("vcm")+
VLOOKUP($AC337,$CT$1:$DC$31,7,FALSE)+
N("(vbias*vcp*vbg-vbias)*sensor ratio")+
VbiasCal($AA337,$AD337,$AE337,BoxVal(ROW($AC337),18,COLUMN($T$22)))+
N("vbias ref+gain ref")+
$V337+$W337</f>
        <v>-1</v>
      </c>
      <c r="AA337" s="39" t="s">
        <v>584</v>
      </c>
      <c r="AB337" s="40">
        <v>-1</v>
      </c>
      <c r="AC337" s="40" t="s">
        <v>995</v>
      </c>
      <c r="AD337" s="40">
        <v>1</v>
      </c>
      <c r="AE337" s="41">
        <v>0</v>
      </c>
      <c r="AF337" s="42">
        <v>-37.299999999999997</v>
      </c>
      <c r="AG337" s="47">
        <f t="shared" ref="AG337:AG345" si="60">AF336</f>
        <v>-36.799999999999997</v>
      </c>
      <c r="AH337" s="43">
        <f t="shared" ca="1" si="52"/>
        <v>-38.299999999999997</v>
      </c>
      <c r="AI337" s="43">
        <f t="shared" ca="1" si="53"/>
        <v>-37.799999999999997</v>
      </c>
      <c r="AJ337" s="44" cm="1">
        <f t="array" aca="1" ref="AJ337" ca="1" xml:space="preserve">
N("initial sens-loopgain")+
$AF337-BoxVal(ROW($AA337),26,COLUMN(INDIRECT("T"&amp;(INT(ROW($AA354)/65))*65+2)))</f>
        <v>-39.299999999999997</v>
      </c>
      <c r="AK337" s="44">
        <f t="shared" ref="AK337:AK345" ca="1" si="61">AJ337+(AG337-AF337)</f>
        <v>-38.799999999999997</v>
      </c>
      <c r="AL337" s="44" cm="1">
        <f t="array" aca="1" ref="AL337" ca="1" xml:space="preserve">
N("initial sens-loopgain-gain-gain ref-vcm")+
$AH337-
BoxVal(ROW($AA337),26,COLUMN(INDIRECT("T"&amp;(INT(ROW($AA354)/65))*65+2)))-
$AB337-
$W337-
IFERROR(VLOOKUP($AC337,$CT$1:$DC$31,7,FALSE),0)</f>
        <v>-39.299999999999997</v>
      </c>
      <c r="AM337" s="44">
        <f t="shared" ref="AM337:AM345" ca="1" si="62">AL337+(AG337-AF337)</f>
        <v>-38.799999999999997</v>
      </c>
      <c r="AN337" s="36" t="str">
        <f t="shared" ref="AN337:AN345" ca="1" si="63">IF(BoxVal(ROW(AA337),9,COLUMN(T335))="FIX","00",ManualLookup(AA337,BoxVal(ROW(AA337),4,COLUMN(AN335)),INDIRECT(DN$3)))</f>
        <v>00</v>
      </c>
      <c r="AO337" s="36" t="str" cm="1">
        <f t="array" aca="1" ref="AO337" ca="1">ManualLookup(AB337,BoxVal(ROW(AB337),4,COLUMN(AO335)),INDIRECT(DO$3))</f>
        <v>05</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50"/>
        <v>0x06=-37.80,-37.30;</v>
      </c>
      <c r="V338" s="37"/>
      <c r="W338" s="37"/>
      <c r="X338" s="68"/>
      <c r="Y338" s="68"/>
      <c r="Z338" s="55">
        <f t="shared" ca="1" si="59"/>
        <v>-0.5</v>
      </c>
      <c r="AA338" s="39" t="s">
        <v>584</v>
      </c>
      <c r="AB338" s="40">
        <v>-0.5</v>
      </c>
      <c r="AC338" s="40" t="s">
        <v>995</v>
      </c>
      <c r="AD338" s="40">
        <v>1</v>
      </c>
      <c r="AE338" s="41">
        <v>0</v>
      </c>
      <c r="AF338" s="42">
        <v>-37.799999999999997</v>
      </c>
      <c r="AG338" s="47">
        <f t="shared" si="60"/>
        <v>-37.299999999999997</v>
      </c>
      <c r="AH338" s="43">
        <f t="shared" ca="1" si="52"/>
        <v>-38.299999999999997</v>
      </c>
      <c r="AI338" s="43">
        <f t="shared" ca="1" si="53"/>
        <v>-37.799999999999997</v>
      </c>
      <c r="AJ338" s="44" cm="1">
        <f t="array" aca="1" ref="AJ338" ca="1" xml:space="preserve">
N("initial sens-loopgain")+
$AF338-BoxVal(ROW($AA338),26,COLUMN(INDIRECT("T"&amp;(INT(ROW($AA355)/65))*65+2)))</f>
        <v>-39.799999999999997</v>
      </c>
      <c r="AK338" s="44">
        <f t="shared" ca="1" si="61"/>
        <v>-39.299999999999997</v>
      </c>
      <c r="AL338" s="44" cm="1">
        <f t="array" aca="1" ref="AL338" ca="1" xml:space="preserve">
N("initial sens-loopgain-gain-gain ref-vcm")+
$AH338-
BoxVal(ROW($AA338),26,COLUMN(INDIRECT("T"&amp;(INT(ROW($AA355)/65))*65+2)))-
$AB338-
$W338-
IFERROR(VLOOKUP($AC338,$CT$1:$DC$31,7,FALSE),0)</f>
        <v>-39.799999999999997</v>
      </c>
      <c r="AM338" s="44">
        <f t="shared" ca="1" si="62"/>
        <v>-39.299999999999997</v>
      </c>
      <c r="AN338" s="36" t="str">
        <f t="shared" ca="1" si="63"/>
        <v>00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1098</v>
      </c>
      <c r="U339" s="36" t="str">
        <f t="shared" ca="1" si="50"/>
        <v>0x00=-38.30,-37.80;</v>
      </c>
      <c r="V339" s="37"/>
      <c r="W339" s="37"/>
      <c r="X339" s="68"/>
      <c r="Y339" s="68"/>
      <c r="Z339" s="55">
        <f t="shared" ca="1" si="59"/>
        <v>0</v>
      </c>
      <c r="AA339" s="39" t="s">
        <v>584</v>
      </c>
      <c r="AB339" s="40">
        <v>0</v>
      </c>
      <c r="AC339" s="40" t="s">
        <v>995</v>
      </c>
      <c r="AD339" s="40">
        <v>1</v>
      </c>
      <c r="AE339" s="41">
        <v>0</v>
      </c>
      <c r="AF339" s="42">
        <v>-38.299999999999997</v>
      </c>
      <c r="AG339" s="47">
        <f t="shared" si="60"/>
        <v>-37.799999999999997</v>
      </c>
      <c r="AH339" s="43">
        <f t="shared" ca="1" si="52"/>
        <v>-38.299999999999997</v>
      </c>
      <c r="AI339" s="43">
        <f t="shared" ca="1" si="53"/>
        <v>-37.799999999999997</v>
      </c>
      <c r="AJ339" s="44" cm="1">
        <f t="array" aca="1" ref="AJ339" ca="1" xml:space="preserve">
N("initial sens-loopgain")+
$AF339-BoxVal(ROW($AA339),26,COLUMN(INDIRECT("T"&amp;(INT(ROW($AA356)/65))*65+2)))</f>
        <v>-40.299999999999997</v>
      </c>
      <c r="AK339" s="44">
        <f t="shared" ca="1" si="61"/>
        <v>-39.799999999999997</v>
      </c>
      <c r="AL339" s="44" cm="1">
        <f t="array" aca="1" ref="AL339" ca="1" xml:space="preserve">
N("initial sens-loopgain-gain-gain ref-vcm")+
$AH339-
BoxVal(ROW($AA339),26,COLUMN(INDIRECT("T"&amp;(INT(ROW($AA356)/65))*65+2)))-
$AB339-
$W339-
IFERROR(VLOOKUP($AC339,$CT$1:$DC$31,7,FALSE),0)</f>
        <v>-40.299999999999997</v>
      </c>
      <c r="AM339" s="44">
        <f t="shared" ca="1" si="62"/>
        <v>-39.799999999999997</v>
      </c>
      <c r="AN339" s="36" t="str">
        <f t="shared" ca="1" si="63"/>
        <v>00</v>
      </c>
      <c r="AO339" s="36" t="str" cm="1">
        <f t="array" aca="1" ref="AO339" ca="1">ManualLookup(AB339,BoxVal(ROW(AB339),4,COLUMN(AO337)),INDIRECT(DO$3))</f>
        <v>00</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1229</v>
      </c>
      <c r="U340" s="36" t="str">
        <f t="shared" ca="1" si="50"/>
        <v>0x33=-38.60,-38.30;</v>
      </c>
      <c r="V340" s="37"/>
      <c r="W340" s="37"/>
      <c r="X340" s="68"/>
      <c r="Y340" s="68"/>
      <c r="Z340" s="55">
        <f t="shared" ca="1" si="59"/>
        <v>0.29999999999999982</v>
      </c>
      <c r="AA340" s="39" t="s">
        <v>586</v>
      </c>
      <c r="AB340" s="40">
        <v>-2</v>
      </c>
      <c r="AC340" s="40" t="s">
        <v>995</v>
      </c>
      <c r="AD340" s="40">
        <v>1</v>
      </c>
      <c r="AE340" s="41">
        <v>0</v>
      </c>
      <c r="AF340" s="42">
        <v>-38.6</v>
      </c>
      <c r="AG340" s="47">
        <f t="shared" si="60"/>
        <v>-38.299999999999997</v>
      </c>
      <c r="AH340" s="43">
        <f t="shared" ca="1" si="52"/>
        <v>-38.300000000000004</v>
      </c>
      <c r="AI340" s="43">
        <f t="shared" ca="1" si="53"/>
        <v>-38</v>
      </c>
      <c r="AJ340" s="44" cm="1">
        <f t="array" aca="1" ref="AJ340" ca="1" xml:space="preserve">
N("initial sens-loopgain")+
$AF340-BoxVal(ROW($AA340),26,COLUMN(INDIRECT("T"&amp;(INT(ROW($AA357)/65))*65+2)))</f>
        <v>-40.6</v>
      </c>
      <c r="AK340" s="44">
        <f t="shared" ca="1" si="61"/>
        <v>-40.299999999999997</v>
      </c>
      <c r="AL340" s="44" cm="1">
        <f t="array" aca="1" ref="AL340" ca="1" xml:space="preserve">
N("initial sens-loopgain-gain-gain ref-vcm")+
$AH340-
BoxVal(ROW($AA340),26,COLUMN(INDIRECT("T"&amp;(INT(ROW($AA357)/65))*65+2)))-
$AB340-
$W340-
IFERROR(VLOOKUP($AC340,$CT$1:$DC$31,7,FALSE),0)</f>
        <v>-38.300000000000004</v>
      </c>
      <c r="AM340" s="44">
        <f t="shared" ca="1" si="62"/>
        <v>-38</v>
      </c>
      <c r="AN340" s="36" t="str">
        <f t="shared" ca="1" si="63"/>
        <v>30</v>
      </c>
      <c r="AO340" s="36" t="str" cm="1">
        <f t="array" aca="1" ref="AO340" ca="1">ManualLookup(AB340,BoxVal(ROW(AB340),4,COLUMN(AO338)),INDIRECT(DO$3))</f>
        <v>03</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548</v>
      </c>
      <c r="U341" s="36" t="str">
        <f t="shared" ca="1" si="50"/>
        <v>0x34=-39.10,-38.60;</v>
      </c>
      <c r="V341" s="37"/>
      <c r="W341" s="37"/>
      <c r="X341" s="68"/>
      <c r="Y341" s="68"/>
      <c r="Z341" s="55">
        <f t="shared" ca="1" si="59"/>
        <v>0.79999999999999982</v>
      </c>
      <c r="AA341" s="39" t="s">
        <v>586</v>
      </c>
      <c r="AB341" s="40">
        <v>-1.5</v>
      </c>
      <c r="AC341" s="40" t="s">
        <v>995</v>
      </c>
      <c r="AD341" s="40">
        <v>1</v>
      </c>
      <c r="AE341" s="41">
        <v>0</v>
      </c>
      <c r="AF341" s="42">
        <v>-39.1</v>
      </c>
      <c r="AG341" s="47">
        <f t="shared" si="60"/>
        <v>-38.6</v>
      </c>
      <c r="AH341" s="43">
        <f t="shared" ca="1" si="52"/>
        <v>-38.300000000000004</v>
      </c>
      <c r="AI341" s="43">
        <f t="shared" ca="1" si="53"/>
        <v>-37.800000000000004</v>
      </c>
      <c r="AJ341" s="44" cm="1">
        <f t="array" aca="1" ref="AJ341" ca="1" xml:space="preserve">
N("initial sens-loopgain")+
$AF341-BoxVal(ROW($AA341),26,COLUMN(INDIRECT("T"&amp;(INT(ROW($AA358)/65))*65+2)))</f>
        <v>-41.1</v>
      </c>
      <c r="AK341" s="44">
        <f t="shared" ca="1" si="61"/>
        <v>-40.6</v>
      </c>
      <c r="AL341" s="44" cm="1">
        <f t="array" aca="1" ref="AL341" ca="1" xml:space="preserve">
N("initial sens-loopgain-gain-gain ref-vcm")+
$AH341-
BoxVal(ROW($AA341),26,COLUMN(INDIRECT("T"&amp;(INT(ROW($AA358)/65))*65+2)))-
$AB341-
$W341-
IFERROR(VLOOKUP($AC341,$CT$1:$DC$31,7,FALSE),0)</f>
        <v>-38.800000000000004</v>
      </c>
      <c r="AM341" s="44">
        <f t="shared" ca="1" si="62"/>
        <v>-38.300000000000004</v>
      </c>
      <c r="AN341" s="36" t="str">
        <f t="shared" ca="1" si="63"/>
        <v>30</v>
      </c>
      <c r="AO341" s="36" t="str" cm="1">
        <f t="array" aca="1" ref="AO341" ca="1">ManualLookup(AB341,BoxVal(ROW(AB341),4,COLUMN(AO339)),INDIRECT(DO$3))</f>
        <v>04</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1253</v>
      </c>
      <c r="U342" s="36" t="str">
        <f t="shared" ca="1" si="50"/>
        <v>0x35=-39.60,-39.10;</v>
      </c>
      <c r="V342" s="37"/>
      <c r="W342" s="37"/>
      <c r="X342" s="68"/>
      <c r="Y342" s="68"/>
      <c r="Z342" s="55">
        <f t="shared" ca="1" si="59"/>
        <v>1.2999999999999998</v>
      </c>
      <c r="AA342" s="39" t="s">
        <v>586</v>
      </c>
      <c r="AB342" s="40">
        <v>-1</v>
      </c>
      <c r="AC342" s="40" t="s">
        <v>995</v>
      </c>
      <c r="AD342" s="40">
        <v>1</v>
      </c>
      <c r="AE342" s="41">
        <v>0</v>
      </c>
      <c r="AF342" s="42">
        <v>-39.6</v>
      </c>
      <c r="AG342" s="47">
        <f t="shared" si="60"/>
        <v>-39.1</v>
      </c>
      <c r="AH342" s="43">
        <f t="shared" ca="1" si="52"/>
        <v>-38.300000000000004</v>
      </c>
      <c r="AI342" s="43">
        <f t="shared" ca="1" si="53"/>
        <v>-37.800000000000004</v>
      </c>
      <c r="AJ342" s="44" cm="1">
        <f t="array" aca="1" ref="AJ342" ca="1" xml:space="preserve">
N("initial sens-loopgain")+
$AF342-BoxVal(ROW($AA342),26,COLUMN(INDIRECT("T"&amp;(INT(ROW($AA359)/65))*65+2)))</f>
        <v>-41.6</v>
      </c>
      <c r="AK342" s="44">
        <f t="shared" ca="1" si="61"/>
        <v>-41.1</v>
      </c>
      <c r="AL342" s="44" cm="1">
        <f t="array" aca="1" ref="AL342" ca="1" xml:space="preserve">
N("initial sens-loopgain-gain-gain ref-vcm")+
$AH342-
BoxVal(ROW($AA342),26,COLUMN(INDIRECT("T"&amp;(INT(ROW($AA359)/65))*65+2)))-
$AB342-
$W342-
IFERROR(VLOOKUP($AC342,$CT$1:$DC$31,7,FALSE),0)</f>
        <v>-39.300000000000004</v>
      </c>
      <c r="AM342" s="44">
        <f t="shared" ca="1" si="62"/>
        <v>-38.800000000000004</v>
      </c>
      <c r="AN342" s="36" t="str">
        <f t="shared" ca="1" si="63"/>
        <v>30</v>
      </c>
      <c r="AO342" s="36" t="str" cm="1">
        <f t="array" aca="1" ref="AO342" ca="1">ManualLookup(AB342,BoxVal(ROW(AB342),4,COLUMN(AO340)),INDIRECT(DO$3))</f>
        <v>05</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1.8</v>
      </c>
      <c r="U343" s="36" t="str">
        <f t="shared" ca="1" si="50"/>
        <v>0x36=-40.10,-39.60;</v>
      </c>
      <c r="V343" s="37"/>
      <c r="W343" s="37"/>
      <c r="X343" s="68"/>
      <c r="Y343" s="68"/>
      <c r="Z343" s="55">
        <f t="shared" ca="1" si="59"/>
        <v>1.7999999999999998</v>
      </c>
      <c r="AA343" s="39" t="s">
        <v>586</v>
      </c>
      <c r="AB343" s="40">
        <v>-0.5</v>
      </c>
      <c r="AC343" s="40" t="s">
        <v>995</v>
      </c>
      <c r="AD343" s="40">
        <v>1</v>
      </c>
      <c r="AE343" s="41">
        <v>0</v>
      </c>
      <c r="AF343" s="42">
        <v>-40.1</v>
      </c>
      <c r="AG343" s="47">
        <f t="shared" si="60"/>
        <v>-39.6</v>
      </c>
      <c r="AH343" s="43">
        <f t="shared" ca="1" si="52"/>
        <v>-38.300000000000004</v>
      </c>
      <c r="AI343" s="43">
        <f t="shared" ca="1" si="53"/>
        <v>-37.800000000000004</v>
      </c>
      <c r="AJ343" s="44" cm="1">
        <f t="array" aca="1" ref="AJ343" ca="1" xml:space="preserve">
N("initial sens-loopgain")+
$AF343-BoxVal(ROW($AA343),26,COLUMN(INDIRECT("T"&amp;(INT(ROW($AA360)/65))*65+2)))</f>
        <v>-42.1</v>
      </c>
      <c r="AK343" s="44">
        <f t="shared" ca="1" si="61"/>
        <v>-41.6</v>
      </c>
      <c r="AL343" s="44" cm="1">
        <f t="array" aca="1" ref="AL343" ca="1" xml:space="preserve">
N("initial sens-loopgain-gain-gain ref-vcm")+
$AH343-
BoxVal(ROW($AA343),26,COLUMN(INDIRECT("T"&amp;(INT(ROW($AA360)/65))*65+2)))-
$AB343-
$W343-
IFERROR(VLOOKUP($AC343,$CT$1:$DC$31,7,FALSE),0)</f>
        <v>-39.800000000000004</v>
      </c>
      <c r="AM343" s="44">
        <f t="shared" ca="1" si="62"/>
        <v>-39.300000000000004</v>
      </c>
      <c r="AN343" s="36" t="str">
        <f t="shared" ca="1" si="63"/>
        <v>30</v>
      </c>
      <c r="AO343" s="36" t="str" cm="1">
        <f t="array" aca="1" ref="AO343" ca="1">ManualLookup(AB343,BoxVal(ROW(AB343),4,COLUMN(AO341)),INDIRECT(DO$3))</f>
        <v>06</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v>-38</v>
      </c>
      <c r="U344" s="36" t="str">
        <f t="shared" ca="1" si="50"/>
        <v>0x30=-40.60,-40.10;</v>
      </c>
      <c r="V344" s="37"/>
      <c r="W344" s="37"/>
      <c r="X344" s="68"/>
      <c r="Y344" s="68"/>
      <c r="Z344" s="55">
        <f t="shared" ca="1" si="59"/>
        <v>2.2999999999999998</v>
      </c>
      <c r="AA344" s="39" t="s">
        <v>586</v>
      </c>
      <c r="AB344" s="40">
        <v>0</v>
      </c>
      <c r="AC344" s="40" t="s">
        <v>995</v>
      </c>
      <c r="AD344" s="40">
        <v>1</v>
      </c>
      <c r="AE344" s="41">
        <v>0</v>
      </c>
      <c r="AF344" s="42">
        <v>-40.6</v>
      </c>
      <c r="AG344" s="47">
        <f t="shared" si="60"/>
        <v>-40.1</v>
      </c>
      <c r="AH344" s="43">
        <f t="shared" ca="1" si="52"/>
        <v>-38.300000000000004</v>
      </c>
      <c r="AI344" s="43">
        <f t="shared" ca="1" si="53"/>
        <v>-37.800000000000004</v>
      </c>
      <c r="AJ344" s="44" cm="1">
        <f t="array" aca="1" ref="AJ344" ca="1" xml:space="preserve">
N("initial sens-loopgain")+
$AF344-BoxVal(ROW($AA344),26,COLUMN(INDIRECT("T"&amp;(INT(ROW($AA361)/65))*65+2)))</f>
        <v>-42.6</v>
      </c>
      <c r="AK344" s="44">
        <f t="shared" ca="1" si="61"/>
        <v>-42.1</v>
      </c>
      <c r="AL344" s="44" cm="1">
        <f t="array" aca="1" ref="AL344" ca="1" xml:space="preserve">
N("initial sens-loopgain-gain-gain ref-vcm")+
$AH344-
BoxVal(ROW($AA344),26,COLUMN(INDIRECT("T"&amp;(INT(ROW($AA361)/65))*65+2)))-
$AB344-
$W344-
IFERROR(VLOOKUP($AC344,$CT$1:$DC$31,7,FALSE),0)</f>
        <v>-40.300000000000004</v>
      </c>
      <c r="AM344" s="44">
        <f t="shared" ca="1" si="62"/>
        <v>-39.800000000000004</v>
      </c>
      <c r="AN344" s="36" t="str">
        <f t="shared" ca="1" si="63"/>
        <v>30</v>
      </c>
      <c r="AO344" s="36" t="str" cm="1">
        <f t="array" aca="1" ref="AO344" ca="1">ManualLookup(AB344,BoxVal(ROW(AB344),4,COLUMN(AO342)),INDIRECT(DO$3))</f>
        <v>00</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50"/>
        <v>0x37=-41.10,-40.60;</v>
      </c>
      <c r="V345" s="37"/>
      <c r="W345" s="37"/>
      <c r="X345" s="68"/>
      <c r="Y345" s="68"/>
      <c r="Z345" s="55">
        <f t="shared" ca="1" si="59"/>
        <v>2.8</v>
      </c>
      <c r="AA345" s="39" t="s">
        <v>586</v>
      </c>
      <c r="AB345" s="40">
        <v>0.5</v>
      </c>
      <c r="AC345" s="40" t="s">
        <v>995</v>
      </c>
      <c r="AD345" s="40">
        <v>1</v>
      </c>
      <c r="AE345" s="41">
        <v>0</v>
      </c>
      <c r="AF345" s="42">
        <v>-41.1</v>
      </c>
      <c r="AG345" s="47">
        <f t="shared" si="60"/>
        <v>-40.6</v>
      </c>
      <c r="AH345" s="43">
        <f t="shared" ca="1" si="52"/>
        <v>-38.300000000000004</v>
      </c>
      <c r="AI345" s="43">
        <f t="shared" ca="1" si="53"/>
        <v>-37.800000000000004</v>
      </c>
      <c r="AJ345" s="44" cm="1">
        <f t="array" aca="1" ref="AJ345" ca="1" xml:space="preserve">
N("initial sens-loopgain")+
$AF345-BoxVal(ROW($AA345),26,COLUMN(INDIRECT("T"&amp;(INT(ROW($AA362)/65))*65+2)))</f>
        <v>-43.1</v>
      </c>
      <c r="AK345" s="44">
        <f t="shared" ca="1" si="61"/>
        <v>-42.6</v>
      </c>
      <c r="AL345" s="44" cm="1">
        <f t="array" aca="1" ref="AL345" ca="1" xml:space="preserve">
N("initial sens-loopgain-gain-gain ref-vcm")+
$AH345-
BoxVal(ROW($AA345),26,COLUMN(INDIRECT("T"&amp;(INT(ROW($AA362)/65))*65+2)))-
$AB345-
$W345-
IFERROR(VLOOKUP($AC345,$CT$1:$DC$31,7,FALSE),0)</f>
        <v>-40.800000000000004</v>
      </c>
      <c r="AM345" s="44">
        <f t="shared" ca="1" si="62"/>
        <v>-40.300000000000004</v>
      </c>
      <c r="AN345" s="36" t="str">
        <f t="shared" ca="1" si="63"/>
        <v>30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42</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364</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44331</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0.653V (1.8V), 0.652V (3.3V)</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S358" s="7"/>
      <c r="T358" s="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v>3.8</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2.2999999999999998</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0</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-2.8</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0</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t="s">
        <v>562</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85"/>
      <c r="T390" s="85"/>
      <c r="U390" s="85"/>
      <c r="V390" s="85"/>
      <c r="W390" s="85"/>
      <c r="X390" s="85"/>
      <c r="Y390" s="85"/>
      <c r="Z390" s="85"/>
      <c r="AA390" s="85"/>
      <c r="AB390" s="85"/>
      <c r="AC390" s="85"/>
      <c r="AD390" s="85"/>
      <c r="AE390" s="85"/>
      <c r="AF390" s="85"/>
      <c r="AG390" s="85"/>
      <c r="AH390" s="85"/>
      <c r="AI390" s="85"/>
      <c r="AJ390" s="85"/>
      <c r="AK390" s="85"/>
      <c r="AL390" s="85"/>
      <c r="AM390" s="85"/>
      <c r="AN390" s="85"/>
      <c r="AO390" s="85"/>
      <c r="AP390" s="85"/>
      <c r="AQ390" s="85"/>
      <c r="AR390" s="109"/>
      <c r="AS390" s="109"/>
    </row>
    <row r="391" spans="19:45" ht="30" customHeight="1" x14ac:dyDescent="0.25">
      <c r="S391" s="31" cm="1">
        <f t="array" ref="S391">BoxNum(ROW($S391))</f>
        <v>7</v>
      </c>
      <c r="T391" s="7" t="s">
        <v>698</v>
      </c>
      <c r="U391" s="15" t="s">
        <v>1224</v>
      </c>
      <c r="V391" s="12"/>
      <c r="W391" s="65"/>
      <c r="X391" s="12"/>
      <c r="Y391" s="7">
        <f>VLOOKUP(U391,$DX$1:$DZ$21,3,FALSE)</f>
        <v>0</v>
      </c>
      <c r="Z391" s="5"/>
      <c r="AA391" s="5"/>
      <c r="AB391" s="5"/>
      <c r="AC391" s="5"/>
      <c r="AD391" s="8"/>
      <c r="AE391" s="5"/>
      <c r="AF391" s="5"/>
      <c r="AG391" s="5"/>
      <c r="AH391" s="5"/>
      <c r="AI391" s="5"/>
      <c r="AJ391" s="5"/>
      <c r="AK391" s="5"/>
      <c r="AL391" s="5"/>
      <c r="AM391" s="5"/>
      <c r="AN391" s="5"/>
      <c r="AO391" s="5"/>
      <c r="AP391" s="5"/>
      <c r="AQ391" s="5"/>
      <c r="AR391" s="5"/>
      <c r="AS391" s="5"/>
    </row>
    <row r="392" spans="19:45" ht="30" customHeight="1" x14ac:dyDescent="0.25">
      <c r="S392" s="7" t="s">
        <v>24</v>
      </c>
      <c r="T392" s="15" t="s">
        <v>433</v>
      </c>
      <c r="U392" s="5" t="s">
        <v>23</v>
      </c>
      <c r="V392" s="7">
        <f>VLOOKUP(U391,$DX$1:$DZ$21,2,FALSE)</f>
        <v>0</v>
      </c>
      <c r="W392" s="19"/>
      <c r="X392" s="19"/>
      <c r="Y392" s="19"/>
      <c r="Z392" s="19"/>
      <c r="AA392" s="5" t="s">
        <v>592</v>
      </c>
      <c r="AB392" s="26" t="str">
        <f>T411&amp;"_"&amp;ABS(T409)&amp;"dB_"&amp;T413&amp;"_"&amp;T414&amp;"_"&amp;GetAbsMaxMinText(AF395:AG454)&amp;"_"&amp;T394&amp;"_"&amp;T393&amp;S391&amp;"."&amp;T417</f>
        <v>10V_NormalMode_38dB_M804WG_N005A_392_452_ZTSQ6813_MP7.0</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104"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342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41</v>
      </c>
      <c r="U395" s="36" t="str">
        <f t="shared" ref="U395:U401" ca="1" si="64">ConfigCode($AA395,$AN395,$AO395,$AP395,$AQ395,$AR395,$AF395,$AG395,2)</f>
        <v>0x89=-40.00,-39.30;</v>
      </c>
      <c r="V395" s="37"/>
      <c r="W395" s="37">
        <v>-0.16239999999999988</v>
      </c>
      <c r="X395" s="68"/>
      <c r="Y395" s="68"/>
      <c r="Z395" s="55">
        <f t="shared" ref="Z395:Z398" ca="1" si="65" xml:space="preserve">
N("vbias,vlookup vbias range")+
VLOOKUP($AA395,INDIRECT(BoxVal(ROW($AA395),34,COLUMN(T391))),2,FALSE)+
N("gain")+
$AB395+
N("vcm")+
VLOOKUP($AC395,$CT$1:$DC$31,7,FALSE)+
N("(vbias*vcp*vbg-vbias)*sensor ratio")+
VbiasCal($AA395,$AD395,$AE395,BoxVal(ROW($AC395),18,COLUMN($T$22)))+
N("vbias ref+gain ref")+
$V395+$W395</f>
        <v>1.6776</v>
      </c>
      <c r="AA395" s="39" t="s">
        <v>584</v>
      </c>
      <c r="AB395" s="40">
        <v>2.5</v>
      </c>
      <c r="AC395" s="40" t="s">
        <v>995</v>
      </c>
      <c r="AD395" s="40">
        <v>1</v>
      </c>
      <c r="AE395" s="41">
        <v>-6.6000000000000003E-2</v>
      </c>
      <c r="AF395" s="42">
        <v>-40</v>
      </c>
      <c r="AG395" s="42">
        <v>-39.299999999999997</v>
      </c>
      <c r="AH395" s="43">
        <f t="shared" ref="AH395:AH401" ca="1" si="66">$AF395+$Z395</f>
        <v>-38.322400000000002</v>
      </c>
      <c r="AI395" s="43">
        <f t="shared" ref="AI395:AI401" ca="1" si="67">$AG395+$Z395</f>
        <v>-37.622399999999999</v>
      </c>
      <c r="AJ395" s="44" cm="1">
        <f t="array" aca="1" ref="AJ395" ca="1" xml:space="preserve">
N("initial sens-loopgain")+
$AF395-BoxVal(ROW($AA395),26,COLUMN(INDIRECT("T"&amp;(INT(ROW($AA412)/65))*65+2)))</f>
        <v>-42</v>
      </c>
      <c r="AK395" s="44">
        <f t="shared" ref="AK395:AK401" ca="1" si="68">AJ395+(AG395-AF395)</f>
        <v>-41.3</v>
      </c>
      <c r="AL395" s="44" cm="1">
        <f t="array" aca="1" ref="AL395" ca="1" xml:space="preserve">
N("initial sens-loopgain-gain-gain ref-vcm")+
$AH395-
BoxVal(ROW($AA395),26,COLUMN(INDIRECT("T"&amp;(INT(ROW($AA412)/65))*65+2)))-
$AB395-
$W395-
IFERROR(VLOOKUP($AC395,$CT$1:$DC$31,7,FALSE),0)</f>
        <v>-42.660000000000004</v>
      </c>
      <c r="AM395" s="44">
        <f t="shared" ref="AM395:AM401" ca="1" si="69">AL395+(AG395-AF395)</f>
        <v>-41.96</v>
      </c>
      <c r="AN395" s="36" t="str">
        <f t="shared" ref="AN395:AN401" ca="1" si="70">IF(BoxVal(ROW(AA395),9,COLUMN(T393))="FIX","00",ManualLookup(AA395,BoxVal(ROW(AA395),4,COLUMN(AN393)),INDIRECT(DN$3)))</f>
        <v>00</v>
      </c>
      <c r="AO395" s="36" t="str" cm="1">
        <f t="array" aca="1" ref="AO395" ca="1">ManualLookup(AB395,BoxVal(ROW(AB395),4,COLUMN(AO393)),INDIRECT(DO$3))</f>
        <v>09</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80</v>
      </c>
      <c r="AS395" s="33"/>
    </row>
    <row r="396" spans="19:45" ht="30" customHeight="1" x14ac:dyDescent="0.25">
      <c r="S396" s="7" t="s">
        <v>13</v>
      </c>
      <c r="T396" s="15" t="s">
        <v>1121</v>
      </c>
      <c r="U396" s="36" t="str">
        <f t="shared" ca="1" si="64"/>
        <v>0x09=-40.80,-40.00;</v>
      </c>
      <c r="V396" s="37"/>
      <c r="W396" s="37">
        <v>0</v>
      </c>
      <c r="X396" s="68"/>
      <c r="Y396" s="68"/>
      <c r="Z396" s="55">
        <f t="shared" ca="1" si="65"/>
        <v>2.5</v>
      </c>
      <c r="AA396" s="39" t="s">
        <v>584</v>
      </c>
      <c r="AB396" s="40">
        <v>2.5</v>
      </c>
      <c r="AC396" s="40" t="s">
        <v>995</v>
      </c>
      <c r="AD396" s="40">
        <v>1</v>
      </c>
      <c r="AE396" s="41">
        <v>0</v>
      </c>
      <c r="AF396" s="42">
        <v>-40.799999999999997</v>
      </c>
      <c r="AG396" s="47">
        <f t="shared" ref="AG396:AG401" si="71">AF395</f>
        <v>-40</v>
      </c>
      <c r="AH396" s="43">
        <f t="shared" ca="1" si="66"/>
        <v>-38.299999999999997</v>
      </c>
      <c r="AI396" s="43">
        <f t="shared" ca="1" si="67"/>
        <v>-37.5</v>
      </c>
      <c r="AJ396" s="44" cm="1">
        <f t="array" aca="1" ref="AJ396" ca="1" xml:space="preserve">
N("initial sens-loopgain")+
$AF396-BoxVal(ROW($AA396),26,COLUMN(INDIRECT("T"&amp;(INT(ROW($AA413)/65))*65+2)))</f>
        <v>-42.8</v>
      </c>
      <c r="AK396" s="44">
        <f t="shared" ca="1" si="68"/>
        <v>-42</v>
      </c>
      <c r="AL396" s="44" cm="1">
        <f t="array" aca="1" ref="AL396" ca="1" xml:space="preserve">
N("initial sens-loopgain-gain-gain ref-vcm")+
$AH396-
BoxVal(ROW($AA396),26,COLUMN(INDIRECT("T"&amp;(INT(ROW($AA413)/65))*65+2)))-
$AB396-
$W396-
IFERROR(VLOOKUP($AC396,$CT$1:$DC$31,7,FALSE),0)</f>
        <v>-42.8</v>
      </c>
      <c r="AM396" s="44">
        <f t="shared" ca="1" si="69"/>
        <v>-42</v>
      </c>
      <c r="AN396" s="36" t="str">
        <f t="shared" ca="1" si="70"/>
        <v>00</v>
      </c>
      <c r="AO396" s="36" t="str" cm="1">
        <f t="array" aca="1" ref="AO396" ca="1">ManualLookup(AB396,BoxVal(ROW(AB396),4,COLUMN(AO394)),INDIRECT(DO$3))</f>
        <v>09</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4"/>
        <v>0x39=-41.70,-40.80;</v>
      </c>
      <c r="V397" s="37"/>
      <c r="W397" s="37">
        <v>-0.22460000000000013</v>
      </c>
      <c r="X397" s="68"/>
      <c r="Y397" s="68"/>
      <c r="Z397" s="55">
        <f t="shared" ca="1" si="65"/>
        <v>3.8253999999999997</v>
      </c>
      <c r="AA397" s="39" t="s">
        <v>586</v>
      </c>
      <c r="AB397" s="40">
        <v>2.5</v>
      </c>
      <c r="AC397" s="40" t="s">
        <v>995</v>
      </c>
      <c r="AD397" s="40">
        <v>1</v>
      </c>
      <c r="AE397" s="41">
        <v>0</v>
      </c>
      <c r="AF397" s="42">
        <v>-41.7</v>
      </c>
      <c r="AG397" s="47">
        <f t="shared" si="71"/>
        <v>-40.799999999999997</v>
      </c>
      <c r="AH397" s="43">
        <f t="shared" ca="1" si="66"/>
        <v>-37.874600000000001</v>
      </c>
      <c r="AI397" s="43">
        <f t="shared" ca="1" si="67"/>
        <v>-36.974599999999995</v>
      </c>
      <c r="AJ397" s="44" cm="1">
        <f t="array" aca="1" ref="AJ397" ca="1" xml:space="preserve">
N("initial sens-loopgain")+
$AF397-BoxVal(ROW($AA397),26,COLUMN(INDIRECT("T"&amp;(INT(ROW($AA414)/65))*65+2)))</f>
        <v>-43.7</v>
      </c>
      <c r="AK397" s="44">
        <f t="shared" ca="1" si="68"/>
        <v>-42.8</v>
      </c>
      <c r="AL397" s="44" cm="1">
        <f t="array" aca="1" ref="AL397" ca="1" xml:space="preserve">
N("initial sens-loopgain-gain-gain ref-vcm")+
$AH397-
BoxVal(ROW($AA397),26,COLUMN(INDIRECT("T"&amp;(INT(ROW($AA414)/65))*65+2)))-
$AB397-
$W397-
IFERROR(VLOOKUP($AC397,$CT$1:$DC$31,7,FALSE),0)</f>
        <v>-42.15</v>
      </c>
      <c r="AM397" s="44">
        <f t="shared" ca="1" si="69"/>
        <v>-41.249999999999993</v>
      </c>
      <c r="AN397" s="36" t="str">
        <f t="shared" ca="1" si="70"/>
        <v>30</v>
      </c>
      <c r="AO397" s="36" t="str" cm="1">
        <f t="array" aca="1" ref="AO397" ca="1">ManualLookup(AB397,BoxVal(ROW(AB397),4,COLUMN(AO395)),INDIRECT(DO$3))</f>
        <v>09</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64"/>
        <v>0x39=-42.70,-41.70;</v>
      </c>
      <c r="V398" s="37"/>
      <c r="W398" s="37">
        <v>0</v>
      </c>
      <c r="X398" s="68"/>
      <c r="Y398" s="68"/>
      <c r="Z398" s="55">
        <f t="shared" ca="1" si="65"/>
        <v>4.05</v>
      </c>
      <c r="AA398" s="39" t="s">
        <v>586</v>
      </c>
      <c r="AB398" s="40">
        <v>2.5</v>
      </c>
      <c r="AC398" s="40" t="s">
        <v>995</v>
      </c>
      <c r="AD398" s="40">
        <v>1</v>
      </c>
      <c r="AE398" s="41">
        <v>0</v>
      </c>
      <c r="AF398" s="42">
        <v>-42.7</v>
      </c>
      <c r="AG398" s="47">
        <f t="shared" si="71"/>
        <v>-41.7</v>
      </c>
      <c r="AH398" s="43">
        <f t="shared" ca="1" si="66"/>
        <v>-38.650000000000006</v>
      </c>
      <c r="AI398" s="43">
        <f t="shared" ca="1" si="67"/>
        <v>-37.650000000000006</v>
      </c>
      <c r="AJ398" s="44" cm="1">
        <f t="array" aca="1" ref="AJ398" ca="1" xml:space="preserve">
N("initial sens-loopgain")+
$AF398-BoxVal(ROW($AA398),26,COLUMN(INDIRECT("T"&amp;(INT(ROW($AA415)/65))*65+2)))</f>
        <v>-44.7</v>
      </c>
      <c r="AK398" s="44">
        <f t="shared" ca="1" si="68"/>
        <v>-43.7</v>
      </c>
      <c r="AL398" s="44" cm="1">
        <f t="array" aca="1" ref="AL398" ca="1" xml:space="preserve">
N("initial sens-loopgain-gain-gain ref-vcm")+
$AH398-
BoxVal(ROW($AA398),26,COLUMN(INDIRECT("T"&amp;(INT(ROW($AA415)/65))*65+2)))-
$AB398-
$W398-
IFERROR(VLOOKUP($AC398,$CT$1:$DC$31,7,FALSE),0)</f>
        <v>-43.150000000000006</v>
      </c>
      <c r="AM398" s="44">
        <f t="shared" ca="1" si="69"/>
        <v>-42.150000000000006</v>
      </c>
      <c r="AN398" s="36" t="str">
        <f t="shared" ca="1" si="70"/>
        <v>30</v>
      </c>
      <c r="AO398" s="36" t="str" cm="1">
        <f t="array" aca="1" ref="AO398" ca="1">ManualLookup(AB398,BoxVal(ROW(AB398),4,COLUMN(AO396)),INDIRECT(DO$3))</f>
        <v>09</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801</v>
      </c>
      <c r="U399" s="36" t="str">
        <f t="shared" ca="1" si="64"/>
        <v>0x3A=-43.50,-42.70;</v>
      </c>
      <c r="V399" s="37"/>
      <c r="W399" s="37">
        <v>0</v>
      </c>
      <c r="X399" s="68"/>
      <c r="Y399" s="68"/>
      <c r="Z399" s="55">
        <f ca="1" xml:space="preserve">
N("vbias,vlookup vbias range")+
VLOOKUP($AA399,INDIRECT(BoxVal(ROW($AA399),34,COLUMN(T395))),2,FALSE)+
N("gain")+
$AB399+
N("vcm")+
VLOOKUP($AC399,$CT$1:$DC$31,7,FALSE)+
N("(vbias*vcp*vbg-vbias)*sensor ratio")+
VbiasCal($AA399,$AD399,$AE399,BoxVal(ROW($AC399),18,COLUMN($T$22)))+
N("vbias ref+gain ref")+
$V399+$W399</f>
        <v>5.05</v>
      </c>
      <c r="AA399" s="39" t="s">
        <v>586</v>
      </c>
      <c r="AB399" s="40">
        <v>3.5</v>
      </c>
      <c r="AC399" s="40" t="s">
        <v>995</v>
      </c>
      <c r="AD399" s="40">
        <v>1</v>
      </c>
      <c r="AE399" s="41">
        <v>0</v>
      </c>
      <c r="AF399" s="42">
        <v>-43.5</v>
      </c>
      <c r="AG399" s="47">
        <f t="shared" si="71"/>
        <v>-42.7</v>
      </c>
      <c r="AH399" s="43">
        <f t="shared" ca="1" si="66"/>
        <v>-38.450000000000003</v>
      </c>
      <c r="AI399" s="43">
        <f t="shared" ca="1" si="67"/>
        <v>-37.650000000000006</v>
      </c>
      <c r="AJ399" s="44" cm="1">
        <f t="array" aca="1" ref="AJ399" ca="1" xml:space="preserve">
N("initial sens-loopgain")+
$AF399-BoxVal(ROW($AA399),26,COLUMN(INDIRECT("T"&amp;(INT(ROW($AA416)/65))*65+2)))</f>
        <v>-45.5</v>
      </c>
      <c r="AK399" s="44">
        <f t="shared" ca="1" si="68"/>
        <v>-44.7</v>
      </c>
      <c r="AL399" s="44" cm="1">
        <f t="array" aca="1" ref="AL399" ca="1" xml:space="preserve">
N("initial sens-loopgain-gain-gain ref-vcm")+
$AH399-
BoxVal(ROW($AA399),26,COLUMN(INDIRECT("T"&amp;(INT(ROW($AA416)/65))*65+2)))-
$AB399-
$W399-
IFERROR(VLOOKUP($AC399,$CT$1:$DC$31,7,FALSE),0)</f>
        <v>-43.95</v>
      </c>
      <c r="AM399" s="44">
        <f t="shared" ca="1" si="69"/>
        <v>-43.150000000000006</v>
      </c>
      <c r="AN399" s="36" t="str">
        <f t="shared" ca="1" si="70"/>
        <v>30</v>
      </c>
      <c r="AO399" s="36" t="str" cm="1">
        <f t="array" aca="1" ref="AO399" ca="1">ManualLookup(AB399,BoxVal(ROW(AB399),4,COLUMN(AO397)),INDIRECT(DO$3))</f>
        <v>0A</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64"/>
        <v>0x49=-44.30,-43.50;</v>
      </c>
      <c r="V400" s="37"/>
      <c r="W400" s="37">
        <v>0</v>
      </c>
      <c r="X400" s="68"/>
      <c r="Y400" s="68"/>
      <c r="Z400" s="55">
        <f t="shared" ref="Z400:Z401" ca="1" si="72" xml:space="preserve">
N("vbias,vlookup vbias range")+
VLOOKUP($AA400,INDIRECT(BoxVal(ROW($AA400),34,COLUMN(T396))),2,FALSE)+
N("gain")+
$AB400+
N("vcm")+
VLOOKUP($AC400,$CT$1:$DC$31,7,FALSE)+
N("(vbias*vcp*vbg-vbias)*sensor ratio")+
VbiasCal($AA400,$AD400,$AE400,BoxVal(ROW($AC400),18,COLUMN($T$22)))+
N("vbias ref+gain ref")+
$V400+$W400</f>
        <v>5.6</v>
      </c>
      <c r="AA400" s="39" t="s">
        <v>587</v>
      </c>
      <c r="AB400" s="40">
        <v>2.5</v>
      </c>
      <c r="AC400" s="40" t="s">
        <v>995</v>
      </c>
      <c r="AD400" s="40">
        <v>1</v>
      </c>
      <c r="AE400" s="41">
        <v>0</v>
      </c>
      <c r="AF400" s="42">
        <v>-44.3</v>
      </c>
      <c r="AG400" s="47">
        <f t="shared" si="71"/>
        <v>-43.5</v>
      </c>
      <c r="AH400" s="43">
        <f t="shared" ca="1" si="66"/>
        <v>-38.699999999999996</v>
      </c>
      <c r="AI400" s="43">
        <f t="shared" ca="1" si="67"/>
        <v>-37.9</v>
      </c>
      <c r="AJ400" s="44" cm="1">
        <f t="array" aca="1" ref="AJ400" ca="1" xml:space="preserve">
N("initial sens-loopgain")+
$AF400-BoxVal(ROW($AA400),26,COLUMN(INDIRECT("T"&amp;(INT(ROW($AA417)/65))*65+2)))</f>
        <v>-46.3</v>
      </c>
      <c r="AK400" s="44">
        <f t="shared" ca="1" si="68"/>
        <v>-45.5</v>
      </c>
      <c r="AL400" s="44" cm="1">
        <f t="array" aca="1" ref="AL400" ca="1" xml:space="preserve">
N("initial sens-loopgain-gain-gain ref-vcm")+
$AH400-
BoxVal(ROW($AA400),26,COLUMN(INDIRECT("T"&amp;(INT(ROW($AA417)/65))*65+2)))-
$AB400-
$W400-
IFERROR(VLOOKUP($AC400,$CT$1:$DC$31,7,FALSE),0)</f>
        <v>-43.199999999999996</v>
      </c>
      <c r="AM400" s="44">
        <f t="shared" ca="1" si="69"/>
        <v>-42.4</v>
      </c>
      <c r="AN400" s="36" t="str">
        <f t="shared" ca="1" si="70"/>
        <v>40</v>
      </c>
      <c r="AO400" s="36" t="str" cm="1">
        <f t="array" aca="1" ref="AO400" ca="1">ManualLookup(AB400,BoxVal(ROW(AB400),4,COLUMN(AO398)),INDIRECT(DO$3))</f>
        <v>09</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64"/>
        <v>0x4A=-45.30,-44.30;</v>
      </c>
      <c r="V401" s="37"/>
      <c r="W401" s="37">
        <v>0</v>
      </c>
      <c r="X401" s="68"/>
      <c r="Y401" s="68"/>
      <c r="Z401" s="55">
        <f t="shared" ca="1" si="72"/>
        <v>6.6</v>
      </c>
      <c r="AA401" s="39" t="s">
        <v>587</v>
      </c>
      <c r="AB401" s="40">
        <v>3.5</v>
      </c>
      <c r="AC401" s="40" t="s">
        <v>995</v>
      </c>
      <c r="AD401" s="40">
        <v>1</v>
      </c>
      <c r="AE401" s="41">
        <v>0</v>
      </c>
      <c r="AF401" s="42">
        <v>-45.3</v>
      </c>
      <c r="AG401" s="47">
        <f t="shared" si="71"/>
        <v>-44.3</v>
      </c>
      <c r="AH401" s="43">
        <f t="shared" ca="1" si="66"/>
        <v>-38.699999999999996</v>
      </c>
      <c r="AI401" s="43">
        <f t="shared" ca="1" si="67"/>
        <v>-37.699999999999996</v>
      </c>
      <c r="AJ401" s="44" cm="1">
        <f t="array" aca="1" ref="AJ401" ca="1" xml:space="preserve">
N("initial sens-loopgain")+
$AF401-BoxVal(ROW($AA401),26,COLUMN(INDIRECT("T"&amp;(INT(ROW($AA418)/65))*65+2)))</f>
        <v>-47.3</v>
      </c>
      <c r="AK401" s="44">
        <f t="shared" ca="1" si="68"/>
        <v>-46.3</v>
      </c>
      <c r="AL401" s="44" cm="1">
        <f t="array" aca="1" ref="AL401" ca="1" xml:space="preserve">
N("initial sens-loopgain-gain-gain ref-vcm")+
$AH401-
BoxVal(ROW($AA401),26,COLUMN(INDIRECT("T"&amp;(INT(ROW($AA418)/65))*65+2)))-
$AB401-
$W401-
IFERROR(VLOOKUP($AC401,$CT$1:$DC$31,7,FALSE),0)</f>
        <v>-44.199999999999996</v>
      </c>
      <c r="AM401" s="44">
        <f t="shared" ca="1" si="69"/>
        <v>-43.199999999999996</v>
      </c>
      <c r="AN401" s="36" t="str">
        <f t="shared" ca="1" si="70"/>
        <v>40</v>
      </c>
      <c r="AO401" s="36" t="str" cm="1">
        <f t="array" aca="1" ref="AO401" ca="1">ManualLookup(AB401,BoxVal(ROW(AB401),4,COLUMN(AO399)),INDIRECT(DO$3))</f>
        <v>0A</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-42</v>
      </c>
      <c r="U403" s="36"/>
      <c r="V403" s="37"/>
      <c r="W403" s="37"/>
      <c r="X403" s="68"/>
      <c r="Y403" s="6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68"/>
      <c r="Y404" s="6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1229</v>
      </c>
      <c r="U405" s="36"/>
      <c r="V405" s="37"/>
      <c r="W405" s="37"/>
      <c r="X405" s="68"/>
      <c r="Y405" s="6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3" t="s">
        <v>12</v>
      </c>
      <c r="T406" s="15" t="s">
        <v>548</v>
      </c>
      <c r="U406" s="36"/>
      <c r="V406" s="37"/>
      <c r="W406" s="37"/>
      <c r="X406" s="68"/>
      <c r="Y406" s="6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73" t="s">
        <v>773</v>
      </c>
      <c r="T407" s="15" t="s">
        <v>562</v>
      </c>
      <c r="U407" s="36"/>
      <c r="V407" s="37"/>
      <c r="W407" s="37"/>
      <c r="X407" s="68"/>
      <c r="Y407" s="6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v>
      </c>
      <c r="U408" s="36"/>
      <c r="V408" s="37"/>
      <c r="W408" s="37"/>
      <c r="X408" s="68"/>
      <c r="Y408" s="6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v>-38</v>
      </c>
      <c r="U409" s="36"/>
      <c r="V409" s="37"/>
      <c r="W409" s="37"/>
      <c r="X409" s="68"/>
      <c r="Y409" s="68"/>
      <c r="Z409" s="55"/>
      <c r="AA409" s="39"/>
      <c r="AB409" s="40"/>
      <c r="AC409" s="40"/>
      <c r="AD409" s="40"/>
      <c r="AE409" s="41"/>
      <c r="AF409" s="42"/>
      <c r="AG409" s="47"/>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68"/>
      <c r="Y410" s="68"/>
      <c r="Z410" s="55"/>
      <c r="AA410" s="39"/>
      <c r="AB410" s="40"/>
      <c r="AC410" s="40"/>
      <c r="AD410" s="40"/>
      <c r="AE410" s="41"/>
      <c r="AF410" s="42"/>
      <c r="AG410" s="47"/>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
        <v>188</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
        <v>42</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
        <v>364</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44329</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7</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S423" s="7"/>
      <c r="T423" s="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5.9</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3.1</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1.55</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0</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t="s">
        <v>562</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v>0</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t="s">
        <v>562</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85"/>
      <c r="T455" s="85"/>
      <c r="U455" s="85"/>
      <c r="V455" s="85"/>
      <c r="W455" s="85"/>
      <c r="X455" s="85"/>
      <c r="Y455" s="85"/>
      <c r="Z455" s="85"/>
      <c r="AA455" s="85"/>
      <c r="AB455" s="85"/>
      <c r="AC455" s="85"/>
      <c r="AD455" s="85"/>
      <c r="AE455" s="85"/>
      <c r="AF455" s="85"/>
      <c r="AG455" s="85"/>
      <c r="AH455" s="85"/>
      <c r="AI455" s="85"/>
      <c r="AJ455" s="85"/>
      <c r="AK455" s="85"/>
      <c r="AL455" s="85"/>
      <c r="AM455" s="85"/>
      <c r="AN455" s="85"/>
      <c r="AO455" s="85"/>
      <c r="AP455" s="85"/>
      <c r="AQ455" s="85"/>
      <c r="AR455" s="109"/>
      <c r="AS455" s="109"/>
    </row>
    <row r="456" spans="19:45" ht="30" customHeight="1" x14ac:dyDescent="0.25">
      <c r="S456" s="31" cm="1">
        <f t="array" ref="S456">BoxNum(ROW($S456))</f>
        <v>8</v>
      </c>
      <c r="T456" s="7" t="s">
        <v>698</v>
      </c>
      <c r="U456" s="15" t="s">
        <v>1224</v>
      </c>
      <c r="V456" s="12"/>
      <c r="W456" s="65"/>
      <c r="X456" s="12"/>
      <c r="Y456" s="7">
        <f>VLOOKUP(U456,$DX$1:$DZ$21,3,FALSE)</f>
        <v>0</v>
      </c>
      <c r="Z456" s="5"/>
      <c r="AA456" s="5"/>
      <c r="AB456" s="5"/>
      <c r="AC456" s="5"/>
      <c r="AD456" s="8"/>
      <c r="AE456" s="5"/>
      <c r="AF456" s="5"/>
      <c r="AG456" s="5"/>
      <c r="AH456" s="5"/>
      <c r="AI456" s="5"/>
      <c r="AJ456" s="5"/>
      <c r="AK456" s="5"/>
      <c r="AL456" s="5"/>
      <c r="AM456" s="5"/>
      <c r="AN456" s="5"/>
      <c r="AO456" s="5"/>
      <c r="AP456" s="5"/>
      <c r="AQ456" s="5"/>
      <c r="AR456" s="5"/>
      <c r="AS456" s="5"/>
    </row>
    <row r="457" spans="19:45" ht="30" customHeight="1" x14ac:dyDescent="0.25">
      <c r="S457" s="7" t="s">
        <v>24</v>
      </c>
      <c r="T457" s="15" t="s">
        <v>450</v>
      </c>
      <c r="U457" s="5" t="s">
        <v>23</v>
      </c>
      <c r="V457" s="7">
        <f>VLOOKUP(U456,$DX$1:$DZ$21,2,FALSE)</f>
        <v>0</v>
      </c>
      <c r="W457" s="19"/>
      <c r="X457" s="19"/>
      <c r="Y457" s="19"/>
      <c r="Z457" s="19"/>
      <c r="AA457" s="5" t="s">
        <v>592</v>
      </c>
      <c r="AB457" s="26" t="str">
        <f>T476&amp;"_"&amp;ABS(T474)&amp;"dB_"&amp;T478&amp;"_"&amp;T479&amp;"_"&amp;GetAbsMaxMinText(AF460:AG519)&amp;"_"&amp;T459&amp;"_"&amp;T458&amp;S456&amp;"."&amp;T482</f>
        <v>default_NormalMode_38dB_M804WG_N005A_327_406_ZTS6853_MP8.0</v>
      </c>
      <c r="AC457" s="18"/>
      <c r="AD457" s="18"/>
      <c r="AE457" s="18"/>
      <c r="AF457" s="18"/>
      <c r="AG457" s="18"/>
      <c r="AH457" s="19"/>
      <c r="AI457" s="19" t="s">
        <v>2</v>
      </c>
      <c r="AJ457" s="16" t="s">
        <v>1249</v>
      </c>
      <c r="AK457" s="16"/>
      <c r="AL457" s="16"/>
      <c r="AM457" s="16"/>
      <c r="AN457" s="16"/>
      <c r="AO457" s="16"/>
      <c r="AP457" s="16"/>
      <c r="AQ457" s="16"/>
      <c r="AR457" s="16"/>
      <c r="AS457" s="16"/>
    </row>
    <row r="458" spans="19:45" ht="30" customHeight="1" x14ac:dyDescent="0.25">
      <c r="S458" s="7" t="s">
        <v>5</v>
      </c>
      <c r="T458" s="15" t="s">
        <v>1148</v>
      </c>
      <c r="U458" s="104"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329</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41</v>
      </c>
      <c r="U460" s="36" t="str">
        <f t="shared" ref="U460:U475" ca="1" si="73">ConfigCode($AA460,$AN460,$AO460,$AP460,$AQ460,$AR460,$AF460,$AG460,2)</f>
        <v>0x73=-33.50,-32.70;</v>
      </c>
      <c r="V460" s="37"/>
      <c r="W460" s="37"/>
      <c r="X460" s="68"/>
      <c r="Y460" s="68"/>
      <c r="Z460" s="55">
        <f t="shared" ref="Z460:Z463" ca="1" si="74" xml:space="preserve">
N("vbias,vlookup vbias range")+
VLOOKUP($AA460,INDIRECT(BoxVal(ROW($AA460),34,COLUMN(T456))),2,FALSE)+
N("gain")+
$AB460+
N("vcm")+
VLOOKUP($AC460,$CT$1:$DC$31,7,FALSE)+
N("(vbias*vcp*vbg-vbias)*sensor ratio")+
VbiasCal($AA460,$AD460,$AE460,BoxVal(ROW($AC460),18,COLUMN($T$22)))+
N("vbias ref+gain ref")+
$V460+$W460</f>
        <v>-4.8</v>
      </c>
      <c r="AA460" s="39" t="s">
        <v>965</v>
      </c>
      <c r="AB460" s="40">
        <v>-2</v>
      </c>
      <c r="AC460" s="40" t="s">
        <v>995</v>
      </c>
      <c r="AD460" s="40">
        <v>1</v>
      </c>
      <c r="AE460" s="41">
        <v>0</v>
      </c>
      <c r="AF460" s="42">
        <v>-33.5</v>
      </c>
      <c r="AG460" s="42">
        <v>-32.700000000000003</v>
      </c>
      <c r="AH460" s="43">
        <f t="shared" ref="AH460:AH475" ca="1" si="75">$AF460+$Z460</f>
        <v>-38.299999999999997</v>
      </c>
      <c r="AI460" s="43">
        <f t="shared" ref="AI460:AI475" ca="1" si="76">$AG460+$Z460</f>
        <v>-37.5</v>
      </c>
      <c r="AJ460" s="44" cm="1">
        <f t="array" aca="1" ref="AJ460" ca="1" xml:space="preserve">
N("initial sens-loopgain")+
$AF460-BoxVal(ROW($AA460),26,COLUMN(INDIRECT("T"&amp;(INT(ROW($AA477)/65))*65+2)))</f>
        <v>-35.5</v>
      </c>
      <c r="AK460" s="44">
        <f t="shared" ref="AK460:AK466" ca="1" si="77">AJ460+(AG460-AF460)</f>
        <v>-34.700000000000003</v>
      </c>
      <c r="AL460" s="44" cm="1">
        <f t="array" aca="1" ref="AL460" ca="1" xml:space="preserve">
N("initial sens-loopgain-gain-gain ref-vcm")+
$AH460-
BoxVal(ROW($AA460),26,COLUMN(INDIRECT("T"&amp;(INT(ROW($AA477)/65))*65+2)))-
$AB460-
$W460-
IFERROR(VLOOKUP($AC460,$CT$1:$DC$31,7,FALSE),0)</f>
        <v>-38.299999999999997</v>
      </c>
      <c r="AM460" s="44">
        <f t="shared" ref="AM460:AM466" ca="1" si="78">AL460+(AG460-AF460)</f>
        <v>-37.5</v>
      </c>
      <c r="AN460" s="36" t="str">
        <f t="shared" ref="AN460:AN466" ca="1" si="79">IF(BoxVal(ROW(AA460),9,COLUMN(T458))="FIX","00",ManualLookup(AA460,BoxVal(ROW(AA460),4,COLUMN(AN458)),INDIRECT(DN$3)))</f>
        <v>70</v>
      </c>
      <c r="AO460" s="36" t="str" cm="1">
        <f t="array" aca="1" ref="AO460" ca="1">ManualLookup(AB460,BoxVal(ROW(AB460),4,COLUMN(AO458)),INDIRECT(DO$3))</f>
        <v>03</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73"/>
        <v>0x74=-34.00,-33.50;</v>
      </c>
      <c r="V461" s="37"/>
      <c r="W461" s="37"/>
      <c r="X461" s="68"/>
      <c r="Y461" s="68"/>
      <c r="Z461" s="55">
        <f t="shared" ca="1" si="74"/>
        <v>-4.3</v>
      </c>
      <c r="AA461" s="39" t="s">
        <v>965</v>
      </c>
      <c r="AB461" s="40">
        <v>-1.5</v>
      </c>
      <c r="AC461" s="40" t="s">
        <v>995</v>
      </c>
      <c r="AD461" s="40">
        <v>1</v>
      </c>
      <c r="AE461" s="41">
        <v>0</v>
      </c>
      <c r="AF461" s="42">
        <v>-34</v>
      </c>
      <c r="AG461" s="47">
        <f t="shared" ref="AG461:AG466" si="80">AF460</f>
        <v>-33.5</v>
      </c>
      <c r="AH461" s="43">
        <f t="shared" ca="1" si="75"/>
        <v>-38.299999999999997</v>
      </c>
      <c r="AI461" s="43">
        <f t="shared" ca="1" si="76"/>
        <v>-37.799999999999997</v>
      </c>
      <c r="AJ461" s="44" cm="1">
        <f t="array" aca="1" ref="AJ461" ca="1" xml:space="preserve">
N("initial sens-loopgain")+
$AF461-BoxVal(ROW($AA461),26,COLUMN(INDIRECT("T"&amp;(INT(ROW($AA478)/65))*65+2)))</f>
        <v>-36</v>
      </c>
      <c r="AK461" s="44">
        <f t="shared" ca="1" si="77"/>
        <v>-35.5</v>
      </c>
      <c r="AL461" s="44" cm="1">
        <f t="array" aca="1" ref="AL461" ca="1" xml:space="preserve">
N("initial sens-loopgain-gain-gain ref-vcm")+
$AH461-
BoxVal(ROW($AA461),26,COLUMN(INDIRECT("T"&amp;(INT(ROW($AA478)/65))*65+2)))-
$AB461-
$W461-
IFERROR(VLOOKUP($AC461,$CT$1:$DC$31,7,FALSE),0)</f>
        <v>-38.799999999999997</v>
      </c>
      <c r="AM461" s="44">
        <f t="shared" ca="1" si="78"/>
        <v>-38.299999999999997</v>
      </c>
      <c r="AN461" s="36" t="str">
        <f t="shared" ca="1" si="79"/>
        <v>70</v>
      </c>
      <c r="AO461" s="36" t="str" cm="1">
        <f t="array" aca="1" ref="AO461" ca="1">ManualLookup(AB461,BoxVal(ROW(AB461),4,COLUMN(AO459)),INDIRECT(DO$3))</f>
        <v>04</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73"/>
        <v>0x75=-34.50,-34.00;</v>
      </c>
      <c r="V462" s="37"/>
      <c r="W462" s="37"/>
      <c r="X462" s="68"/>
      <c r="Y462" s="68"/>
      <c r="Z462" s="55">
        <f t="shared" ca="1" si="74"/>
        <v>-3.8</v>
      </c>
      <c r="AA462" s="39" t="s">
        <v>965</v>
      </c>
      <c r="AB462" s="40">
        <v>-1</v>
      </c>
      <c r="AC462" s="40" t="s">
        <v>995</v>
      </c>
      <c r="AD462" s="40">
        <v>1</v>
      </c>
      <c r="AE462" s="41">
        <v>0</v>
      </c>
      <c r="AF462" s="42">
        <v>-34.5</v>
      </c>
      <c r="AG462" s="47">
        <f t="shared" si="80"/>
        <v>-34</v>
      </c>
      <c r="AH462" s="43">
        <f t="shared" ca="1" si="75"/>
        <v>-38.299999999999997</v>
      </c>
      <c r="AI462" s="43">
        <f t="shared" ca="1" si="76"/>
        <v>-37.799999999999997</v>
      </c>
      <c r="AJ462" s="44" cm="1">
        <f t="array" aca="1" ref="AJ462" ca="1" xml:space="preserve">
N("initial sens-loopgain")+
$AF462-BoxVal(ROW($AA462),26,COLUMN(INDIRECT("T"&amp;(INT(ROW($AA479)/65))*65+2)))</f>
        <v>-36.5</v>
      </c>
      <c r="AK462" s="44">
        <f t="shared" ca="1" si="77"/>
        <v>-36</v>
      </c>
      <c r="AL462" s="44" cm="1">
        <f t="array" aca="1" ref="AL462" ca="1" xml:space="preserve">
N("initial sens-loopgain-gain-gain ref-vcm")+
$AH462-
BoxVal(ROW($AA462),26,COLUMN(INDIRECT("T"&amp;(INT(ROW($AA479)/65))*65+2)))-
$AB462-
$W462-
IFERROR(VLOOKUP($AC462,$CT$1:$DC$31,7,FALSE),0)</f>
        <v>-39.299999999999997</v>
      </c>
      <c r="AM462" s="44">
        <f t="shared" ca="1" si="78"/>
        <v>-38.799999999999997</v>
      </c>
      <c r="AN462" s="36" t="str">
        <f t="shared" ca="1" si="79"/>
        <v>70</v>
      </c>
      <c r="AO462" s="36" t="str" cm="1">
        <f t="array" aca="1" ref="AO462" ca="1">ManualLookup(AB462,BoxVal(ROW(AB462),4,COLUMN(AO460)),INDIRECT(DO$3))</f>
        <v>05</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73"/>
        <v>0x76=-35.00,-34.50;</v>
      </c>
      <c r="V463" s="37"/>
      <c r="W463" s="37"/>
      <c r="X463" s="68"/>
      <c r="Y463" s="68"/>
      <c r="Z463" s="55">
        <f t="shared" ca="1" si="74"/>
        <v>-3.3</v>
      </c>
      <c r="AA463" s="39" t="s">
        <v>965</v>
      </c>
      <c r="AB463" s="40">
        <v>-0.5</v>
      </c>
      <c r="AC463" s="40" t="s">
        <v>995</v>
      </c>
      <c r="AD463" s="40">
        <v>1</v>
      </c>
      <c r="AE463" s="41">
        <v>0</v>
      </c>
      <c r="AF463" s="42">
        <v>-35</v>
      </c>
      <c r="AG463" s="47">
        <f t="shared" si="80"/>
        <v>-34.5</v>
      </c>
      <c r="AH463" s="43">
        <f t="shared" ca="1" si="75"/>
        <v>-38.299999999999997</v>
      </c>
      <c r="AI463" s="43">
        <f t="shared" ca="1" si="76"/>
        <v>-37.799999999999997</v>
      </c>
      <c r="AJ463" s="44" cm="1">
        <f t="array" aca="1" ref="AJ463" ca="1" xml:space="preserve">
N("initial sens-loopgain")+
$AF463-BoxVal(ROW($AA463),26,COLUMN(INDIRECT("T"&amp;(INT(ROW($AA480)/65))*65+2)))</f>
        <v>-37</v>
      </c>
      <c r="AK463" s="44">
        <f t="shared" ca="1" si="77"/>
        <v>-36.5</v>
      </c>
      <c r="AL463" s="44" cm="1">
        <f t="array" aca="1" ref="AL463" ca="1" xml:space="preserve">
N("initial sens-loopgain-gain-gain ref-vcm")+
$AH463-
BoxVal(ROW($AA463),26,COLUMN(INDIRECT("T"&amp;(INT(ROW($AA480)/65))*65+2)))-
$AB463-
$W463-
IFERROR(VLOOKUP($AC463,$CT$1:$DC$31,7,FALSE),0)</f>
        <v>-39.799999999999997</v>
      </c>
      <c r="AM463" s="44">
        <f t="shared" ca="1" si="78"/>
        <v>-39.299999999999997</v>
      </c>
      <c r="AN463" s="36" t="str">
        <f t="shared" ca="1" si="79"/>
        <v>70</v>
      </c>
      <c r="AO463" s="36" t="str" cm="1">
        <f t="array" aca="1" ref="AO463" ca="1">ManualLookup(AB463,BoxVal(ROW(AB463),4,COLUMN(AO461)),INDIRECT(DO$3))</f>
        <v>06</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73"/>
        <v>0x70=-35.50,-35.00;</v>
      </c>
      <c r="V464" s="37"/>
      <c r="W464" s="37"/>
      <c r="X464" s="68"/>
      <c r="Y464" s="68"/>
      <c r="Z464" s="55">
        <f ca="1" xml:space="preserve">
N("vbias,vlookup vbias range")+
VLOOKUP($AA464,INDIRECT(BoxVal(ROW($AA464),34,COLUMN(T460))),2,FALSE)+
N("gain")+
$AB464+
N("vcm")+
VLOOKUP($AC464,$CT$1:$DC$31,7,FALSE)+
N("(vbias*vcp*vbg-vbias)*sensor ratio")+
VbiasCal($AA464,$AD464,$AE464,BoxVal(ROW($AC464),18,COLUMN($T$22)))+
N("vbias ref+gain ref")+
$V464+$W464</f>
        <v>-2.8</v>
      </c>
      <c r="AA464" s="39" t="s">
        <v>965</v>
      </c>
      <c r="AB464" s="40">
        <v>0</v>
      </c>
      <c r="AC464" s="40" t="s">
        <v>995</v>
      </c>
      <c r="AD464" s="40">
        <v>1</v>
      </c>
      <c r="AE464" s="41">
        <v>0</v>
      </c>
      <c r="AF464" s="42">
        <v>-35.5</v>
      </c>
      <c r="AG464" s="47">
        <f t="shared" si="80"/>
        <v>-35</v>
      </c>
      <c r="AH464" s="43">
        <f t="shared" ca="1" si="75"/>
        <v>-38.299999999999997</v>
      </c>
      <c r="AI464" s="43">
        <f t="shared" ca="1" si="76"/>
        <v>-37.799999999999997</v>
      </c>
      <c r="AJ464" s="44" cm="1">
        <f t="array" aca="1" ref="AJ464" ca="1" xml:space="preserve">
N("initial sens-loopgain")+
$AF464-BoxVal(ROW($AA464),26,COLUMN(INDIRECT("T"&amp;(INT(ROW($AA481)/65))*65+2)))</f>
        <v>-37.5</v>
      </c>
      <c r="AK464" s="44">
        <f t="shared" ca="1" si="77"/>
        <v>-37</v>
      </c>
      <c r="AL464" s="44" cm="1">
        <f t="array" aca="1" ref="AL464" ca="1" xml:space="preserve">
N("initial sens-loopgain-gain-gain ref-vcm")+
$AH464-
BoxVal(ROW($AA464),26,COLUMN(INDIRECT("T"&amp;(INT(ROW($AA481)/65))*65+2)))-
$AB464-
$W464-
IFERROR(VLOOKUP($AC464,$CT$1:$DC$31,7,FALSE),0)</f>
        <v>-40.299999999999997</v>
      </c>
      <c r="AM464" s="44">
        <f t="shared" ca="1" si="78"/>
        <v>-39.799999999999997</v>
      </c>
      <c r="AN464" s="36" t="str">
        <f t="shared" ca="1" si="79"/>
        <v>70</v>
      </c>
      <c r="AO464" s="36" t="str" cm="1">
        <f t="array" aca="1" ref="AO464" ca="1">ManualLookup(AB464,BoxVal(ROW(AB464),4,COLUMN(AO462)),INDIRECT(DO$3))</f>
        <v>00</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73"/>
        <v>0x77=-36.00,-35.50;</v>
      </c>
      <c r="V465" s="37"/>
      <c r="W465" s="37"/>
      <c r="X465" s="68"/>
      <c r="Y465" s="68"/>
      <c r="Z465" s="55">
        <f t="shared" ref="Z465:Z466" ca="1" si="81" xml:space="preserve">
N("vbias,vlookup vbias range")+
VLOOKUP($AA465,INDIRECT(BoxVal(ROW($AA465),34,COLUMN(T461))),2,FALSE)+
N("gain")+
$AB465+
N("vcm")+
VLOOKUP($AC465,$CT$1:$DC$31,7,FALSE)+
N("(vbias*vcp*vbg-vbias)*sensor ratio")+
VbiasCal($AA465,$AD465,$AE465,BoxVal(ROW($AC465),18,COLUMN($T$22)))+
N("vbias ref+gain ref")+
$V465+$W465</f>
        <v>-2.2999999999999998</v>
      </c>
      <c r="AA465" s="39" t="s">
        <v>965</v>
      </c>
      <c r="AB465" s="40">
        <v>0.5</v>
      </c>
      <c r="AC465" s="40" t="s">
        <v>995</v>
      </c>
      <c r="AD465" s="40">
        <v>1</v>
      </c>
      <c r="AE465" s="41">
        <v>0</v>
      </c>
      <c r="AF465" s="42">
        <v>-36</v>
      </c>
      <c r="AG465" s="47">
        <f t="shared" si="80"/>
        <v>-35.5</v>
      </c>
      <c r="AH465" s="43">
        <f t="shared" ca="1" si="75"/>
        <v>-38.299999999999997</v>
      </c>
      <c r="AI465" s="43">
        <f t="shared" ca="1" si="76"/>
        <v>-37.799999999999997</v>
      </c>
      <c r="AJ465" s="44" cm="1">
        <f t="array" aca="1" ref="AJ465" ca="1" xml:space="preserve">
N("initial sens-loopgain")+
$AF465-BoxVal(ROW($AA465),26,COLUMN(INDIRECT("T"&amp;(INT(ROW($AA482)/65))*65+2)))</f>
        <v>-38</v>
      </c>
      <c r="AK465" s="44">
        <f t="shared" ca="1" si="77"/>
        <v>-37.5</v>
      </c>
      <c r="AL465" s="44" cm="1">
        <f t="array" aca="1" ref="AL465" ca="1" xml:space="preserve">
N("initial sens-loopgain-gain-gain ref-vcm")+
$AH465-
BoxVal(ROW($AA465),26,COLUMN(INDIRECT("T"&amp;(INT(ROW($AA482)/65))*65+2)))-
$AB465-
$W465-
IFERROR(VLOOKUP($AC465,$CT$1:$DC$31,7,FALSE),0)</f>
        <v>-40.799999999999997</v>
      </c>
      <c r="AM465" s="44">
        <f t="shared" ca="1" si="78"/>
        <v>-40.299999999999997</v>
      </c>
      <c r="AN465" s="36" t="str">
        <f t="shared" ca="1" si="79"/>
        <v>70</v>
      </c>
      <c r="AO465" s="36" t="str" cm="1">
        <f t="array" aca="1" ref="AO465" ca="1">ManualLookup(AB465,BoxVal(ROW(AB465),4,COLUMN(AO463)),INDIRECT(DO$3))</f>
        <v>07</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73"/>
        <v>0x03=-36.30,-36.00;</v>
      </c>
      <c r="V466" s="37"/>
      <c r="W466" s="37"/>
      <c r="X466" s="68"/>
      <c r="Y466" s="68"/>
      <c r="Z466" s="55">
        <f t="shared" ca="1" si="81"/>
        <v>-2</v>
      </c>
      <c r="AA466" s="39" t="s">
        <v>584</v>
      </c>
      <c r="AB466" s="40">
        <v>-2</v>
      </c>
      <c r="AC466" s="40" t="s">
        <v>995</v>
      </c>
      <c r="AD466" s="40">
        <v>1</v>
      </c>
      <c r="AE466" s="41">
        <v>0</v>
      </c>
      <c r="AF466" s="42">
        <v>-36.299999999999997</v>
      </c>
      <c r="AG466" s="47">
        <f t="shared" si="80"/>
        <v>-36</v>
      </c>
      <c r="AH466" s="43">
        <f t="shared" ca="1" si="75"/>
        <v>-38.299999999999997</v>
      </c>
      <c r="AI466" s="43">
        <f t="shared" ca="1" si="76"/>
        <v>-38</v>
      </c>
      <c r="AJ466" s="44" cm="1">
        <f t="array" aca="1" ref="AJ466" ca="1" xml:space="preserve">
N("initial sens-loopgain")+
$AF466-BoxVal(ROW($AA466),26,COLUMN(INDIRECT("T"&amp;(INT(ROW($AA483)/65))*65+2)))</f>
        <v>-38.299999999999997</v>
      </c>
      <c r="AK466" s="44">
        <f t="shared" ca="1" si="77"/>
        <v>-38</v>
      </c>
      <c r="AL466" s="44" cm="1">
        <f t="array" aca="1" ref="AL466" ca="1" xml:space="preserve">
N("initial sens-loopgain-gain-gain ref-vcm")+
$AH466-
BoxVal(ROW($AA466),26,COLUMN(INDIRECT("T"&amp;(INT(ROW($AA483)/65))*65+2)))-
$AB466-
$W466-
IFERROR(VLOOKUP($AC466,$CT$1:$DC$31,7,FALSE),0)</f>
        <v>-38.299999999999997</v>
      </c>
      <c r="AM466" s="44">
        <f t="shared" ca="1" si="78"/>
        <v>-38</v>
      </c>
      <c r="AN466" s="36" t="str">
        <f t="shared" ca="1" si="79"/>
        <v>00</v>
      </c>
      <c r="AO466" s="36" t="str" cm="1">
        <f t="array" aca="1" ref="AO466" ca="1">ManualLookup(AB466,BoxVal(ROW(AB466),4,COLUMN(AO464)),INDIRECT(DO$3))</f>
        <v>03</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73"/>
        <v>0x04=-36.80,-36.30;</v>
      </c>
      <c r="V467" s="37"/>
      <c r="W467" s="37"/>
      <c r="X467" s="68"/>
      <c r="Y467" s="68"/>
      <c r="Z467" s="55">
        <f t="shared" ref="Z467:Z475" ca="1" si="82" xml:space="preserve">
N("vbias,vlookup vbias range")+
VLOOKUP($AA467,INDIRECT(BoxVal(ROW($AA467),34,COLUMN(T463))),2,FALSE)+
N("gain")+
$AB467+
N("vcm")+
VLOOKUP($AC467,$CT$1:$DC$31,7,FALSE)+
N("(vbias*vcp*vbg-vbias)*sensor ratio")+
VbiasCal($AA467,$AD467,$AE467,BoxVal(ROW($AC467),18,COLUMN($T$22)))+
N("vbias ref+gain ref")+
$V467+$W467</f>
        <v>-1.5</v>
      </c>
      <c r="AA467" s="39" t="s">
        <v>584</v>
      </c>
      <c r="AB467" s="40">
        <v>-1.5</v>
      </c>
      <c r="AC467" s="40" t="s">
        <v>995</v>
      </c>
      <c r="AD467" s="40">
        <v>1</v>
      </c>
      <c r="AE467" s="41">
        <v>0</v>
      </c>
      <c r="AF467" s="42">
        <v>-36.799999999999997</v>
      </c>
      <c r="AG467" s="47">
        <f t="shared" ref="AG467:AG475" si="83">AF466</f>
        <v>-36.299999999999997</v>
      </c>
      <c r="AH467" s="43">
        <f t="shared" ca="1" si="75"/>
        <v>-38.299999999999997</v>
      </c>
      <c r="AI467" s="43">
        <f t="shared" ca="1" si="76"/>
        <v>-37.799999999999997</v>
      </c>
      <c r="AJ467" s="44" cm="1">
        <f t="array" aca="1" ref="AJ467" ca="1" xml:space="preserve">
N("initial sens-loopgain")+
$AF467-BoxVal(ROW($AA467),26,COLUMN(INDIRECT("T"&amp;(INT(ROW($AA484)/65))*65+2)))</f>
        <v>-38.799999999999997</v>
      </c>
      <c r="AK467" s="44">
        <f t="shared" ref="AK467:AK475" ca="1" si="84">AJ467+(AG467-AF467)</f>
        <v>-38.299999999999997</v>
      </c>
      <c r="AL467" s="44" cm="1">
        <f t="array" aca="1" ref="AL467" ca="1" xml:space="preserve">
N("initial sens-loopgain-gain-gain ref-vcm")+
$AH467-
BoxVal(ROW($AA467),26,COLUMN(INDIRECT("T"&amp;(INT(ROW($AA484)/65))*65+2)))-
$AB467-
$W467-
IFERROR(VLOOKUP($AC467,$CT$1:$DC$31,7,FALSE),0)</f>
        <v>-38.799999999999997</v>
      </c>
      <c r="AM467" s="44">
        <f t="shared" ref="AM467:AM475" ca="1" si="85">AL467+(AG467-AF467)</f>
        <v>-38.299999999999997</v>
      </c>
      <c r="AN467" s="36" t="str">
        <f t="shared" ref="AN467:AN475" ca="1" si="86">IF(BoxVal(ROW(AA467),9,COLUMN(T465))="FIX","00",ManualLookup(AA467,BoxVal(ROW(AA467),4,COLUMN(AN465)),INDIRECT(DN$3)))</f>
        <v>00</v>
      </c>
      <c r="AO467" s="36" t="str" cm="1">
        <f t="array" aca="1" ref="AO467" ca="1">ManualLookup(AB467,BoxVal(ROW(AB467),4,COLUMN(AO465)),INDIRECT(DO$3))</f>
        <v>04</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-37</v>
      </c>
      <c r="U468" s="36" t="str">
        <f t="shared" ca="1" si="73"/>
        <v>0x05=-37.30,-36.80;</v>
      </c>
      <c r="V468" s="37"/>
      <c r="W468" s="37"/>
      <c r="X468" s="68"/>
      <c r="Y468" s="68"/>
      <c r="Z468" s="55">
        <f t="shared" ca="1" si="82"/>
        <v>-1</v>
      </c>
      <c r="AA468" s="39" t="s">
        <v>584</v>
      </c>
      <c r="AB468" s="40">
        <v>-1</v>
      </c>
      <c r="AC468" s="40" t="s">
        <v>995</v>
      </c>
      <c r="AD468" s="40">
        <v>1</v>
      </c>
      <c r="AE468" s="41">
        <v>0</v>
      </c>
      <c r="AF468" s="42">
        <v>-37.299999999999997</v>
      </c>
      <c r="AG468" s="47">
        <f t="shared" si="83"/>
        <v>-36.799999999999997</v>
      </c>
      <c r="AH468" s="43">
        <f t="shared" ca="1" si="75"/>
        <v>-38.299999999999997</v>
      </c>
      <c r="AI468" s="43">
        <f t="shared" ca="1" si="76"/>
        <v>-37.799999999999997</v>
      </c>
      <c r="AJ468" s="44" cm="1">
        <f t="array" aca="1" ref="AJ468" ca="1" xml:space="preserve">
N("initial sens-loopgain")+
$AF468-BoxVal(ROW($AA468),26,COLUMN(INDIRECT("T"&amp;(INT(ROW($AA485)/65))*65+2)))</f>
        <v>-39.299999999999997</v>
      </c>
      <c r="AK468" s="44">
        <f t="shared" ca="1" si="84"/>
        <v>-38.799999999999997</v>
      </c>
      <c r="AL468" s="44" cm="1">
        <f t="array" aca="1" ref="AL468" ca="1" xml:space="preserve">
N("initial sens-loopgain-gain-gain ref-vcm")+
$AH468-
BoxVal(ROW($AA468),26,COLUMN(INDIRECT("T"&amp;(INT(ROW($AA485)/65))*65+2)))-
$AB468-
$W468-
IFERROR(VLOOKUP($AC468,$CT$1:$DC$31,7,FALSE),0)</f>
        <v>-39.299999999999997</v>
      </c>
      <c r="AM468" s="44">
        <f t="shared" ca="1" si="85"/>
        <v>-38.799999999999997</v>
      </c>
      <c r="AN468" s="36" t="str">
        <f t="shared" ca="1" si="86"/>
        <v>00</v>
      </c>
      <c r="AO468" s="36" t="str" cm="1">
        <f t="array" aca="1" ref="AO468" ca="1">ManualLookup(AB468,BoxVal(ROW(AB468),4,COLUMN(AO466)),INDIRECT(DO$3))</f>
        <v>05</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1098</v>
      </c>
      <c r="U469" s="36" t="str">
        <f t="shared" ca="1" si="73"/>
        <v>0x06=-37.80,-37.30;</v>
      </c>
      <c r="V469" s="37"/>
      <c r="W469" s="37"/>
      <c r="X469" s="68"/>
      <c r="Y469" s="68"/>
      <c r="Z469" s="55">
        <f t="shared" ca="1" si="82"/>
        <v>-0.5</v>
      </c>
      <c r="AA469" s="39" t="s">
        <v>584</v>
      </c>
      <c r="AB469" s="40">
        <v>-0.5</v>
      </c>
      <c r="AC469" s="40" t="s">
        <v>995</v>
      </c>
      <c r="AD469" s="40">
        <v>1</v>
      </c>
      <c r="AE469" s="41">
        <v>0</v>
      </c>
      <c r="AF469" s="42">
        <v>-37.799999999999997</v>
      </c>
      <c r="AG469" s="47">
        <f t="shared" si="83"/>
        <v>-37.299999999999997</v>
      </c>
      <c r="AH469" s="43">
        <f t="shared" ca="1" si="75"/>
        <v>-38.299999999999997</v>
      </c>
      <c r="AI469" s="43">
        <f t="shared" ca="1" si="76"/>
        <v>-37.799999999999997</v>
      </c>
      <c r="AJ469" s="44" cm="1">
        <f t="array" aca="1" ref="AJ469" ca="1" xml:space="preserve">
N("initial sens-loopgain")+
$AF469-BoxVal(ROW($AA469),26,COLUMN(INDIRECT("T"&amp;(INT(ROW($AA486)/65))*65+2)))</f>
        <v>-39.799999999999997</v>
      </c>
      <c r="AK469" s="44">
        <f t="shared" ca="1" si="84"/>
        <v>-39.299999999999997</v>
      </c>
      <c r="AL469" s="44" cm="1">
        <f t="array" aca="1" ref="AL469" ca="1" xml:space="preserve">
N("initial sens-loopgain-gain-gain ref-vcm")+
$AH469-
BoxVal(ROW($AA469),26,COLUMN(INDIRECT("T"&amp;(INT(ROW($AA486)/65))*65+2)))-
$AB469-
$W469-
IFERROR(VLOOKUP($AC469,$CT$1:$DC$31,7,FALSE),0)</f>
        <v>-39.799999999999997</v>
      </c>
      <c r="AM469" s="44">
        <f t="shared" ca="1" si="85"/>
        <v>-39.299999999999997</v>
      </c>
      <c r="AN469" s="36" t="str">
        <f t="shared" ca="1" si="86"/>
        <v>00</v>
      </c>
      <c r="AO469" s="36" t="str" cm="1">
        <f t="array" aca="1" ref="AO469" ca="1">ManualLookup(AB469,BoxVal(ROW(AB469),4,COLUMN(AO467)),INDIRECT(DO$3))</f>
        <v>06</v>
      </c>
      <c r="AP469" s="36" t="str" cm="1">
        <f t="array" aca="1" ref="AP469" ca="1">ManualLookup(AC469,BoxVal(ROW(AC469),4,COLUMN(AP467)),INDIRECT(DP$3))</f>
        <v>00</v>
      </c>
      <c r="AQ469" s="36" t="str" cm="1">
        <f t="array" aca="1" ref="AQ469" ca="1">ManualLookup(AD469,BoxVal(ROW(AD469),4,COLUMN(AQ467)),INDIRECT(DQ$3))</f>
        <v>00</v>
      </c>
      <c r="AR469" s="36" t="str" cm="1">
        <f t="array" aca="1" ref="AR469" ca="1">ManualLookup(AE469,BoxVal(ROW(AE469),4,COLUMN(AR467)),INDIRECT(DR$3))</f>
        <v>00</v>
      </c>
      <c r="AS469" s="36"/>
    </row>
    <row r="470" spans="19:45" ht="30" customHeight="1" x14ac:dyDescent="0.25">
      <c r="S470" s="7" t="s">
        <v>544</v>
      </c>
      <c r="T470" s="15" t="s">
        <v>1229</v>
      </c>
      <c r="U470" s="36" t="str">
        <f t="shared" ca="1" si="73"/>
        <v>0x00=-38.30,-37.80;</v>
      </c>
      <c r="V470" s="37"/>
      <c r="W470" s="37"/>
      <c r="X470" s="68"/>
      <c r="Y470" s="68"/>
      <c r="Z470" s="55">
        <f t="shared" ca="1" si="82"/>
        <v>0</v>
      </c>
      <c r="AA470" s="39" t="s">
        <v>584</v>
      </c>
      <c r="AB470" s="40">
        <v>0</v>
      </c>
      <c r="AC470" s="40" t="s">
        <v>995</v>
      </c>
      <c r="AD470" s="40">
        <v>1</v>
      </c>
      <c r="AE470" s="41">
        <v>0</v>
      </c>
      <c r="AF470" s="42">
        <v>-38.299999999999997</v>
      </c>
      <c r="AG470" s="47">
        <f t="shared" si="83"/>
        <v>-37.799999999999997</v>
      </c>
      <c r="AH470" s="43">
        <f t="shared" ca="1" si="75"/>
        <v>-38.299999999999997</v>
      </c>
      <c r="AI470" s="43">
        <f t="shared" ca="1" si="76"/>
        <v>-37.799999999999997</v>
      </c>
      <c r="AJ470" s="44" cm="1">
        <f t="array" aca="1" ref="AJ470" ca="1" xml:space="preserve">
N("initial sens-loopgain")+
$AF470-BoxVal(ROW($AA470),26,COLUMN(INDIRECT("T"&amp;(INT(ROW($AA487)/65))*65+2)))</f>
        <v>-40.299999999999997</v>
      </c>
      <c r="AK470" s="44">
        <f t="shared" ca="1" si="84"/>
        <v>-39.799999999999997</v>
      </c>
      <c r="AL470" s="44" cm="1">
        <f t="array" aca="1" ref="AL470" ca="1" xml:space="preserve">
N("initial sens-loopgain-gain-gain ref-vcm")+
$AH470-
BoxVal(ROW($AA470),26,COLUMN(INDIRECT("T"&amp;(INT(ROW($AA487)/65))*65+2)))-
$AB470-
$W470-
IFERROR(VLOOKUP($AC470,$CT$1:$DC$31,7,FALSE),0)</f>
        <v>-40.299999999999997</v>
      </c>
      <c r="AM470" s="44">
        <f t="shared" ca="1" si="85"/>
        <v>-39.799999999999997</v>
      </c>
      <c r="AN470" s="36" t="str">
        <f t="shared" ca="1" si="86"/>
        <v>00</v>
      </c>
      <c r="AO470" s="36" t="str" cm="1">
        <f t="array" aca="1" ref="AO470" ca="1">ManualLookup(AB470,BoxVal(ROW(AB470),4,COLUMN(AO468)),INDIRECT(DO$3))</f>
        <v>00</v>
      </c>
      <c r="AP470" s="36" t="str" cm="1">
        <f t="array" aca="1" ref="AP470" ca="1">ManualLookup(AC470,BoxVal(ROW(AC470),4,COLUMN(AP468)),INDIRECT(DP$3))</f>
        <v>00</v>
      </c>
      <c r="AQ470" s="36" t="str" cm="1">
        <f t="array" aca="1" ref="AQ470" ca="1">ManualLookup(AD470,BoxVal(ROW(AD470),4,COLUMN(AQ468)),INDIRECT(DQ$3))</f>
        <v>00</v>
      </c>
      <c r="AR470" s="36" t="str" cm="1">
        <f t="array" aca="1" ref="AR470" ca="1">ManualLookup(AE470,BoxVal(ROW(AE470),4,COLUMN(AR468)),INDIRECT(DR$3))</f>
        <v>00</v>
      </c>
      <c r="AS470" s="36"/>
    </row>
    <row r="471" spans="19:45" ht="30" customHeight="1" x14ac:dyDescent="0.25">
      <c r="S471" s="73" t="s">
        <v>12</v>
      </c>
      <c r="T471" s="15" t="s">
        <v>548</v>
      </c>
      <c r="U471" s="36" t="str">
        <f t="shared" ca="1" si="73"/>
        <v>0x33=-38.60,-38.30;</v>
      </c>
      <c r="V471" s="37"/>
      <c r="W471" s="37"/>
      <c r="X471" s="68"/>
      <c r="Y471" s="68"/>
      <c r="Z471" s="55">
        <f t="shared" ca="1" si="82"/>
        <v>0.29999999999999982</v>
      </c>
      <c r="AA471" s="39" t="s">
        <v>586</v>
      </c>
      <c r="AB471" s="40">
        <v>-2</v>
      </c>
      <c r="AC471" s="40" t="s">
        <v>995</v>
      </c>
      <c r="AD471" s="40">
        <v>1</v>
      </c>
      <c r="AE471" s="41">
        <v>0</v>
      </c>
      <c r="AF471" s="42">
        <v>-38.6</v>
      </c>
      <c r="AG471" s="47">
        <f t="shared" si="83"/>
        <v>-38.299999999999997</v>
      </c>
      <c r="AH471" s="43">
        <f t="shared" ca="1" si="75"/>
        <v>-38.300000000000004</v>
      </c>
      <c r="AI471" s="43">
        <f t="shared" ca="1" si="76"/>
        <v>-38</v>
      </c>
      <c r="AJ471" s="44" cm="1">
        <f t="array" aca="1" ref="AJ471" ca="1" xml:space="preserve">
N("initial sens-loopgain")+
$AF471-BoxVal(ROW($AA471),26,COLUMN(INDIRECT("T"&amp;(INT(ROW($AA488)/65))*65+2)))</f>
        <v>-40.6</v>
      </c>
      <c r="AK471" s="44">
        <f t="shared" ca="1" si="84"/>
        <v>-40.299999999999997</v>
      </c>
      <c r="AL471" s="44" cm="1">
        <f t="array" aca="1" ref="AL471" ca="1" xml:space="preserve">
N("initial sens-loopgain-gain-gain ref-vcm")+
$AH471-
BoxVal(ROW($AA471),26,COLUMN(INDIRECT("T"&amp;(INT(ROW($AA488)/65))*65+2)))-
$AB471-
$W471-
IFERROR(VLOOKUP($AC471,$CT$1:$DC$31,7,FALSE),0)</f>
        <v>-38.300000000000004</v>
      </c>
      <c r="AM471" s="44">
        <f t="shared" ca="1" si="85"/>
        <v>-38</v>
      </c>
      <c r="AN471" s="36" t="str">
        <f t="shared" ca="1" si="86"/>
        <v>30</v>
      </c>
      <c r="AO471" s="36" t="str" cm="1">
        <f t="array" aca="1" ref="AO471" ca="1">ManualLookup(AB471,BoxVal(ROW(AB471),4,COLUMN(AO469)),INDIRECT(DO$3))</f>
        <v>03</v>
      </c>
      <c r="AP471" s="36" t="str" cm="1">
        <f t="array" aca="1" ref="AP471" ca="1">ManualLookup(AC471,BoxVal(ROW(AC471),4,COLUMN(AP469)),INDIRECT(DP$3))</f>
        <v>00</v>
      </c>
      <c r="AQ471" s="36" t="str" cm="1">
        <f t="array" aca="1" ref="AQ471" ca="1">ManualLookup(AD471,BoxVal(ROW(AD471),4,COLUMN(AQ469)),INDIRECT(DQ$3))</f>
        <v>00</v>
      </c>
      <c r="AR471" s="36" t="str" cm="1">
        <f t="array" aca="1" ref="AR471" ca="1">ManualLookup(AE471,BoxVal(ROW(AE471),4,COLUMN(AR469)),INDIRECT(DR$3))</f>
        <v>00</v>
      </c>
      <c r="AS471" s="36"/>
    </row>
    <row r="472" spans="19:45" ht="30" customHeight="1" x14ac:dyDescent="0.25">
      <c r="S472" s="73" t="s">
        <v>773</v>
      </c>
      <c r="T472" s="15" t="s">
        <v>1258</v>
      </c>
      <c r="U472" s="36" t="str">
        <f t="shared" ca="1" si="73"/>
        <v>0x34=-39.10,-38.60;</v>
      </c>
      <c r="V472" s="37"/>
      <c r="W472" s="37"/>
      <c r="X472" s="68"/>
      <c r="Y472" s="68"/>
      <c r="Z472" s="55">
        <f t="shared" ca="1" si="82"/>
        <v>0.79999999999999982</v>
      </c>
      <c r="AA472" s="39" t="s">
        <v>586</v>
      </c>
      <c r="AB472" s="40">
        <v>-1.5</v>
      </c>
      <c r="AC472" s="40" t="s">
        <v>995</v>
      </c>
      <c r="AD472" s="40">
        <v>1</v>
      </c>
      <c r="AE472" s="41">
        <v>0</v>
      </c>
      <c r="AF472" s="42">
        <v>-39.1</v>
      </c>
      <c r="AG472" s="47">
        <f t="shared" si="83"/>
        <v>-38.6</v>
      </c>
      <c r="AH472" s="43">
        <f t="shared" ca="1" si="75"/>
        <v>-38.300000000000004</v>
      </c>
      <c r="AI472" s="43">
        <f t="shared" ca="1" si="76"/>
        <v>-37.800000000000004</v>
      </c>
      <c r="AJ472" s="44" cm="1">
        <f t="array" aca="1" ref="AJ472" ca="1" xml:space="preserve">
N("initial sens-loopgain")+
$AF472-BoxVal(ROW($AA472),26,COLUMN(INDIRECT("T"&amp;(INT(ROW($AA489)/65))*65+2)))</f>
        <v>-41.1</v>
      </c>
      <c r="AK472" s="44">
        <f t="shared" ca="1" si="84"/>
        <v>-40.6</v>
      </c>
      <c r="AL472" s="44" cm="1">
        <f t="array" aca="1" ref="AL472" ca="1" xml:space="preserve">
N("initial sens-loopgain-gain-gain ref-vcm")+
$AH472-
BoxVal(ROW($AA472),26,COLUMN(INDIRECT("T"&amp;(INT(ROW($AA489)/65))*65+2)))-
$AB472-
$W472-
IFERROR(VLOOKUP($AC472,$CT$1:$DC$31,7,FALSE),0)</f>
        <v>-38.800000000000004</v>
      </c>
      <c r="AM472" s="44">
        <f t="shared" ca="1" si="85"/>
        <v>-38.300000000000004</v>
      </c>
      <c r="AN472" s="36" t="str">
        <f t="shared" ca="1" si="86"/>
        <v>30</v>
      </c>
      <c r="AO472" s="36" t="str" cm="1">
        <f t="array" aca="1" ref="AO472" ca="1">ManualLookup(AB472,BoxVal(ROW(AB472),4,COLUMN(AO470)),INDIRECT(DO$3))</f>
        <v>04</v>
      </c>
      <c r="AP472" s="36" t="str" cm="1">
        <f t="array" aca="1" ref="AP472" ca="1">ManualLookup(AC472,BoxVal(ROW(AC472),4,COLUMN(AP470)),INDIRECT(DP$3))</f>
        <v>00</v>
      </c>
      <c r="AQ472" s="36" t="str" cm="1">
        <f t="array" aca="1" ref="AQ472" ca="1">ManualLookup(AD472,BoxVal(ROW(AD472),4,COLUMN(AQ470)),INDIRECT(DQ$3))</f>
        <v>00</v>
      </c>
      <c r="AR472" s="36" t="str" cm="1">
        <f t="array" aca="1" ref="AR472" ca="1">ManualLookup(AE472,BoxVal(ROW(AE472),4,COLUMN(AR470)),INDIRECT(DR$3))</f>
        <v>00</v>
      </c>
      <c r="AS472" s="36"/>
    </row>
    <row r="473" spans="19:45" ht="30" customHeight="1" x14ac:dyDescent="0.25">
      <c r="S473" s="7" t="s">
        <v>573</v>
      </c>
      <c r="T473" s="15">
        <v>2.15</v>
      </c>
      <c r="U473" s="36" t="str">
        <f t="shared" ca="1" si="73"/>
        <v>0x35=-39.60,-39.10;</v>
      </c>
      <c r="V473" s="37"/>
      <c r="W473" s="37"/>
      <c r="X473" s="68"/>
      <c r="Y473" s="68"/>
      <c r="Z473" s="55">
        <f t="shared" ca="1" si="82"/>
        <v>1.2999999999999998</v>
      </c>
      <c r="AA473" s="39" t="s">
        <v>586</v>
      </c>
      <c r="AB473" s="40">
        <v>-1</v>
      </c>
      <c r="AC473" s="40" t="s">
        <v>995</v>
      </c>
      <c r="AD473" s="40">
        <v>1</v>
      </c>
      <c r="AE473" s="41">
        <v>0</v>
      </c>
      <c r="AF473" s="42">
        <v>-39.6</v>
      </c>
      <c r="AG473" s="47">
        <f t="shared" si="83"/>
        <v>-39.1</v>
      </c>
      <c r="AH473" s="43">
        <f t="shared" ca="1" si="75"/>
        <v>-38.300000000000004</v>
      </c>
      <c r="AI473" s="43">
        <f t="shared" ca="1" si="76"/>
        <v>-37.800000000000004</v>
      </c>
      <c r="AJ473" s="44" cm="1">
        <f t="array" aca="1" ref="AJ473" ca="1" xml:space="preserve">
N("initial sens-loopgain")+
$AF473-BoxVal(ROW($AA473),26,COLUMN(INDIRECT("T"&amp;(INT(ROW($AA490)/65))*65+2)))</f>
        <v>-41.6</v>
      </c>
      <c r="AK473" s="44">
        <f t="shared" ca="1" si="84"/>
        <v>-41.1</v>
      </c>
      <c r="AL473" s="44" cm="1">
        <f t="array" aca="1" ref="AL473" ca="1" xml:space="preserve">
N("initial sens-loopgain-gain-gain ref-vcm")+
$AH473-
BoxVal(ROW($AA473),26,COLUMN(INDIRECT("T"&amp;(INT(ROW($AA490)/65))*65+2)))-
$AB473-
$W473-
IFERROR(VLOOKUP($AC473,$CT$1:$DC$31,7,FALSE),0)</f>
        <v>-39.300000000000004</v>
      </c>
      <c r="AM473" s="44">
        <f t="shared" ca="1" si="85"/>
        <v>-38.800000000000004</v>
      </c>
      <c r="AN473" s="36" t="str">
        <f t="shared" ca="1" si="86"/>
        <v>30</v>
      </c>
      <c r="AO473" s="36" t="str" cm="1">
        <f t="array" aca="1" ref="AO473" ca="1">ManualLookup(AB473,BoxVal(ROW(AB473),4,COLUMN(AO471)),INDIRECT(DO$3))</f>
        <v>05</v>
      </c>
      <c r="AP473" s="36" t="str" cm="1">
        <f t="array" aca="1" ref="AP473" ca="1">ManualLookup(AC473,BoxVal(ROW(AC473),4,COLUMN(AP471)),INDIRECT(DP$3))</f>
        <v>00</v>
      </c>
      <c r="AQ473" s="36" t="str" cm="1">
        <f t="array" aca="1" ref="AQ473" ca="1">ManualLookup(AD473,BoxVal(ROW(AD473),4,COLUMN(AQ471)),INDIRECT(DQ$3))</f>
        <v>00</v>
      </c>
      <c r="AR473" s="36" t="str" cm="1">
        <f t="array" aca="1" ref="AR473" ca="1">ManualLookup(AE473,BoxVal(ROW(AE473),4,COLUMN(AR471)),INDIRECT(DR$3))</f>
        <v>00</v>
      </c>
      <c r="AS473" s="36"/>
    </row>
    <row r="474" spans="19:45" ht="30" customHeight="1" x14ac:dyDescent="0.25">
      <c r="S474" s="7" t="s">
        <v>590</v>
      </c>
      <c r="T474" s="15">
        <v>-38</v>
      </c>
      <c r="U474" s="36" t="str">
        <f t="shared" ca="1" si="73"/>
        <v>0x36=-40.10,-39.60;</v>
      </c>
      <c r="V474" s="37"/>
      <c r="W474" s="37"/>
      <c r="X474" s="68"/>
      <c r="Y474" s="68"/>
      <c r="Z474" s="55">
        <f t="shared" ca="1" si="82"/>
        <v>1.7999999999999998</v>
      </c>
      <c r="AA474" s="39" t="s">
        <v>586</v>
      </c>
      <c r="AB474" s="40">
        <v>-0.5</v>
      </c>
      <c r="AC474" s="40" t="s">
        <v>995</v>
      </c>
      <c r="AD474" s="40">
        <v>1</v>
      </c>
      <c r="AE474" s="41">
        <v>0</v>
      </c>
      <c r="AF474" s="42">
        <v>-40.1</v>
      </c>
      <c r="AG474" s="47">
        <f t="shared" si="83"/>
        <v>-39.6</v>
      </c>
      <c r="AH474" s="43">
        <f t="shared" ca="1" si="75"/>
        <v>-38.300000000000004</v>
      </c>
      <c r="AI474" s="43">
        <f t="shared" ca="1" si="76"/>
        <v>-37.800000000000004</v>
      </c>
      <c r="AJ474" s="44" cm="1">
        <f t="array" aca="1" ref="AJ474" ca="1" xml:space="preserve">
N("initial sens-loopgain")+
$AF474-BoxVal(ROW($AA474),26,COLUMN(INDIRECT("T"&amp;(INT(ROW($AA491)/65))*65+2)))</f>
        <v>-42.1</v>
      </c>
      <c r="AK474" s="44">
        <f t="shared" ca="1" si="84"/>
        <v>-41.6</v>
      </c>
      <c r="AL474" s="44" cm="1">
        <f t="array" aca="1" ref="AL474" ca="1" xml:space="preserve">
N("initial sens-loopgain-gain-gain ref-vcm")+
$AH474-
BoxVal(ROW($AA474),26,COLUMN(INDIRECT("T"&amp;(INT(ROW($AA491)/65))*65+2)))-
$AB474-
$W474-
IFERROR(VLOOKUP($AC474,$CT$1:$DC$31,7,FALSE),0)</f>
        <v>-39.800000000000004</v>
      </c>
      <c r="AM474" s="44">
        <f t="shared" ca="1" si="85"/>
        <v>-39.300000000000004</v>
      </c>
      <c r="AN474" s="36" t="str">
        <f t="shared" ca="1" si="86"/>
        <v>30</v>
      </c>
      <c r="AO474" s="36" t="str" cm="1">
        <f t="array" aca="1" ref="AO474" ca="1">ManualLookup(AB474,BoxVal(ROW(AB474),4,COLUMN(AO472)),INDIRECT(DO$3))</f>
        <v>06</v>
      </c>
      <c r="AP474" s="36" t="str" cm="1">
        <f t="array" aca="1" ref="AP474" ca="1">ManualLookup(AC474,BoxVal(ROW(AC474),4,COLUMN(AP472)),INDIRECT(DP$3))</f>
        <v>00</v>
      </c>
      <c r="AQ474" s="36" t="str" cm="1">
        <f t="array" aca="1" ref="AQ474" ca="1">ManualLookup(AD474,BoxVal(ROW(AD474),4,COLUMN(AQ472)),INDIRECT(DQ$3))</f>
        <v>00</v>
      </c>
      <c r="AR474" s="36" t="str" cm="1">
        <f t="array" aca="1" ref="AR474" ca="1">ManualLookup(AE474,BoxVal(ROW(AE474),4,COLUMN(AR472)),INDIRECT(DR$3))</f>
        <v>00</v>
      </c>
      <c r="AS474" s="36"/>
    </row>
    <row r="475" spans="19:45" ht="30" customHeight="1" x14ac:dyDescent="0.25">
      <c r="S475" s="7" t="s">
        <v>693</v>
      </c>
      <c r="T475" s="15">
        <v>0.8</v>
      </c>
      <c r="U475" s="36" t="str">
        <f t="shared" ca="1" si="73"/>
        <v>0x30=-40.60,-40.10;</v>
      </c>
      <c r="V475" s="37"/>
      <c r="W475" s="37"/>
      <c r="X475" s="68"/>
      <c r="Y475" s="68"/>
      <c r="Z475" s="55">
        <f t="shared" ca="1" si="82"/>
        <v>2.2999999999999998</v>
      </c>
      <c r="AA475" s="39" t="s">
        <v>586</v>
      </c>
      <c r="AB475" s="40">
        <v>0</v>
      </c>
      <c r="AC475" s="40" t="s">
        <v>995</v>
      </c>
      <c r="AD475" s="40">
        <v>1</v>
      </c>
      <c r="AE475" s="41">
        <v>0</v>
      </c>
      <c r="AF475" s="42">
        <v>-40.6</v>
      </c>
      <c r="AG475" s="47">
        <f t="shared" si="83"/>
        <v>-40.1</v>
      </c>
      <c r="AH475" s="43">
        <f t="shared" ca="1" si="75"/>
        <v>-38.300000000000004</v>
      </c>
      <c r="AI475" s="43">
        <f t="shared" ca="1" si="76"/>
        <v>-37.800000000000004</v>
      </c>
      <c r="AJ475" s="44" cm="1">
        <f t="array" aca="1" ref="AJ475" ca="1" xml:space="preserve">
N("initial sens-loopgain")+
$AF475-BoxVal(ROW($AA475),26,COLUMN(INDIRECT("T"&amp;(INT(ROW($AA492)/65))*65+2)))</f>
        <v>-42.6</v>
      </c>
      <c r="AK475" s="44">
        <f t="shared" ca="1" si="84"/>
        <v>-42.1</v>
      </c>
      <c r="AL475" s="44" cm="1">
        <f t="array" aca="1" ref="AL475" ca="1" xml:space="preserve">
N("initial sens-loopgain-gain-gain ref-vcm")+
$AH475-
BoxVal(ROW($AA475),26,COLUMN(INDIRECT("T"&amp;(INT(ROW($AA492)/65))*65+2)))-
$AB475-
$W475-
IFERROR(VLOOKUP($AC475,$CT$1:$DC$31,7,FALSE),0)</f>
        <v>-40.300000000000004</v>
      </c>
      <c r="AM475" s="44">
        <f t="shared" ca="1" si="85"/>
        <v>-39.800000000000004</v>
      </c>
      <c r="AN475" s="36" t="str">
        <f t="shared" ca="1" si="86"/>
        <v>30</v>
      </c>
      <c r="AO475" s="36" t="str" cm="1">
        <f t="array" aca="1" ref="AO475" ca="1">ManualLookup(AB475,BoxVal(ROW(AB475),4,COLUMN(AO473)),INDIRECT(DO$3))</f>
        <v>00</v>
      </c>
      <c r="AP475" s="36" t="str" cm="1">
        <f t="array" aca="1" ref="AP475" ca="1">ManualLookup(AC475,BoxVal(ROW(AC475),4,COLUMN(AP473)),INDIRECT(DP$3))</f>
        <v>00</v>
      </c>
      <c r="AQ475" s="36" t="str" cm="1">
        <f t="array" aca="1" ref="AQ475" ca="1">ManualLookup(AD475,BoxVal(ROW(AD475),4,COLUMN(AQ473)),INDIRECT(DQ$3))</f>
        <v>00</v>
      </c>
      <c r="AR475" s="36" t="str" cm="1">
        <f t="array" aca="1" ref="AR475" ca="1">ManualLookup(AE475,BoxVal(ROW(AE475),4,COLUMN(AR473)),INDIRECT(DR$3))</f>
        <v>00</v>
      </c>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
        <v>42</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
        <v>364</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44281</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16</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0.649V (1.8V), 0.648V (3.3V)</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S488" s="7"/>
      <c r="T488" s="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2.2999999999999998</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0</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-2.8</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v>0</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t="s">
        <v>562</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85"/>
      <c r="T520" s="85"/>
      <c r="U520" s="85"/>
      <c r="V520" s="85"/>
      <c r="W520" s="85"/>
      <c r="X520" s="85"/>
      <c r="Y520" s="85"/>
      <c r="Z520" s="85"/>
      <c r="AA520" s="85"/>
      <c r="AB520" s="85"/>
      <c r="AC520" s="85"/>
      <c r="AD520" s="85"/>
      <c r="AE520" s="85"/>
      <c r="AF520" s="85"/>
      <c r="AG520" s="85"/>
      <c r="AH520" s="85"/>
      <c r="AI520" s="85"/>
      <c r="AJ520" s="85"/>
      <c r="AK520" s="85"/>
      <c r="AL520" s="85"/>
      <c r="AM520" s="85"/>
      <c r="AN520" s="85"/>
      <c r="AO520" s="85"/>
      <c r="AP520" s="85"/>
      <c r="AQ520" s="85"/>
      <c r="AR520" s="109"/>
      <c r="AS520" s="109"/>
    </row>
    <row r="521" spans="19:45" ht="30" customHeight="1" x14ac:dyDescent="0.25">
      <c r="S521" s="31" cm="1">
        <f t="array" ref="S521">BoxNum(ROW($S521))</f>
        <v>9</v>
      </c>
      <c r="T521" s="7" t="s">
        <v>698</v>
      </c>
      <c r="U521" s="15" t="s">
        <v>1224</v>
      </c>
      <c r="V521" s="12"/>
      <c r="W521" s="65"/>
      <c r="X521" s="12"/>
      <c r="Y521" s="7">
        <f>VLOOKUP(U521,$DX$1:$DZ$21,3,FALSE)</f>
        <v>0</v>
      </c>
      <c r="Z521" s="5"/>
      <c r="AA521" s="5"/>
      <c r="AB521" s="5"/>
      <c r="AC521" s="5"/>
      <c r="AD521" s="8"/>
      <c r="AE521" s="5"/>
      <c r="AF521" s="5"/>
      <c r="AG521" s="5"/>
      <c r="AH521" s="5"/>
      <c r="AI521" s="5"/>
      <c r="AJ521" s="5"/>
      <c r="AK521" s="5"/>
      <c r="AL521" s="5"/>
      <c r="AM521" s="5"/>
      <c r="AN521" s="5"/>
      <c r="AO521" s="5"/>
      <c r="AP521" s="5"/>
      <c r="AQ521" s="5"/>
      <c r="AR521" s="5"/>
      <c r="AS521" s="5"/>
    </row>
    <row r="522" spans="19:45" ht="30" customHeight="1" x14ac:dyDescent="0.25">
      <c r="S522" s="7" t="s">
        <v>24</v>
      </c>
      <c r="T522" s="15" t="s">
        <v>433</v>
      </c>
      <c r="U522" s="5" t="s">
        <v>23</v>
      </c>
      <c r="V522" s="7">
        <f>VLOOKUP(U521,$DX$1:$DZ$21,2,FALSE)</f>
        <v>0</v>
      </c>
      <c r="W522" s="19"/>
      <c r="X522" s="19"/>
      <c r="Y522" s="19"/>
      <c r="Z522" s="19"/>
      <c r="AA522" s="5" t="s">
        <v>592</v>
      </c>
      <c r="AB522" s="26" t="str">
        <f>T541&amp;"_"&amp;ABS(T539)&amp;"dB_"&amp;T543&amp;"_"&amp;T544&amp;"_"&amp;GetAbsMaxMinText(AF525:AG584)&amp;"_"&amp;T524&amp;"_"&amp;T523&amp;S521&amp;"."&amp;T547</f>
        <v>10V_NormalMode_38dB_M804WG_N005A_360_427_ZTS6056S_MP9.2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1148</v>
      </c>
      <c r="U523" s="104"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41</v>
      </c>
      <c r="U525" s="36" t="str">
        <f t="shared" ref="U525:U539" ca="1" si="87">ConfigCode($AA525,$AN525,$AO525,$AP525,$AQ525,$AR525,$AF525,$AG525,2)</f>
        <v>0x03=-36.30,-36.00;</v>
      </c>
      <c r="V525" s="37"/>
      <c r="W525" s="37"/>
      <c r="X525" s="68"/>
      <c r="Y525" s="68"/>
      <c r="Z525" s="55">
        <f t="shared" ref="Z525:Z528" ca="1" si="88" xml:space="preserve">
N("vbias,vlookup vbias range")+
VLOOKUP($AA525,INDIRECT(BoxVal(ROW($AA525),34,COLUMN(T521))),2,FALSE)+
N("gain")+
$AB525+
N("vcm")+
VLOOKUP($AC525,$CT$1:$DC$31,7,FALSE)+
N("(vbias*vcp*vbg-vbias)*sensor ratio")+
VbiasCal($AA525,$AD525,$AE525,BoxVal(ROW($AC525),18,COLUMN($T$22)))+
N("vbias ref+gain ref")+
$V525+$W525</f>
        <v>-2</v>
      </c>
      <c r="AA525" s="39" t="s">
        <v>584</v>
      </c>
      <c r="AB525" s="40">
        <v>-2</v>
      </c>
      <c r="AC525" s="40" t="s">
        <v>995</v>
      </c>
      <c r="AD525" s="40">
        <v>1</v>
      </c>
      <c r="AE525" s="41">
        <v>0</v>
      </c>
      <c r="AF525" s="42">
        <v>-36.299999999999997</v>
      </c>
      <c r="AG525" s="42">
        <v>-36</v>
      </c>
      <c r="AH525" s="43">
        <f t="shared" ref="AH525:AH539" ca="1" si="89">$AF525+$Z525</f>
        <v>-38.299999999999997</v>
      </c>
      <c r="AI525" s="43">
        <f t="shared" ref="AI525:AI539" ca="1" si="90">$AG525+$Z525</f>
        <v>-38</v>
      </c>
      <c r="AJ525" s="44" cm="1">
        <f t="array" aca="1" ref="AJ525" ca="1" xml:space="preserve">
N("initial sens-loopgain")+
$AF525-BoxVal(ROW($AA525),26,COLUMN(INDIRECT("T"&amp;(INT(ROW($AA542)/65))*65+2)))</f>
        <v>-38.299999999999997</v>
      </c>
      <c r="AK525" s="44">
        <f t="shared" ref="AK525:AK539" ca="1" si="91">AJ525+(AG525-AF525)</f>
        <v>-38</v>
      </c>
      <c r="AL525" s="44" cm="1">
        <f t="array" aca="1" ref="AL525" ca="1" xml:space="preserve">
N("initial sens-loopgain-gain-gain ref-vcm")+
$AH525-
BoxVal(ROW($AA525),26,COLUMN(INDIRECT("T"&amp;(INT(ROW($AA542)/65))*65+2)))-
$AB525-
$W525-
IFERROR(VLOOKUP($AC525,$CT$1:$DC$31,7,FALSE),0)</f>
        <v>-38.299999999999997</v>
      </c>
      <c r="AM525" s="44">
        <f t="shared" ref="AM525:AM539" ca="1" si="92">AL525+(AG525-AF525)</f>
        <v>-38</v>
      </c>
      <c r="AN525" s="36" t="str">
        <f t="shared" ref="AN525:AN539" ca="1" si="93">IF(BoxVal(ROW(AA525),9,COLUMN(T523))="FIX","00",ManualLookup(AA525,BoxVal(ROW(AA525),4,COLUMN(AN523)),INDIRECT(DN$3)))</f>
        <v>00</v>
      </c>
      <c r="AO525" s="36" t="str" cm="1">
        <f t="array" aca="1" ref="AO525" ca="1">ManualLookup(AB525,BoxVal(ROW(AB525),4,COLUMN(AO523)),INDIRECT(DO$3))</f>
        <v>03</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87"/>
        <v>0x04=-37.00,-36.30;</v>
      </c>
      <c r="V526" s="37"/>
      <c r="W526" s="37"/>
      <c r="X526" s="68"/>
      <c r="Y526" s="68"/>
      <c r="Z526" s="55">
        <f t="shared" ca="1" si="88"/>
        <v>-1.5</v>
      </c>
      <c r="AA526" s="39" t="s">
        <v>584</v>
      </c>
      <c r="AB526" s="40">
        <v>-1.5</v>
      </c>
      <c r="AC526" s="40" t="s">
        <v>995</v>
      </c>
      <c r="AD526" s="40">
        <v>1</v>
      </c>
      <c r="AE526" s="41">
        <v>0</v>
      </c>
      <c r="AF526" s="42">
        <v>-37</v>
      </c>
      <c r="AG526" s="47">
        <f t="shared" ref="AG526:AG539" si="94">AF525</f>
        <v>-36.299999999999997</v>
      </c>
      <c r="AH526" s="43">
        <f t="shared" ca="1" si="89"/>
        <v>-38.5</v>
      </c>
      <c r="AI526" s="43">
        <f t="shared" ca="1" si="90"/>
        <v>-37.799999999999997</v>
      </c>
      <c r="AJ526" s="44" cm="1">
        <f t="array" aca="1" ref="AJ526" ca="1" xml:space="preserve">
N("initial sens-loopgain")+
$AF526-BoxVal(ROW($AA526),26,COLUMN(INDIRECT("T"&amp;(INT(ROW($AA543)/65))*65+2)))</f>
        <v>-39</v>
      </c>
      <c r="AK526" s="44">
        <f t="shared" ca="1" si="91"/>
        <v>-38.299999999999997</v>
      </c>
      <c r="AL526" s="44" cm="1">
        <f t="array" aca="1" ref="AL526" ca="1" xml:space="preserve">
N("initial sens-loopgain-gain-gain ref-vcm")+
$AH526-
BoxVal(ROW($AA526),26,COLUMN(INDIRECT("T"&amp;(INT(ROW($AA543)/65))*65+2)))-
$AB526-
$W526-
IFERROR(VLOOKUP($AC526,$CT$1:$DC$31,7,FALSE),0)</f>
        <v>-39</v>
      </c>
      <c r="AM526" s="44">
        <f t="shared" ca="1" si="92"/>
        <v>-38.299999999999997</v>
      </c>
      <c r="AN526" s="36" t="str">
        <f t="shared" ca="1" si="93"/>
        <v>00</v>
      </c>
      <c r="AO526" s="36" t="str" cm="1">
        <f t="array" aca="1" ref="AO526" ca="1">ManualLookup(AB526,BoxVal(ROW(AB526),4,COLUMN(AO524)),INDIRECT(DO$3))</f>
        <v>04</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7"/>
        <v>0xB5=-37.20,-37.00;</v>
      </c>
      <c r="V527" s="37"/>
      <c r="W527" s="37"/>
      <c r="X527" s="68"/>
      <c r="Y527" s="68"/>
      <c r="Z527" s="55">
        <f t="shared" ca="1" si="88"/>
        <v>-0.49860000000000004</v>
      </c>
      <c r="AA527" s="39" t="s">
        <v>586</v>
      </c>
      <c r="AB527" s="40">
        <v>-1</v>
      </c>
      <c r="AC527" s="40" t="s">
        <v>995</v>
      </c>
      <c r="AD527" s="40">
        <v>1</v>
      </c>
      <c r="AE527" s="41">
        <v>-6.6000000000000003E-2</v>
      </c>
      <c r="AF527" s="42">
        <v>-37.200000000000003</v>
      </c>
      <c r="AG527" s="47">
        <f t="shared" si="94"/>
        <v>-37</v>
      </c>
      <c r="AH527" s="43">
        <f t="shared" ca="1" si="89"/>
        <v>-37.698600000000006</v>
      </c>
      <c r="AI527" s="43">
        <f t="shared" ca="1" si="90"/>
        <v>-37.498600000000003</v>
      </c>
      <c r="AJ527" s="44" cm="1">
        <f t="array" aca="1" ref="AJ527" ca="1" xml:space="preserve">
N("initial sens-loopgain")+
$AF527-BoxVal(ROW($AA527),26,COLUMN(INDIRECT("T"&amp;(INT(ROW($AA544)/65))*65+2)))</f>
        <v>-39.200000000000003</v>
      </c>
      <c r="AK527" s="44">
        <f t="shared" ca="1" si="91"/>
        <v>-39</v>
      </c>
      <c r="AL527" s="44" cm="1">
        <f t="array" aca="1" ref="AL527" ca="1" xml:space="preserve">
N("initial sens-loopgain-gain-gain ref-vcm")+
$AH527-
BoxVal(ROW($AA527),26,COLUMN(INDIRECT("T"&amp;(INT(ROW($AA544)/65))*65+2)))-
$AB527-
$W527-
IFERROR(VLOOKUP($AC527,$CT$1:$DC$31,7,FALSE),0)</f>
        <v>-38.698600000000006</v>
      </c>
      <c r="AM527" s="44">
        <f t="shared" ca="1" si="92"/>
        <v>-38.498600000000003</v>
      </c>
      <c r="AN527" s="36" t="str">
        <f t="shared" ca="1" si="93"/>
        <v>30</v>
      </c>
      <c r="AO527" s="36" t="str" cm="1">
        <f t="array" aca="1" ref="AO527" ca="1">ManualLookup(AB527,BoxVal(ROW(AB527),4,COLUMN(AO525)),INDIRECT(DO$3))</f>
        <v>05</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80</v>
      </c>
      <c r="AS527" s="36"/>
    </row>
    <row r="528" spans="19:45" ht="30" customHeight="1" x14ac:dyDescent="0.25">
      <c r="S528" s="7" t="s">
        <v>19</v>
      </c>
      <c r="T528" s="15" t="s">
        <v>584</v>
      </c>
      <c r="U528" s="36" t="str">
        <f t="shared" ca="1" si="87"/>
        <v>0x33=-37.60,-37.20;</v>
      </c>
      <c r="V528" s="37"/>
      <c r="W528" s="37"/>
      <c r="X528" s="68"/>
      <c r="Y528" s="68"/>
      <c r="Z528" s="55">
        <f t="shared" ca="1" si="88"/>
        <v>-0.7</v>
      </c>
      <c r="AA528" s="39" t="s">
        <v>586</v>
      </c>
      <c r="AB528" s="40">
        <v>-2</v>
      </c>
      <c r="AC528" s="40" t="s">
        <v>995</v>
      </c>
      <c r="AD528" s="40">
        <v>1</v>
      </c>
      <c r="AE528" s="41">
        <v>0</v>
      </c>
      <c r="AF528" s="42">
        <v>-37.6</v>
      </c>
      <c r="AG528" s="47">
        <f t="shared" si="94"/>
        <v>-37.200000000000003</v>
      </c>
      <c r="AH528" s="43">
        <f t="shared" ca="1" si="89"/>
        <v>-38.300000000000004</v>
      </c>
      <c r="AI528" s="43">
        <f t="shared" ca="1" si="90"/>
        <v>-37.900000000000006</v>
      </c>
      <c r="AJ528" s="44" cm="1">
        <f t="array" aca="1" ref="AJ528" ca="1" xml:space="preserve">
N("initial sens-loopgain")+
$AF528-BoxVal(ROW($AA528),26,COLUMN(INDIRECT("T"&amp;(INT(ROW($AA545)/65))*65+2)))</f>
        <v>-39.6</v>
      </c>
      <c r="AK528" s="44">
        <f t="shared" ca="1" si="91"/>
        <v>-39.200000000000003</v>
      </c>
      <c r="AL528" s="44" cm="1">
        <f t="array" aca="1" ref="AL528" ca="1" xml:space="preserve">
N("initial sens-loopgain-gain-gain ref-vcm")+
$AH528-
BoxVal(ROW($AA528),26,COLUMN(INDIRECT("T"&amp;(INT(ROW($AA545)/65))*65+2)))-
$AB528-
$W528-
IFERROR(VLOOKUP($AC528,$CT$1:$DC$31,7,FALSE),0)</f>
        <v>-38.300000000000004</v>
      </c>
      <c r="AM528" s="44">
        <f t="shared" ca="1" si="92"/>
        <v>-37.900000000000006</v>
      </c>
      <c r="AN528" s="36" t="str">
        <f t="shared" ca="1" si="93"/>
        <v>30</v>
      </c>
      <c r="AO528" s="36" t="str" cm="1">
        <f t="array" aca="1" ref="AO528" ca="1">ManualLookup(AB528,BoxVal(ROW(AB528),4,COLUMN(AO526)),INDIRECT(DO$3))</f>
        <v>03</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87"/>
        <v>0x34=-38.10,-37.60;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-0.19999999999999996</v>
      </c>
      <c r="AA529" s="39" t="s">
        <v>586</v>
      </c>
      <c r="AB529" s="40">
        <v>-1.5</v>
      </c>
      <c r="AC529" s="40" t="s">
        <v>995</v>
      </c>
      <c r="AD529" s="40">
        <v>1</v>
      </c>
      <c r="AE529" s="41">
        <v>0</v>
      </c>
      <c r="AF529" s="42">
        <v>-38.1</v>
      </c>
      <c r="AG529" s="47">
        <f t="shared" si="94"/>
        <v>-37.6</v>
      </c>
      <c r="AH529" s="43">
        <f t="shared" ca="1" si="89"/>
        <v>-38.300000000000004</v>
      </c>
      <c r="AI529" s="43">
        <f t="shared" ca="1" si="90"/>
        <v>-37.800000000000004</v>
      </c>
      <c r="AJ529" s="44" cm="1">
        <f t="array" aca="1" ref="AJ529" ca="1" xml:space="preserve">
N("initial sens-loopgain")+
$AF529-BoxVal(ROW($AA529),26,COLUMN(INDIRECT("T"&amp;(INT(ROW($AA546)/65))*65+2)))</f>
        <v>-40.1</v>
      </c>
      <c r="AK529" s="44">
        <f t="shared" ca="1" si="91"/>
        <v>-39.6</v>
      </c>
      <c r="AL529" s="44" cm="1">
        <f t="array" aca="1" ref="AL529" ca="1" xml:space="preserve">
N("initial sens-loopgain-gain-gain ref-vcm")+
$AH529-
BoxVal(ROW($AA529),26,COLUMN(INDIRECT("T"&amp;(INT(ROW($AA546)/65))*65+2)))-
$AB529-
$W529-
IFERROR(VLOOKUP($AC529,$CT$1:$DC$31,7,FALSE),0)</f>
        <v>-38.800000000000004</v>
      </c>
      <c r="AM529" s="44">
        <f t="shared" ca="1" si="92"/>
        <v>-38.300000000000004</v>
      </c>
      <c r="AN529" s="36" t="str">
        <f t="shared" ca="1" si="93"/>
        <v>30</v>
      </c>
      <c r="AO529" s="36" t="str" cm="1">
        <f t="array" aca="1" ref="AO529" ca="1">ManualLookup(AB529,BoxVal(ROW(AB529),4,COLUMN(AO527)),INDIRECT(DO$3))</f>
        <v>04</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87"/>
        <v>0x35=-38.60,-38.10;</v>
      </c>
      <c r="V530" s="37"/>
      <c r="W530" s="37"/>
      <c r="X530" s="68"/>
      <c r="Y530" s="68">
        <v>0.3</v>
      </c>
      <c r="Z530" s="55">
        <f t="shared" ref="Z530:Z539" ca="1" si="95" xml:space="preserve">
N("vbias,vlookup vbias range")+
VLOOKUP($AA530,INDIRECT(BoxVal(ROW($AA530),34,COLUMN(T526))),2,FALSE)+
N("gain")+
$AB530+
N("vcm")+
VLOOKUP($AC530,$CT$1:$DC$31,7,FALSE)+
N("(vbias*vcp*vbg-vbias)*sensor ratio")+
VbiasCal($AA530,$AD530,$AE530,BoxVal(ROW($AC530),18,COLUMN($T$22)))+
N("vbias ref+gain ref")+
$V530+$W530</f>
        <v>0.30000000000000004</v>
      </c>
      <c r="AA530" s="39" t="s">
        <v>586</v>
      </c>
      <c r="AB530" s="40">
        <v>-1</v>
      </c>
      <c r="AC530" s="40" t="s">
        <v>995</v>
      </c>
      <c r="AD530" s="40">
        <v>1</v>
      </c>
      <c r="AE530" s="41">
        <v>0</v>
      </c>
      <c r="AF530" s="42">
        <v>-38.6</v>
      </c>
      <c r="AG530" s="47">
        <f t="shared" si="94"/>
        <v>-38.1</v>
      </c>
      <c r="AH530" s="43">
        <f t="shared" ca="1" si="89"/>
        <v>-38.300000000000004</v>
      </c>
      <c r="AI530" s="43">
        <f t="shared" ca="1" si="90"/>
        <v>-37.800000000000004</v>
      </c>
      <c r="AJ530" s="44" cm="1">
        <f t="array" aca="1" ref="AJ530" ca="1" xml:space="preserve">
N("initial sens-loopgain")+
$AF530-BoxVal(ROW($AA530),26,COLUMN(INDIRECT("T"&amp;(INT(ROW($AA547)/65))*65+2)))</f>
        <v>-40.6</v>
      </c>
      <c r="AK530" s="44">
        <f t="shared" ca="1" si="91"/>
        <v>-40.1</v>
      </c>
      <c r="AL530" s="44" cm="1">
        <f t="array" aca="1" ref="AL530" ca="1" xml:space="preserve">
N("initial sens-loopgain-gain-gain ref-vcm")+
$AH530-
BoxVal(ROW($AA530),26,COLUMN(INDIRECT("T"&amp;(INT(ROW($AA547)/65))*65+2)))-
$AB530-
$W530-
IFERROR(VLOOKUP($AC530,$CT$1:$DC$31,7,FALSE),0)</f>
        <v>-39.300000000000004</v>
      </c>
      <c r="AM530" s="44">
        <f t="shared" ca="1" si="92"/>
        <v>-38.800000000000004</v>
      </c>
      <c r="AN530" s="36" t="str">
        <f t="shared" ca="1" si="93"/>
        <v>30</v>
      </c>
      <c r="AO530" s="36" t="str" cm="1">
        <f t="array" aca="1" ref="AO530" ca="1">ManualLookup(AB530,BoxVal(ROW(AB530),4,COLUMN(AO528)),INDIRECT(DO$3))</f>
        <v>05</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87"/>
        <v>0x43=-38.90,-38.60;</v>
      </c>
      <c r="V531" s="37"/>
      <c r="W531" s="37"/>
      <c r="X531" s="68"/>
      <c r="Y531" s="68">
        <v>0.6</v>
      </c>
      <c r="Z531" s="55">
        <f t="shared" ca="1" si="95"/>
        <v>0.60000000000000009</v>
      </c>
      <c r="AA531" s="39" t="s">
        <v>587</v>
      </c>
      <c r="AB531" s="40">
        <v>-2</v>
      </c>
      <c r="AC531" s="40" t="s">
        <v>995</v>
      </c>
      <c r="AD531" s="40">
        <v>1</v>
      </c>
      <c r="AE531" s="41">
        <v>0</v>
      </c>
      <c r="AF531" s="42">
        <v>-38.9</v>
      </c>
      <c r="AG531" s="47">
        <f t="shared" si="94"/>
        <v>-38.6</v>
      </c>
      <c r="AH531" s="43">
        <f t="shared" ca="1" si="89"/>
        <v>-38.299999999999997</v>
      </c>
      <c r="AI531" s="43">
        <f t="shared" ca="1" si="90"/>
        <v>-38</v>
      </c>
      <c r="AJ531" s="44" cm="1">
        <f t="array" aca="1" ref="AJ531" ca="1" xml:space="preserve">
N("initial sens-loopgain")+
$AF531-BoxVal(ROW($AA531),26,COLUMN(INDIRECT("T"&amp;(INT(ROW($AA548)/65))*65+2)))</f>
        <v>-40.9</v>
      </c>
      <c r="AK531" s="44">
        <f t="shared" ca="1" si="91"/>
        <v>-40.6</v>
      </c>
      <c r="AL531" s="44" cm="1">
        <f t="array" aca="1" ref="AL531" ca="1" xml:space="preserve">
N("initial sens-loopgain-gain-gain ref-vcm")+
$AH531-
BoxVal(ROW($AA531),26,COLUMN(INDIRECT("T"&amp;(INT(ROW($AA548)/65))*65+2)))-
$AB531-
$W531-
IFERROR(VLOOKUP($AC531,$CT$1:$DC$31,7,FALSE),0)</f>
        <v>-38.299999999999997</v>
      </c>
      <c r="AM531" s="44">
        <f t="shared" ca="1" si="92"/>
        <v>-38</v>
      </c>
      <c r="AN531" s="36" t="str">
        <f t="shared" ca="1" si="93"/>
        <v>40</v>
      </c>
      <c r="AO531" s="36" t="str" cm="1">
        <f t="array" aca="1" ref="AO531" ca="1">ManualLookup(AB531,BoxVal(ROW(AB531),4,COLUMN(AO529)),INDIRECT(DO$3))</f>
        <v>03</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t="str">
        <f t="shared" ca="1" si="87"/>
        <v>0x44=-39.40,-38.90;</v>
      </c>
      <c r="V532" s="37"/>
      <c r="W532" s="37"/>
      <c r="X532" s="68"/>
      <c r="Y532" s="68">
        <v>1</v>
      </c>
      <c r="Z532" s="55">
        <f t="shared" ca="1" si="95"/>
        <v>1.1000000000000001</v>
      </c>
      <c r="AA532" s="39" t="s">
        <v>587</v>
      </c>
      <c r="AB532" s="40">
        <v>-1.5</v>
      </c>
      <c r="AC532" s="40" t="s">
        <v>995</v>
      </c>
      <c r="AD532" s="40">
        <v>1</v>
      </c>
      <c r="AE532" s="41">
        <v>0</v>
      </c>
      <c r="AF532" s="42">
        <v>-39.4</v>
      </c>
      <c r="AG532" s="47">
        <f t="shared" si="94"/>
        <v>-38.9</v>
      </c>
      <c r="AH532" s="43">
        <f t="shared" ca="1" si="89"/>
        <v>-38.299999999999997</v>
      </c>
      <c r="AI532" s="43">
        <f t="shared" ca="1" si="90"/>
        <v>-37.799999999999997</v>
      </c>
      <c r="AJ532" s="44" cm="1">
        <f t="array" aca="1" ref="AJ532" ca="1" xml:space="preserve">
N("initial sens-loopgain")+
$AF532-BoxVal(ROW($AA532),26,COLUMN(INDIRECT("T"&amp;(INT(ROW($AA549)/65))*65+2)))</f>
        <v>-41.4</v>
      </c>
      <c r="AK532" s="44">
        <f t="shared" ca="1" si="91"/>
        <v>-40.9</v>
      </c>
      <c r="AL532" s="44" cm="1">
        <f t="array" aca="1" ref="AL532" ca="1" xml:space="preserve">
N("initial sens-loopgain-gain-gain ref-vcm")+
$AH532-
BoxVal(ROW($AA532),26,COLUMN(INDIRECT("T"&amp;(INT(ROW($AA549)/65))*65+2)))-
$AB532-
$W532-
IFERROR(VLOOKUP($AC532,$CT$1:$DC$31,7,FALSE),0)</f>
        <v>-38.799999999999997</v>
      </c>
      <c r="AM532" s="44">
        <f t="shared" ca="1" si="92"/>
        <v>-38.299999999999997</v>
      </c>
      <c r="AN532" s="36" t="str">
        <f t="shared" ca="1" si="93"/>
        <v>40</v>
      </c>
      <c r="AO532" s="36" t="str" cm="1">
        <f t="array" aca="1" ref="AO532" ca="1">ManualLookup(AB532,BoxVal(ROW(AB532),4,COLUMN(AO530)),INDIRECT(DO$3))</f>
        <v>04</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 t="s">
        <v>20</v>
      </c>
      <c r="T533" s="15">
        <v>-38</v>
      </c>
      <c r="U533" s="36" t="str">
        <f t="shared" ca="1" si="87"/>
        <v>0x45=-39.90,-39.40;</v>
      </c>
      <c r="V533" s="37"/>
      <c r="W533" s="37"/>
      <c r="X533" s="68"/>
      <c r="Y533" s="68">
        <v>1.75</v>
      </c>
      <c r="Z533" s="55">
        <f t="shared" ca="1" si="95"/>
        <v>1.6</v>
      </c>
      <c r="AA533" s="39" t="s">
        <v>587</v>
      </c>
      <c r="AB533" s="40">
        <v>-1</v>
      </c>
      <c r="AC533" s="40" t="s">
        <v>995</v>
      </c>
      <c r="AD533" s="40">
        <v>1</v>
      </c>
      <c r="AE533" s="41">
        <v>0</v>
      </c>
      <c r="AF533" s="42">
        <v>-39.9</v>
      </c>
      <c r="AG533" s="47">
        <f t="shared" si="94"/>
        <v>-39.4</v>
      </c>
      <c r="AH533" s="43">
        <f t="shared" ca="1" si="89"/>
        <v>-38.299999999999997</v>
      </c>
      <c r="AI533" s="43">
        <f t="shared" ca="1" si="90"/>
        <v>-37.799999999999997</v>
      </c>
      <c r="AJ533" s="44" cm="1">
        <f t="array" aca="1" ref="AJ533" ca="1" xml:space="preserve">
N("initial sens-loopgain")+
$AF533-BoxVal(ROW($AA533),26,COLUMN(INDIRECT("T"&amp;(INT(ROW($AA550)/65))*65+2)))</f>
        <v>-41.9</v>
      </c>
      <c r="AK533" s="44">
        <f t="shared" ca="1" si="91"/>
        <v>-41.4</v>
      </c>
      <c r="AL533" s="44" cm="1">
        <f t="array" aca="1" ref="AL533" ca="1" xml:space="preserve">
N("initial sens-loopgain-gain-gain ref-vcm")+
$AH533-
BoxVal(ROW($AA533),26,COLUMN(INDIRECT("T"&amp;(INT(ROW($AA550)/65))*65+2)))-
$AB533-
$W533-
IFERROR(VLOOKUP($AC533,$CT$1:$DC$31,7,FALSE),0)</f>
        <v>-39.299999999999997</v>
      </c>
      <c r="AM533" s="44">
        <f t="shared" ca="1" si="92"/>
        <v>-38.799999999999997</v>
      </c>
      <c r="AN533" s="36" t="str">
        <f t="shared" ca="1" si="93"/>
        <v>40</v>
      </c>
      <c r="AO533" s="36" t="str" cm="1">
        <f t="array" aca="1" ref="AO533" ca="1">ManualLookup(AB533,BoxVal(ROW(AB533),4,COLUMN(AO531)),INDIRECT(DO$3))</f>
        <v>05</v>
      </c>
      <c r="AP533" s="36" t="str" cm="1">
        <f t="array" aca="1" ref="AP533" ca="1">ManualLookup(AC533,BoxVal(ROW(AC533),4,COLUMN(AP531)),INDIRECT(DP$3))</f>
        <v>00</v>
      </c>
      <c r="AQ533" s="36" t="str" cm="1">
        <f t="array" aca="1" ref="AQ533" ca="1">ManualLookup(AD533,BoxVal(ROW(AD533),4,COLUMN(AQ531)),INDIRECT(DQ$3))</f>
        <v>00</v>
      </c>
      <c r="AR533" s="36" t="str" cm="1">
        <f t="array" aca="1" ref="AR533" ca="1">ManualLookup(AE533,BoxVal(ROW(AE533),4,COLUMN(AR531)),INDIRECT(DR$3))</f>
        <v>00</v>
      </c>
      <c r="AS533" s="36"/>
    </row>
    <row r="534" spans="19:45" ht="30" customHeight="1" x14ac:dyDescent="0.25">
      <c r="S534" s="7" t="s">
        <v>691</v>
      </c>
      <c r="T534" s="15" t="s">
        <v>1098</v>
      </c>
      <c r="U534" s="36" t="str">
        <f t="shared" ca="1" si="87"/>
        <v>0x54=-40.50,-39.90;</v>
      </c>
      <c r="V534" s="37"/>
      <c r="W534" s="37"/>
      <c r="X534" s="68"/>
      <c r="Y534" s="68">
        <v>2</v>
      </c>
      <c r="Z534" s="55">
        <f t="shared" ca="1" si="95"/>
        <v>2.2000000000000002</v>
      </c>
      <c r="AA534" s="39" t="s">
        <v>580</v>
      </c>
      <c r="AB534" s="40">
        <v>-1.5</v>
      </c>
      <c r="AC534" s="40" t="s">
        <v>995</v>
      </c>
      <c r="AD534" s="40">
        <v>1</v>
      </c>
      <c r="AE534" s="41">
        <v>0</v>
      </c>
      <c r="AF534" s="42">
        <v>-40.5</v>
      </c>
      <c r="AG534" s="47">
        <f t="shared" si="94"/>
        <v>-39.9</v>
      </c>
      <c r="AH534" s="43">
        <f t="shared" ca="1" si="89"/>
        <v>-38.299999999999997</v>
      </c>
      <c r="AI534" s="43">
        <f t="shared" ca="1" si="90"/>
        <v>-37.699999999999996</v>
      </c>
      <c r="AJ534" s="44" cm="1">
        <f t="array" aca="1" ref="AJ534" ca="1" xml:space="preserve">
N("initial sens-loopgain")+
$AF534-BoxVal(ROW($AA534),26,COLUMN(INDIRECT("T"&amp;(INT(ROW($AA551)/65))*65+2)))</f>
        <v>-42.5</v>
      </c>
      <c r="AK534" s="44">
        <f t="shared" ca="1" si="91"/>
        <v>-41.9</v>
      </c>
      <c r="AL534" s="44" cm="1">
        <f t="array" aca="1" ref="AL534" ca="1" xml:space="preserve">
N("initial sens-loopgain-gain-gain ref-vcm")+
$AH534-
BoxVal(ROW($AA534),26,COLUMN(INDIRECT("T"&amp;(INT(ROW($AA551)/65))*65+2)))-
$AB534-
$W534-
IFERROR(VLOOKUP($AC534,$CT$1:$DC$31,7,FALSE),0)</f>
        <v>-38.799999999999997</v>
      </c>
      <c r="AM534" s="44">
        <f t="shared" ca="1" si="92"/>
        <v>-38.199999999999996</v>
      </c>
      <c r="AN534" s="36" t="str">
        <f t="shared" ca="1" si="93"/>
        <v>50</v>
      </c>
      <c r="AO534" s="36" t="str" cm="1">
        <f t="array" aca="1" ref="AO534" ca="1">ManualLookup(AB534,BoxVal(ROW(AB534),4,COLUMN(AO532)),INDIRECT(DO$3))</f>
        <v>04</v>
      </c>
      <c r="AP534" s="36" t="str" cm="1">
        <f t="array" aca="1" ref="AP534" ca="1">ManualLookup(AC534,BoxVal(ROW(AC534),4,COLUMN(AP532)),INDIRECT(DP$3))</f>
        <v>00</v>
      </c>
      <c r="AQ534" s="36" t="str" cm="1">
        <f t="array" aca="1" ref="AQ534" ca="1">ManualLookup(AD534,BoxVal(ROW(AD534),4,COLUMN(AQ532)),INDIRECT(DQ$3))</f>
        <v>00</v>
      </c>
      <c r="AR534" s="36" t="str" cm="1">
        <f t="array" aca="1" ref="AR534" ca="1">ManualLookup(AE534,BoxVal(ROW(AE534),4,COLUMN(AR532)),INDIRECT(DR$3))</f>
        <v>00</v>
      </c>
      <c r="AS534" s="36"/>
    </row>
    <row r="535" spans="19:45" ht="30" customHeight="1" x14ac:dyDescent="0.25">
      <c r="S535" s="7" t="s">
        <v>544</v>
      </c>
      <c r="T535" s="15" t="s">
        <v>1229</v>
      </c>
      <c r="U535" s="36" t="str">
        <f t="shared" ca="1" si="87"/>
        <v>0x55=-41.00,-40.50;</v>
      </c>
      <c r="V535" s="37"/>
      <c r="W535" s="37"/>
      <c r="X535" s="68"/>
      <c r="Y535" s="68">
        <v>2.97</v>
      </c>
      <c r="Z535" s="55">
        <f t="shared" ca="1" si="95"/>
        <v>2.7</v>
      </c>
      <c r="AA535" s="39" t="s">
        <v>580</v>
      </c>
      <c r="AB535" s="40">
        <v>-1</v>
      </c>
      <c r="AC535" s="40" t="s">
        <v>995</v>
      </c>
      <c r="AD535" s="40">
        <v>1</v>
      </c>
      <c r="AE535" s="41">
        <v>0</v>
      </c>
      <c r="AF535" s="42">
        <v>-41</v>
      </c>
      <c r="AG535" s="47">
        <f t="shared" si="94"/>
        <v>-40.5</v>
      </c>
      <c r="AH535" s="43">
        <f t="shared" ca="1" si="89"/>
        <v>-38.299999999999997</v>
      </c>
      <c r="AI535" s="43">
        <f t="shared" ca="1" si="90"/>
        <v>-37.799999999999997</v>
      </c>
      <c r="AJ535" s="44" cm="1">
        <f t="array" aca="1" ref="AJ535" ca="1" xml:space="preserve">
N("initial sens-loopgain")+
$AF535-BoxVal(ROW($AA535),26,COLUMN(INDIRECT("T"&amp;(INT(ROW($AA552)/65))*65+2)))</f>
        <v>-43</v>
      </c>
      <c r="AK535" s="44">
        <f t="shared" ca="1" si="91"/>
        <v>-42.5</v>
      </c>
      <c r="AL535" s="44" cm="1">
        <f t="array" aca="1" ref="AL535" ca="1" xml:space="preserve">
N("initial sens-loopgain-gain-gain ref-vcm")+
$AH535-
BoxVal(ROW($AA535),26,COLUMN(INDIRECT("T"&amp;(INT(ROW($AA552)/65))*65+2)))-
$AB535-
$W535-
IFERROR(VLOOKUP($AC535,$CT$1:$DC$31,7,FALSE),0)</f>
        <v>-39.299999999999997</v>
      </c>
      <c r="AM535" s="44">
        <f t="shared" ca="1" si="92"/>
        <v>-38.799999999999997</v>
      </c>
      <c r="AN535" s="36" t="str">
        <f t="shared" ca="1" si="93"/>
        <v>50</v>
      </c>
      <c r="AO535" s="36" t="str" cm="1">
        <f t="array" aca="1" ref="AO535" ca="1">ManualLookup(AB535,BoxVal(ROW(AB535),4,COLUMN(AO533)),INDIRECT(DO$3))</f>
        <v>05</v>
      </c>
      <c r="AP535" s="36" t="str" cm="1">
        <f t="array" aca="1" ref="AP535" ca="1">ManualLookup(AC535,BoxVal(ROW(AC535),4,COLUMN(AP533)),INDIRECT(DP$3))</f>
        <v>00</v>
      </c>
      <c r="AQ535" s="36" t="str" cm="1">
        <f t="array" aca="1" ref="AQ535" ca="1">ManualLookup(AD535,BoxVal(ROW(AD535),4,COLUMN(AQ533)),INDIRECT(DQ$3))</f>
        <v>00</v>
      </c>
      <c r="AR535" s="36" t="str" cm="1">
        <f t="array" aca="1" ref="AR535" ca="1">ManualLookup(AE535,BoxVal(ROW(AE535),4,COLUMN(AR533)),INDIRECT(DR$3))</f>
        <v>00</v>
      </c>
      <c r="AS535" s="36"/>
    </row>
    <row r="536" spans="19:45" ht="30" customHeight="1" x14ac:dyDescent="0.25">
      <c r="S536" s="73" t="s">
        <v>12</v>
      </c>
      <c r="T536" s="15" t="s">
        <v>548</v>
      </c>
      <c r="U536" s="36" t="str">
        <f t="shared" ca="1" si="87"/>
        <v>0x64=-41.20,-41.00;</v>
      </c>
      <c r="V536" s="37"/>
      <c r="W536" s="37"/>
      <c r="X536" s="68"/>
      <c r="Y536" s="68">
        <v>3.2</v>
      </c>
      <c r="Z536" s="55">
        <f t="shared" ca="1" si="95"/>
        <v>2.9000000000000004</v>
      </c>
      <c r="AA536" s="39" t="s">
        <v>581</v>
      </c>
      <c r="AB536" s="40">
        <v>-1.5</v>
      </c>
      <c r="AC536" s="40" t="s">
        <v>995</v>
      </c>
      <c r="AD536" s="40">
        <v>1</v>
      </c>
      <c r="AE536" s="41">
        <v>0</v>
      </c>
      <c r="AF536" s="42">
        <v>-41.2</v>
      </c>
      <c r="AG536" s="47">
        <f t="shared" si="94"/>
        <v>-41</v>
      </c>
      <c r="AH536" s="43">
        <f t="shared" ca="1" si="89"/>
        <v>-38.300000000000004</v>
      </c>
      <c r="AI536" s="43">
        <f t="shared" ca="1" si="90"/>
        <v>-38.1</v>
      </c>
      <c r="AJ536" s="44" cm="1">
        <f t="array" aca="1" ref="AJ536" ca="1" xml:space="preserve">
N("initial sens-loopgain")+
$AF536-BoxVal(ROW($AA536),26,COLUMN(INDIRECT("T"&amp;(INT(ROW($AA553)/65))*65+2)))</f>
        <v>-43.2</v>
      </c>
      <c r="AK536" s="44">
        <f t="shared" ca="1" si="91"/>
        <v>-43</v>
      </c>
      <c r="AL536" s="44" cm="1">
        <f t="array" aca="1" ref="AL536" ca="1" xml:space="preserve">
N("initial sens-loopgain-gain-gain ref-vcm")+
$AH536-
BoxVal(ROW($AA536),26,COLUMN(INDIRECT("T"&amp;(INT(ROW($AA553)/65))*65+2)))-
$AB536-
$W536-
IFERROR(VLOOKUP($AC536,$CT$1:$DC$31,7,FALSE),0)</f>
        <v>-38.800000000000004</v>
      </c>
      <c r="AM536" s="44">
        <f t="shared" ca="1" si="92"/>
        <v>-38.6</v>
      </c>
      <c r="AN536" s="36" t="str">
        <f t="shared" ca="1" si="93"/>
        <v>60</v>
      </c>
      <c r="AO536" s="36" t="str" cm="1">
        <f t="array" aca="1" ref="AO536" ca="1">ManualLookup(AB536,BoxVal(ROW(AB536),4,COLUMN(AO534)),INDIRECT(DO$3))</f>
        <v>04</v>
      </c>
      <c r="AP536" s="36" t="str" cm="1">
        <f t="array" aca="1" ref="AP536" ca="1">ManualLookup(AC536,BoxVal(ROW(AC536),4,COLUMN(AP534)),INDIRECT(DP$3))</f>
        <v>00</v>
      </c>
      <c r="AQ536" s="36" t="str" cm="1">
        <f t="array" aca="1" ref="AQ536" ca="1">ManualLookup(AD536,BoxVal(ROW(AD536),4,COLUMN(AQ534)),INDIRECT(DQ$3))</f>
        <v>00</v>
      </c>
      <c r="AR536" s="36" t="str" cm="1">
        <f t="array" aca="1" ref="AR536" ca="1">ManualLookup(AE536,BoxVal(ROW(AE536),4,COLUMN(AR534)),INDIRECT(DR$3))</f>
        <v>00</v>
      </c>
      <c r="AS536" s="36"/>
    </row>
    <row r="537" spans="19:45" ht="30" customHeight="1" x14ac:dyDescent="0.25">
      <c r="S537" s="73" t="s">
        <v>773</v>
      </c>
      <c r="T537" s="15" t="s">
        <v>562</v>
      </c>
      <c r="U537" s="36" t="str">
        <f t="shared" ca="1" si="87"/>
        <v>0x65=-41.70,-41.20;</v>
      </c>
      <c r="V537" s="37"/>
      <c r="W537" s="37"/>
      <c r="X537" s="68"/>
      <c r="Y537" s="68">
        <v>3.46</v>
      </c>
      <c r="Z537" s="55">
        <f t="shared" ca="1" si="95"/>
        <v>3.4000000000000004</v>
      </c>
      <c r="AA537" s="39" t="s">
        <v>581</v>
      </c>
      <c r="AB537" s="40">
        <v>-1</v>
      </c>
      <c r="AC537" s="40" t="s">
        <v>995</v>
      </c>
      <c r="AD537" s="40">
        <v>1</v>
      </c>
      <c r="AE537" s="41">
        <v>0</v>
      </c>
      <c r="AF537" s="42">
        <v>-41.7</v>
      </c>
      <c r="AG537" s="47">
        <f t="shared" si="94"/>
        <v>-41.2</v>
      </c>
      <c r="AH537" s="43">
        <f t="shared" ca="1" si="89"/>
        <v>-38.300000000000004</v>
      </c>
      <c r="AI537" s="43">
        <f t="shared" ca="1" si="90"/>
        <v>-37.800000000000004</v>
      </c>
      <c r="AJ537" s="44" cm="1">
        <f t="array" aca="1" ref="AJ537" ca="1" xml:space="preserve">
N("initial sens-loopgain")+
$AF537-BoxVal(ROW($AA537),26,COLUMN(INDIRECT("T"&amp;(INT(ROW($AA554)/65))*65+2)))</f>
        <v>-43.7</v>
      </c>
      <c r="AK537" s="44">
        <f t="shared" ca="1" si="91"/>
        <v>-43.2</v>
      </c>
      <c r="AL537" s="44" cm="1">
        <f t="array" aca="1" ref="AL537" ca="1" xml:space="preserve">
N("initial sens-loopgain-gain-gain ref-vcm")+
$AH537-
BoxVal(ROW($AA537),26,COLUMN(INDIRECT("T"&amp;(INT(ROW($AA554)/65))*65+2)))-
$AB537-
$W537-
IFERROR(VLOOKUP($AC537,$CT$1:$DC$31,7,FALSE),0)</f>
        <v>-39.300000000000004</v>
      </c>
      <c r="AM537" s="44">
        <f t="shared" ca="1" si="92"/>
        <v>-38.800000000000004</v>
      </c>
      <c r="AN537" s="36" t="str">
        <f t="shared" ca="1" si="93"/>
        <v>60</v>
      </c>
      <c r="AO537" s="36" t="str" cm="1">
        <f t="array" aca="1" ref="AO537" ca="1">ManualLookup(AB537,BoxVal(ROW(AB537),4,COLUMN(AO535)),INDIRECT(DO$3))</f>
        <v>05</v>
      </c>
      <c r="AP537" s="36" t="str" cm="1">
        <f t="array" aca="1" ref="AP537" ca="1">ManualLookup(AC537,BoxVal(ROW(AC537),4,COLUMN(AP535)),INDIRECT(DP$3))</f>
        <v>00</v>
      </c>
      <c r="AQ537" s="36" t="str" cm="1">
        <f t="array" aca="1" ref="AQ537" ca="1">ManualLookup(AD537,BoxVal(ROW(AD537),4,COLUMN(AQ535)),INDIRECT(DQ$3))</f>
        <v>00</v>
      </c>
      <c r="AR537" s="36" t="str" cm="1">
        <f t="array" aca="1" ref="AR537" ca="1">ManualLookup(AE537,BoxVal(ROW(AE537),4,COLUMN(AR535)),INDIRECT(DR$3))</f>
        <v>00</v>
      </c>
      <c r="AS537" s="36"/>
    </row>
    <row r="538" spans="19:45" ht="30" customHeight="1" x14ac:dyDescent="0.25">
      <c r="S538" s="7" t="s">
        <v>573</v>
      </c>
      <c r="T538" s="15">
        <v>1.1000000000000001</v>
      </c>
      <c r="U538" s="36" t="str">
        <f t="shared" ca="1" si="87"/>
        <v>0x66=-42.20,-41.70;</v>
      </c>
      <c r="V538" s="37"/>
      <c r="W538" s="37"/>
      <c r="X538" s="68"/>
      <c r="Y538" s="68">
        <v>3.9</v>
      </c>
      <c r="Z538" s="55">
        <f t="shared" ca="1" si="95"/>
        <v>3.9000000000000004</v>
      </c>
      <c r="AA538" s="39" t="s">
        <v>581</v>
      </c>
      <c r="AB538" s="40">
        <v>-0.5</v>
      </c>
      <c r="AC538" s="40" t="s">
        <v>995</v>
      </c>
      <c r="AD538" s="40">
        <v>1</v>
      </c>
      <c r="AE538" s="41">
        <v>0</v>
      </c>
      <c r="AF538" s="42">
        <v>-42.2</v>
      </c>
      <c r="AG538" s="47">
        <f t="shared" si="94"/>
        <v>-41.7</v>
      </c>
      <c r="AH538" s="43">
        <f t="shared" ca="1" si="89"/>
        <v>-38.300000000000004</v>
      </c>
      <c r="AI538" s="43">
        <f t="shared" ca="1" si="90"/>
        <v>-37.800000000000004</v>
      </c>
      <c r="AJ538" s="44" cm="1">
        <f t="array" aca="1" ref="AJ538" ca="1" xml:space="preserve">
N("initial sens-loopgain")+
$AF538-BoxVal(ROW($AA538),26,COLUMN(INDIRECT("T"&amp;(INT(ROW($AA555)/65))*65+2)))</f>
        <v>-44.2</v>
      </c>
      <c r="AK538" s="44">
        <f t="shared" ca="1" si="91"/>
        <v>-43.7</v>
      </c>
      <c r="AL538" s="44" cm="1">
        <f t="array" aca="1" ref="AL538" ca="1" xml:space="preserve">
N("initial sens-loopgain-gain-gain ref-vcm")+
$AH538-
BoxVal(ROW($AA538),26,COLUMN(INDIRECT("T"&amp;(INT(ROW($AA555)/65))*65+2)))-
$AB538-
$W538-
IFERROR(VLOOKUP($AC538,$CT$1:$DC$31,7,FALSE),0)</f>
        <v>-39.800000000000004</v>
      </c>
      <c r="AM538" s="44">
        <f t="shared" ca="1" si="92"/>
        <v>-39.300000000000004</v>
      </c>
      <c r="AN538" s="36" t="str">
        <f t="shared" ca="1" si="93"/>
        <v>60</v>
      </c>
      <c r="AO538" s="36" t="str" cm="1">
        <f t="array" aca="1" ref="AO538" ca="1">ManualLookup(AB538,BoxVal(ROW(AB538),4,COLUMN(AO536)),INDIRECT(DO$3))</f>
        <v>06</v>
      </c>
      <c r="AP538" s="36" t="str" cm="1">
        <f t="array" aca="1" ref="AP538" ca="1">ManualLookup(AC538,BoxVal(ROW(AC538),4,COLUMN(AP536)),INDIRECT(DP$3))</f>
        <v>00</v>
      </c>
      <c r="AQ538" s="36" t="str" cm="1">
        <f t="array" aca="1" ref="AQ538" ca="1">ManualLookup(AD538,BoxVal(ROW(AD538),4,COLUMN(AQ536)),INDIRECT(DQ$3))</f>
        <v>00</v>
      </c>
      <c r="AR538" s="36" t="str" cm="1">
        <f t="array" aca="1" ref="AR538" ca="1">ManualLookup(AE538,BoxVal(ROW(AE538),4,COLUMN(AR536)),INDIRECT(DR$3))</f>
        <v>00</v>
      </c>
      <c r="AS538" s="36"/>
    </row>
    <row r="539" spans="19:45" ht="30" customHeight="1" x14ac:dyDescent="0.25">
      <c r="S539" s="7" t="s">
        <v>590</v>
      </c>
      <c r="T539" s="15">
        <v>-38</v>
      </c>
      <c r="U539" s="36" t="str">
        <f t="shared" ca="1" si="87"/>
        <v>0x60=-42.70,-42.20;</v>
      </c>
      <c r="V539" s="37"/>
      <c r="W539" s="37"/>
      <c r="X539" s="68"/>
      <c r="Y539" s="68">
        <v>4.26</v>
      </c>
      <c r="Z539" s="55">
        <f t="shared" ca="1" si="95"/>
        <v>4.4000000000000004</v>
      </c>
      <c r="AA539" s="39" t="s">
        <v>581</v>
      </c>
      <c r="AB539" s="40">
        <v>0</v>
      </c>
      <c r="AC539" s="40" t="s">
        <v>995</v>
      </c>
      <c r="AD539" s="40">
        <v>1</v>
      </c>
      <c r="AE539" s="41">
        <v>0</v>
      </c>
      <c r="AF539" s="42">
        <v>-42.7</v>
      </c>
      <c r="AG539" s="47">
        <f t="shared" si="94"/>
        <v>-42.2</v>
      </c>
      <c r="AH539" s="43">
        <f t="shared" ca="1" si="89"/>
        <v>-38.300000000000004</v>
      </c>
      <c r="AI539" s="43">
        <f t="shared" ca="1" si="90"/>
        <v>-37.800000000000004</v>
      </c>
      <c r="AJ539" s="44" cm="1">
        <f t="array" aca="1" ref="AJ539" ca="1" xml:space="preserve">
N("initial sens-loopgain")+
$AF539-BoxVal(ROW($AA539),26,COLUMN(INDIRECT("T"&amp;(INT(ROW($AA556)/65))*65+2)))</f>
        <v>-44.7</v>
      </c>
      <c r="AK539" s="44">
        <f t="shared" ca="1" si="91"/>
        <v>-44.2</v>
      </c>
      <c r="AL539" s="44" cm="1">
        <f t="array" aca="1" ref="AL539" ca="1" xml:space="preserve">
N("initial sens-loopgain-gain-gain ref-vcm")+
$AH539-
BoxVal(ROW($AA539),26,COLUMN(INDIRECT("T"&amp;(INT(ROW($AA556)/65))*65+2)))-
$AB539-
$W539-
IFERROR(VLOOKUP($AC539,$CT$1:$DC$31,7,FALSE),0)</f>
        <v>-40.300000000000004</v>
      </c>
      <c r="AM539" s="44">
        <f t="shared" ca="1" si="92"/>
        <v>-39.800000000000004</v>
      </c>
      <c r="AN539" s="36" t="str">
        <f t="shared" ca="1" si="93"/>
        <v>60</v>
      </c>
      <c r="AO539" s="36" t="str" cm="1">
        <f t="array" aca="1" ref="AO539" ca="1">ManualLookup(AB539,BoxVal(ROW(AB539),4,COLUMN(AO537)),INDIRECT(DO$3))</f>
        <v>00</v>
      </c>
      <c r="AP539" s="36" t="str" cm="1">
        <f t="array" aca="1" ref="AP539" ca="1">ManualLookup(AC539,BoxVal(ROW(AC539),4,COLUMN(AP537)),INDIRECT(DP$3))</f>
        <v>00</v>
      </c>
      <c r="AQ539" s="36" t="str" cm="1">
        <f t="array" aca="1" ref="AQ539" ca="1">ManualLookup(AD539,BoxVal(ROW(AD539),4,COLUMN(AQ537)),INDIRECT(DQ$3))</f>
        <v>00</v>
      </c>
      <c r="AR539" s="36" t="str" cm="1">
        <f t="array" aca="1" ref="AR539" ca="1">ManualLookup(AE539,BoxVal(ROW(AE539),4,COLUMN(AR537)),INDIRECT(DR$3))</f>
        <v>00</v>
      </c>
      <c r="AS539" s="36"/>
    </row>
    <row r="540" spans="19:45" ht="30" customHeight="1" x14ac:dyDescent="0.25">
      <c r="S540" s="7" t="s">
        <v>693</v>
      </c>
      <c r="T540" s="15">
        <v>0.8</v>
      </c>
      <c r="U540" s="36"/>
      <c r="V540" s="37"/>
      <c r="W540" s="37"/>
      <c r="X540" s="68"/>
      <c r="Y540" s="6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10V_NormalMode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
        <v>42</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
        <v>364</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44399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15</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S553" s="7"/>
      <c r="T553" s="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v>4.4000000000000004</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v>3.7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v>2.6</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1.3</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0</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-1.1000000000000001</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v>0</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t="s">
        <v>562</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85"/>
      <c r="T585" s="85"/>
      <c r="U585" s="85"/>
      <c r="V585" s="85"/>
      <c r="W585" s="85"/>
      <c r="X585" s="85"/>
      <c r="Y585" s="85"/>
      <c r="Z585" s="85"/>
      <c r="AA585" s="85"/>
      <c r="AB585" s="85"/>
      <c r="AC585" s="85"/>
      <c r="AD585" s="85"/>
      <c r="AE585" s="85"/>
      <c r="AF585" s="85"/>
      <c r="AG585" s="85"/>
      <c r="AH585" s="85"/>
      <c r="AI585" s="85"/>
      <c r="AJ585" s="85"/>
      <c r="AK585" s="85"/>
      <c r="AL585" s="85"/>
      <c r="AM585" s="85"/>
      <c r="AN585" s="85"/>
      <c r="AO585" s="85"/>
      <c r="AP585" s="85"/>
      <c r="AQ585" s="85"/>
      <c r="AR585" s="109"/>
      <c r="AS585" s="109"/>
    </row>
    <row r="586" spans="19:45" ht="30" customHeight="1" x14ac:dyDescent="0.25">
      <c r="S586" s="31" cm="1">
        <f t="array" ref="S586">BoxNum(ROW($S586))</f>
        <v>10</v>
      </c>
      <c r="T586" s="7" t="s">
        <v>698</v>
      </c>
      <c r="U586" s="15" t="s">
        <v>1224</v>
      </c>
      <c r="V586" s="12"/>
      <c r="W586" s="65"/>
      <c r="X586" s="12"/>
      <c r="Y586" s="7">
        <f>VLOOKUP(U586,$DX$1:$DZ$21,3,FALSE)</f>
        <v>0</v>
      </c>
      <c r="Z586" s="5"/>
      <c r="AA586" s="5"/>
      <c r="AB586" s="5"/>
      <c r="AC586" s="5"/>
      <c r="AD586" s="8"/>
      <c r="AE586" s="5"/>
      <c r="AF586" s="5"/>
      <c r="AG586" s="5"/>
      <c r="AH586" s="5"/>
      <c r="AI586" s="5"/>
      <c r="AJ586" s="5"/>
      <c r="AK586" s="5"/>
      <c r="AL586" s="5"/>
      <c r="AM586" s="5"/>
      <c r="AN586" s="5"/>
      <c r="AO586" s="5"/>
      <c r="AP586" s="5"/>
      <c r="AQ586" s="5"/>
      <c r="AR586" s="5"/>
      <c r="AS586" s="5"/>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default_NormalMode_38dB_M804WG_N005A_360_427_ZTS6856S_MP10.4</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104"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332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41</v>
      </c>
      <c r="U590" s="36" t="str">
        <f t="shared" ref="U590:U604" ca="1" si="96">ConfigCode($AA590,$AN590,$AO590,$AP590,$AQ590,$AR590,$AF590,$AG590,2)</f>
        <v>0x03=-36.40,-36.00;</v>
      </c>
      <c r="V590" s="37">
        <v>0.1</v>
      </c>
      <c r="W590" s="37"/>
      <c r="X590" s="68"/>
      <c r="Y590" s="68">
        <v>-1.9</v>
      </c>
      <c r="Z590" s="55">
        <f t="shared" ref="Z590:Z593" ca="1" si="97" xml:space="preserve">
N("vbias,vlookup vbias range")+
VLOOKUP($AA590,INDIRECT(BoxVal(ROW($AA590),34,COLUMN(T586))),2,FALSE)+
N("gain")+
$AB590+
N("vcm")+
VLOOKUP($AC590,$CT$1:$DC$31,7,FALSE)+
N("(vbias*vcp*vbg-vbias)*sensor ratio")+
VbiasCal($AA590,$AD590,$AE590,BoxVal(ROW($AC590),18,COLUMN($T$22)))+
N("vbias ref+gain ref")+
$V590+$W590</f>
        <v>-1.9</v>
      </c>
      <c r="AA590" s="39" t="s">
        <v>584</v>
      </c>
      <c r="AB590" s="40">
        <v>-2</v>
      </c>
      <c r="AC590" s="40" t="s">
        <v>995</v>
      </c>
      <c r="AD590" s="40">
        <v>1</v>
      </c>
      <c r="AE590" s="41">
        <v>0</v>
      </c>
      <c r="AF590" s="42">
        <v>-36.4</v>
      </c>
      <c r="AG590" s="42">
        <v>-36</v>
      </c>
      <c r="AH590" s="43">
        <f t="shared" ref="AH590:AH604" ca="1" si="98">$AF590+$Z590</f>
        <v>-38.299999999999997</v>
      </c>
      <c r="AI590" s="43">
        <f t="shared" ref="AI590:AI604" ca="1" si="99">$AG590+$Z590</f>
        <v>-37.9</v>
      </c>
      <c r="AJ590" s="44" cm="1">
        <f t="array" aca="1" ref="AJ590" ca="1" xml:space="preserve">
N("initial sens-loopgain")+
$AF590-BoxVal(ROW($AA590),26,COLUMN(INDIRECT("T"&amp;(INT(ROW($AA607)/65))*65+2)))</f>
        <v>-38.4</v>
      </c>
      <c r="AK590" s="44">
        <f t="shared" ref="AK590:AK604" ca="1" si="100">AJ590+(AG590-AF590)</f>
        <v>-38</v>
      </c>
      <c r="AL590" s="44" cm="1">
        <f t="array" aca="1" ref="AL590" ca="1" xml:space="preserve">
N("initial sens-loopgain-gain-gain ref-vcm")+
$AH590-
BoxVal(ROW($AA590),26,COLUMN(INDIRECT("T"&amp;(INT(ROW($AA607)/65))*65+2)))-
$AB590-
$W590-
IFERROR(VLOOKUP($AC590,$CT$1:$DC$31,7,FALSE),0)</f>
        <v>-38.299999999999997</v>
      </c>
      <c r="AM590" s="44">
        <f t="shared" ref="AM590:AM604" ca="1" si="101">AL590+(AG590-AF590)</f>
        <v>-37.9</v>
      </c>
      <c r="AN590" s="36" t="str">
        <f t="shared" ref="AN590:AN604" ca="1" si="102">IF(BoxVal(ROW(AA590),9,COLUMN(T588))="FIX","00",ManualLookup(AA590,BoxVal(ROW(AA590),4,COLUMN(AN588)),INDIRECT(DN$3)))</f>
        <v>00</v>
      </c>
      <c r="AO590" s="36" t="str" cm="1">
        <f t="array" aca="1" ref="AO590" ca="1">ManualLookup(AB590,BoxVal(ROW(AB590),4,COLUMN(AO588)),INDIRECT(DO$3))</f>
        <v>03</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367</v>
      </c>
      <c r="U591" s="36" t="str">
        <f t="shared" ca="1" si="96"/>
        <v>0x04=-36.80,-36.40;</v>
      </c>
      <c r="V591" s="37">
        <v>0.1</v>
      </c>
      <c r="W591" s="37"/>
      <c r="X591" s="68"/>
      <c r="Y591" s="68">
        <v>-1.4</v>
      </c>
      <c r="Z591" s="55">
        <f t="shared" ca="1" si="97"/>
        <v>-1.4</v>
      </c>
      <c r="AA591" s="39" t="s">
        <v>584</v>
      </c>
      <c r="AB591" s="40">
        <v>-1.5</v>
      </c>
      <c r="AC591" s="40" t="s">
        <v>995</v>
      </c>
      <c r="AD591" s="40">
        <v>1</v>
      </c>
      <c r="AE591" s="41">
        <v>0</v>
      </c>
      <c r="AF591" s="42">
        <v>-36.799999999999997</v>
      </c>
      <c r="AG591" s="47">
        <f t="shared" ref="AG591:AG604" si="103">AF590</f>
        <v>-36.4</v>
      </c>
      <c r="AH591" s="43">
        <f t="shared" ca="1" si="98"/>
        <v>-38.199999999999996</v>
      </c>
      <c r="AI591" s="43">
        <f t="shared" ca="1" si="99"/>
        <v>-37.799999999999997</v>
      </c>
      <c r="AJ591" s="44" cm="1">
        <f t="array" aca="1" ref="AJ591" ca="1" xml:space="preserve">
N("initial sens-loopgain")+
$AF591-BoxVal(ROW($AA591),26,COLUMN(INDIRECT("T"&amp;(INT(ROW($AA608)/65))*65+2)))</f>
        <v>-38.799999999999997</v>
      </c>
      <c r="AK591" s="44">
        <f t="shared" ca="1" si="100"/>
        <v>-38.4</v>
      </c>
      <c r="AL591" s="44" cm="1">
        <f t="array" aca="1" ref="AL591" ca="1" xml:space="preserve">
N("initial sens-loopgain-gain-gain ref-vcm")+
$AH591-
BoxVal(ROW($AA591),26,COLUMN(INDIRECT("T"&amp;(INT(ROW($AA608)/65))*65+2)))-
$AB591-
$W591-
IFERROR(VLOOKUP($AC591,$CT$1:$DC$31,7,FALSE),0)</f>
        <v>-38.699999999999996</v>
      </c>
      <c r="AM591" s="44">
        <f t="shared" ca="1" si="101"/>
        <v>-38.299999999999997</v>
      </c>
      <c r="AN591" s="36" t="str">
        <f t="shared" ca="1" si="102"/>
        <v>00</v>
      </c>
      <c r="AO591" s="36" t="str" cm="1">
        <f t="array" aca="1" ref="AO591" ca="1">ManualLookup(AB591,BoxVal(ROW(AB591),4,COLUMN(AO589)),INDIRECT(DO$3))</f>
        <v>04</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6"/>
        <v>0x05=-37.20,-36.80;</v>
      </c>
      <c r="V592" s="37"/>
      <c r="W592" s="37"/>
      <c r="X592" s="68"/>
      <c r="Y592" s="68">
        <v>-1</v>
      </c>
      <c r="Z592" s="55">
        <f t="shared" ca="1" si="97"/>
        <v>-1</v>
      </c>
      <c r="AA592" s="39" t="s">
        <v>584</v>
      </c>
      <c r="AB592" s="40">
        <v>-1</v>
      </c>
      <c r="AC592" s="40" t="s">
        <v>995</v>
      </c>
      <c r="AD592" s="40">
        <v>1</v>
      </c>
      <c r="AE592" s="41">
        <v>0</v>
      </c>
      <c r="AF592" s="42">
        <v>-37.200000000000003</v>
      </c>
      <c r="AG592" s="47">
        <f t="shared" si="103"/>
        <v>-36.799999999999997</v>
      </c>
      <c r="AH592" s="43">
        <f t="shared" ca="1" si="98"/>
        <v>-38.200000000000003</v>
      </c>
      <c r="AI592" s="43">
        <f t="shared" ca="1" si="99"/>
        <v>-37.799999999999997</v>
      </c>
      <c r="AJ592" s="44" cm="1">
        <f t="array" aca="1" ref="AJ592" ca="1" xml:space="preserve">
N("initial sens-loopgain")+
$AF592-BoxVal(ROW($AA592),26,COLUMN(INDIRECT("T"&amp;(INT(ROW($AA609)/65))*65+2)))</f>
        <v>-39.200000000000003</v>
      </c>
      <c r="AK592" s="44">
        <f t="shared" ca="1" si="100"/>
        <v>-38.799999999999997</v>
      </c>
      <c r="AL592" s="44" cm="1">
        <f t="array" aca="1" ref="AL592" ca="1" xml:space="preserve">
N("initial sens-loopgain-gain-gain ref-vcm")+
$AH592-
BoxVal(ROW($AA592),26,COLUMN(INDIRECT("T"&amp;(INT(ROW($AA609)/65))*65+2)))-
$AB592-
$W592-
IFERROR(VLOOKUP($AC592,$CT$1:$DC$31,7,FALSE),0)</f>
        <v>-39.200000000000003</v>
      </c>
      <c r="AM592" s="44">
        <f t="shared" ca="1" si="101"/>
        <v>-38.799999999999997</v>
      </c>
      <c r="AN592" s="36" t="str">
        <f t="shared" ca="1" si="102"/>
        <v>00</v>
      </c>
      <c r="AO592" s="36" t="str" cm="1">
        <f t="array" aca="1" ref="AO592" ca="1">ManualLookup(AB592,BoxVal(ROW(AB592),4,COLUMN(AO590)),INDIRECT(DO$3))</f>
        <v>05</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584</v>
      </c>
      <c r="U593" s="36" t="str">
        <f t="shared" ca="1" si="96"/>
        <v>0x33=-37.65,-37.20;</v>
      </c>
      <c r="V593" s="37">
        <v>0.2</v>
      </c>
      <c r="W593" s="37"/>
      <c r="X593" s="68"/>
      <c r="Y593" s="68">
        <v>-0.6</v>
      </c>
      <c r="Z593" s="55">
        <f t="shared" ca="1" si="97"/>
        <v>-0.60000000000000009</v>
      </c>
      <c r="AA593" s="39" t="s">
        <v>586</v>
      </c>
      <c r="AB593" s="40">
        <v>-2</v>
      </c>
      <c r="AC593" s="40" t="s">
        <v>995</v>
      </c>
      <c r="AD593" s="40">
        <v>1</v>
      </c>
      <c r="AE593" s="41">
        <v>0</v>
      </c>
      <c r="AF593" s="42">
        <v>-37.65</v>
      </c>
      <c r="AG593" s="47">
        <f t="shared" si="103"/>
        <v>-37.200000000000003</v>
      </c>
      <c r="AH593" s="43">
        <f t="shared" ca="1" si="98"/>
        <v>-38.25</v>
      </c>
      <c r="AI593" s="43">
        <f t="shared" ca="1" si="99"/>
        <v>-37.800000000000004</v>
      </c>
      <c r="AJ593" s="44" cm="1">
        <f t="array" aca="1" ref="AJ593" ca="1" xml:space="preserve">
N("initial sens-loopgain")+
$AF593-BoxVal(ROW($AA593),26,COLUMN(INDIRECT("T"&amp;(INT(ROW($AA610)/65))*65+2)))</f>
        <v>-39.65</v>
      </c>
      <c r="AK593" s="44">
        <f t="shared" ca="1" si="100"/>
        <v>-39.200000000000003</v>
      </c>
      <c r="AL593" s="44" cm="1">
        <f t="array" aca="1" ref="AL593" ca="1" xml:space="preserve">
N("initial sens-loopgain-gain-gain ref-vcm")+
$AH593-
BoxVal(ROW($AA593),26,COLUMN(INDIRECT("T"&amp;(INT(ROW($AA610)/65))*65+2)))-
$AB593-
$W593-
IFERROR(VLOOKUP($AC593,$CT$1:$DC$31,7,FALSE),0)</f>
        <v>-38.25</v>
      </c>
      <c r="AM593" s="44">
        <f t="shared" ca="1" si="101"/>
        <v>-37.800000000000004</v>
      </c>
      <c r="AN593" s="36" t="str">
        <f t="shared" ca="1" si="102"/>
        <v>30</v>
      </c>
      <c r="AO593" s="36" t="str" cm="1">
        <f t="array" aca="1" ref="AO593" ca="1">ManualLookup(AB593,BoxVal(ROW(AB593),4,COLUMN(AO591)),INDIRECT(DO$3))</f>
        <v>03</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 t="s">
        <v>15</v>
      </c>
      <c r="T594" s="15" t="s">
        <v>801</v>
      </c>
      <c r="U594" s="36" t="str">
        <f t="shared" ca="1" si="96"/>
        <v>0x34=-38.10,-37.65;</v>
      </c>
      <c r="V594" s="37">
        <v>0.15</v>
      </c>
      <c r="W594" s="37"/>
      <c r="X594" s="68"/>
      <c r="Y594" s="68">
        <v>-0.15</v>
      </c>
      <c r="Z594" s="55">
        <f ca="1" xml:space="preserve">
N("vbias,vlookup vbias range")+
VLOOKUP($AA594,INDIRECT(BoxVal(ROW($AA594),34,COLUMN(T590))),2,FALSE)+
N("gain")+
$AB594+
N("vcm")+
VLOOKUP($AC594,$CT$1:$DC$31,7,FALSE)+
N("(vbias*vcp*vbg-vbias)*sensor ratio")+
VbiasCal($AA594,$AD594,$AE594,BoxVal(ROW($AC594),18,COLUMN($T$22)))+
N("vbias ref+gain ref")+
$V594+$W594</f>
        <v>-0.15000000000000005</v>
      </c>
      <c r="AA594" s="39" t="s">
        <v>586</v>
      </c>
      <c r="AB594" s="40">
        <v>-1.5</v>
      </c>
      <c r="AC594" s="40" t="s">
        <v>995</v>
      </c>
      <c r="AD594" s="40">
        <v>1</v>
      </c>
      <c r="AE594" s="41">
        <v>0</v>
      </c>
      <c r="AF594" s="42">
        <v>-38.1</v>
      </c>
      <c r="AG594" s="47">
        <f t="shared" si="103"/>
        <v>-37.65</v>
      </c>
      <c r="AH594" s="43">
        <f t="shared" ca="1" si="98"/>
        <v>-38.25</v>
      </c>
      <c r="AI594" s="43">
        <f t="shared" ca="1" si="99"/>
        <v>-37.799999999999997</v>
      </c>
      <c r="AJ594" s="44" cm="1">
        <f t="array" aca="1" ref="AJ594" ca="1" xml:space="preserve">
N("initial sens-loopgain")+
$AF594-BoxVal(ROW($AA594),26,COLUMN(INDIRECT("T"&amp;(INT(ROW($AA611)/65))*65+2)))</f>
        <v>-40.1</v>
      </c>
      <c r="AK594" s="44">
        <f t="shared" ca="1" si="100"/>
        <v>-39.65</v>
      </c>
      <c r="AL594" s="44" cm="1">
        <f t="array" aca="1" ref="AL594" ca="1" xml:space="preserve">
N("initial sens-loopgain-gain-gain ref-vcm")+
$AH594-
BoxVal(ROW($AA594),26,COLUMN(INDIRECT("T"&amp;(INT(ROW($AA611)/65))*65+2)))-
$AB594-
$W594-
IFERROR(VLOOKUP($AC594,$CT$1:$DC$31,7,FALSE),0)</f>
        <v>-38.75</v>
      </c>
      <c r="AM594" s="44">
        <f t="shared" ca="1" si="101"/>
        <v>-38.299999999999997</v>
      </c>
      <c r="AN594" s="36" t="str">
        <f t="shared" ca="1" si="102"/>
        <v>30</v>
      </c>
      <c r="AO594" s="36" t="str" cm="1">
        <f t="array" aca="1" ref="AO594" ca="1">ManualLookup(AB594,BoxVal(ROW(AB594),4,COLUMN(AO592)),INDIRECT(DO$3))</f>
        <v>04</v>
      </c>
      <c r="AP594" s="36" t="str" cm="1">
        <f t="array" aca="1" ref="AP594" ca="1">ManualLookup(AC594,BoxVal(ROW(AC594),4,COLUMN(AP592)),INDIRECT(DP$3))</f>
        <v>00</v>
      </c>
      <c r="AQ594" s="36" t="str" cm="1">
        <f t="array" aca="1" ref="AQ594" ca="1">ManualLookup(AD594,BoxVal(ROW(AD594),4,COLUMN(AQ592)),INDIRECT(DQ$3))</f>
        <v>00</v>
      </c>
      <c r="AR594" s="36" t="str" cm="1">
        <f t="array" aca="1" ref="AR594" ca="1">ManualLookup(AE594,BoxVal(ROW(AE594),4,COLUMN(AR592)),INDIRECT(DR$3))</f>
        <v>00</v>
      </c>
      <c r="AS594" s="36"/>
    </row>
    <row r="595" spans="19:45" ht="30" customHeight="1" x14ac:dyDescent="0.25">
      <c r="S595" s="7" t="s">
        <v>705</v>
      </c>
      <c r="T595" s="15" t="s">
        <v>990</v>
      </c>
      <c r="U595" s="36" t="str">
        <f t="shared" ca="1" si="96"/>
        <v>0x35=-38.60,-38.10;</v>
      </c>
      <c r="V595" s="37">
        <v>0.1</v>
      </c>
      <c r="W595" s="37"/>
      <c r="X595" s="68"/>
      <c r="Y595" s="68">
        <v>0.28000000000000003</v>
      </c>
      <c r="Z595" s="55">
        <f t="shared" ref="Z595:Z604" ca="1" si="104" xml:space="preserve">
N("vbias,vlookup vbias range")+
VLOOKUP($AA595,INDIRECT(BoxVal(ROW($AA595),34,COLUMN(T591))),2,FALSE)+
N("gain")+
$AB595+
N("vcm")+
VLOOKUP($AC595,$CT$1:$DC$31,7,FALSE)+
N("(vbias*vcp*vbg-vbias)*sensor ratio")+
VbiasCal($AA595,$AD595,$AE595,BoxVal(ROW($AC595),18,COLUMN($T$22)))+
N("vbias ref+gain ref")+
$V595+$W595</f>
        <v>0.29999999999999993</v>
      </c>
      <c r="AA595" s="39" t="s">
        <v>586</v>
      </c>
      <c r="AB595" s="40">
        <v>-1</v>
      </c>
      <c r="AC595" s="40" t="s">
        <v>995</v>
      </c>
      <c r="AD595" s="40">
        <v>1</v>
      </c>
      <c r="AE595" s="41">
        <v>0</v>
      </c>
      <c r="AF595" s="42">
        <v>-38.6</v>
      </c>
      <c r="AG595" s="47">
        <f t="shared" si="103"/>
        <v>-38.1</v>
      </c>
      <c r="AH595" s="43">
        <f t="shared" ca="1" si="98"/>
        <v>-38.300000000000004</v>
      </c>
      <c r="AI595" s="43">
        <f t="shared" ca="1" si="99"/>
        <v>-37.800000000000004</v>
      </c>
      <c r="AJ595" s="44" cm="1">
        <f t="array" aca="1" ref="AJ595" ca="1" xml:space="preserve">
N("initial sens-loopgain")+
$AF595-BoxVal(ROW($AA595),26,COLUMN(INDIRECT("T"&amp;(INT(ROW($AA612)/65))*65+2)))</f>
        <v>-40.6</v>
      </c>
      <c r="AK595" s="44">
        <f t="shared" ca="1" si="100"/>
        <v>-40.1</v>
      </c>
      <c r="AL595" s="44" cm="1">
        <f t="array" aca="1" ref="AL595" ca="1" xml:space="preserve">
N("initial sens-loopgain-gain-gain ref-vcm")+
$AH595-
BoxVal(ROW($AA595),26,COLUMN(INDIRECT("T"&amp;(INT(ROW($AA612)/65))*65+2)))-
$AB595-
$W595-
IFERROR(VLOOKUP($AC595,$CT$1:$DC$31,7,FALSE),0)</f>
        <v>-39.300000000000004</v>
      </c>
      <c r="AM595" s="44">
        <f t="shared" ca="1" si="101"/>
        <v>-38.800000000000004</v>
      </c>
      <c r="AN595" s="36" t="str">
        <f t="shared" ca="1" si="102"/>
        <v>30</v>
      </c>
      <c r="AO595" s="36" t="str" cm="1">
        <f t="array" aca="1" ref="AO595" ca="1">ManualLookup(AB595,BoxVal(ROW(AB595),4,COLUMN(AO593)),INDIRECT(DO$3))</f>
        <v>05</v>
      </c>
      <c r="AP595" s="36" t="str" cm="1">
        <f t="array" aca="1" ref="AP595" ca="1">ManualLookup(AC595,BoxVal(ROW(AC595),4,COLUMN(AP593)),INDIRECT(DP$3))</f>
        <v>00</v>
      </c>
      <c r="AQ595" s="36" t="str" cm="1">
        <f t="array" aca="1" ref="AQ595" ca="1">ManualLookup(AD595,BoxVal(ROW(AD595),4,COLUMN(AQ593)),INDIRECT(DQ$3))</f>
        <v>00</v>
      </c>
      <c r="AR595" s="36" t="str" cm="1">
        <f t="array" aca="1" ref="AR595" ca="1">ManualLookup(AE595,BoxVal(ROW(AE595),4,COLUMN(AR593)),INDIRECT(DR$3))</f>
        <v>00</v>
      </c>
      <c r="AS595" s="36"/>
    </row>
    <row r="596" spans="19:45" ht="30" customHeight="1" x14ac:dyDescent="0.25">
      <c r="S596" s="7" t="s">
        <v>605</v>
      </c>
      <c r="T596" s="15" t="s">
        <v>991</v>
      </c>
      <c r="U596" s="36" t="str">
        <f t="shared" ca="1" si="96"/>
        <v>0x43=-38.80,-38.60;</v>
      </c>
      <c r="V596" s="37">
        <v>0.2</v>
      </c>
      <c r="W596" s="37"/>
      <c r="X596" s="68"/>
      <c r="Y596" s="68">
        <v>0.61</v>
      </c>
      <c r="Z596" s="55">
        <f t="shared" ca="1" si="104"/>
        <v>0.59999999999999987</v>
      </c>
      <c r="AA596" s="39" t="s">
        <v>587</v>
      </c>
      <c r="AB596" s="40">
        <v>-2</v>
      </c>
      <c r="AC596" s="40" t="s">
        <v>995</v>
      </c>
      <c r="AD596" s="40">
        <v>1</v>
      </c>
      <c r="AE596" s="41">
        <v>0</v>
      </c>
      <c r="AF596" s="42">
        <v>-38.799999999999997</v>
      </c>
      <c r="AG596" s="47">
        <f t="shared" si="103"/>
        <v>-38.6</v>
      </c>
      <c r="AH596" s="43">
        <f t="shared" ca="1" si="98"/>
        <v>-38.199999999999996</v>
      </c>
      <c r="AI596" s="43">
        <f t="shared" ca="1" si="99"/>
        <v>-38</v>
      </c>
      <c r="AJ596" s="44" cm="1">
        <f t="array" aca="1" ref="AJ596" ca="1" xml:space="preserve">
N("initial sens-loopgain")+
$AF596-BoxVal(ROW($AA596),26,COLUMN(INDIRECT("T"&amp;(INT(ROW($AA613)/65))*65+2)))</f>
        <v>-40.799999999999997</v>
      </c>
      <c r="AK596" s="44">
        <f t="shared" ca="1" si="100"/>
        <v>-40.6</v>
      </c>
      <c r="AL596" s="44" cm="1">
        <f t="array" aca="1" ref="AL596" ca="1" xml:space="preserve">
N("initial sens-loopgain-gain-gain ref-vcm")+
$AH596-
BoxVal(ROW($AA596),26,COLUMN(INDIRECT("T"&amp;(INT(ROW($AA613)/65))*65+2)))-
$AB596-
$W596-
IFERROR(VLOOKUP($AC596,$CT$1:$DC$31,7,FALSE),0)</f>
        <v>-38.199999999999996</v>
      </c>
      <c r="AM596" s="44">
        <f t="shared" ca="1" si="101"/>
        <v>-38</v>
      </c>
      <c r="AN596" s="36" t="str">
        <f t="shared" ca="1" si="102"/>
        <v>40</v>
      </c>
      <c r="AO596" s="36" t="str" cm="1">
        <f t="array" aca="1" ref="AO596" ca="1">ManualLookup(AB596,BoxVal(ROW(AB596),4,COLUMN(AO594)),INDIRECT(DO$3))</f>
        <v>03</v>
      </c>
      <c r="AP596" s="36" t="str" cm="1">
        <f t="array" aca="1" ref="AP596" ca="1">ManualLookup(AC596,BoxVal(ROW(AC596),4,COLUMN(AP594)),INDIRECT(DP$3))</f>
        <v>00</v>
      </c>
      <c r="AQ596" s="36" t="str" cm="1">
        <f t="array" aca="1" ref="AQ596" ca="1">ManualLookup(AD596,BoxVal(ROW(AD596),4,COLUMN(AQ594)),INDIRECT(DQ$3))</f>
        <v>00</v>
      </c>
      <c r="AR596" s="36" t="str" cm="1">
        <f t="array" aca="1" ref="AR596" ca="1">ManualLookup(AE596,BoxVal(ROW(AE596),4,COLUMN(AR594)),INDIRECT(DR$3))</f>
        <v>00</v>
      </c>
      <c r="AS596" s="36"/>
    </row>
    <row r="597" spans="19:45" ht="30" customHeight="1" x14ac:dyDescent="0.25">
      <c r="S597" s="7" t="s">
        <v>721</v>
      </c>
      <c r="T597" s="15" t="s">
        <v>26</v>
      </c>
      <c r="U597" s="36" t="str">
        <f t="shared" ca="1" si="96"/>
        <v>0x44=-39.20,-38.80;</v>
      </c>
      <c r="V597" s="37">
        <v>0.1</v>
      </c>
      <c r="W597" s="37"/>
      <c r="X597" s="68">
        <v>0.9</v>
      </c>
      <c r="Y597" s="68">
        <v>1</v>
      </c>
      <c r="Z597" s="55">
        <f t="shared" ca="1" si="104"/>
        <v>0.99999999999999989</v>
      </c>
      <c r="AA597" s="39" t="s">
        <v>587</v>
      </c>
      <c r="AB597" s="40">
        <v>-1.5</v>
      </c>
      <c r="AC597" s="40" t="s">
        <v>995</v>
      </c>
      <c r="AD597" s="40">
        <v>1</v>
      </c>
      <c r="AE597" s="41">
        <v>0</v>
      </c>
      <c r="AF597" s="42">
        <v>-39.200000000000003</v>
      </c>
      <c r="AG597" s="47">
        <f t="shared" si="103"/>
        <v>-38.799999999999997</v>
      </c>
      <c r="AH597" s="43">
        <f t="shared" ca="1" si="98"/>
        <v>-38.200000000000003</v>
      </c>
      <c r="AI597" s="43">
        <f t="shared" ca="1" si="99"/>
        <v>-37.799999999999997</v>
      </c>
      <c r="AJ597" s="44" cm="1">
        <f t="array" aca="1" ref="AJ597" ca="1" xml:space="preserve">
N("initial sens-loopgain")+
$AF597-BoxVal(ROW($AA597),26,COLUMN(INDIRECT("T"&amp;(INT(ROW($AA614)/65))*65+2)))</f>
        <v>-41.2</v>
      </c>
      <c r="AK597" s="44">
        <f t="shared" ca="1" si="100"/>
        <v>-40.799999999999997</v>
      </c>
      <c r="AL597" s="44" cm="1">
        <f t="array" aca="1" ref="AL597" ca="1" xml:space="preserve">
N("initial sens-loopgain-gain-gain ref-vcm")+
$AH597-
BoxVal(ROW($AA597),26,COLUMN(INDIRECT("T"&amp;(INT(ROW($AA614)/65))*65+2)))-
$AB597-
$W597-
IFERROR(VLOOKUP($AC597,$CT$1:$DC$31,7,FALSE),0)</f>
        <v>-38.700000000000003</v>
      </c>
      <c r="AM597" s="44">
        <f t="shared" ca="1" si="101"/>
        <v>-38.299999999999997</v>
      </c>
      <c r="AN597" s="36" t="str">
        <f t="shared" ca="1" si="102"/>
        <v>40</v>
      </c>
      <c r="AO597" s="36" t="str" cm="1">
        <f t="array" aca="1" ref="AO597" ca="1">ManualLookup(AB597,BoxVal(ROW(AB597),4,COLUMN(AO595)),INDIRECT(DO$3))</f>
        <v>04</v>
      </c>
      <c r="AP597" s="36" t="str" cm="1">
        <f t="array" aca="1" ref="AP597" ca="1">ManualLookup(AC597,BoxVal(ROW(AC597),4,COLUMN(AP595)),INDIRECT(DP$3))</f>
        <v>00</v>
      </c>
      <c r="AQ597" s="36" t="str" cm="1">
        <f t="array" aca="1" ref="AQ597" ca="1">ManualLookup(AD597,BoxVal(ROW(AD597),4,COLUMN(AQ595)),INDIRECT(DQ$3))</f>
        <v>00</v>
      </c>
      <c r="AR597" s="36" t="str" cm="1">
        <f t="array" aca="1" ref="AR597" ca="1">ManualLookup(AE597,BoxVal(ROW(AE597),4,COLUMN(AR595)),INDIRECT(DR$3))</f>
        <v>00</v>
      </c>
      <c r="AS597" s="36"/>
    </row>
    <row r="598" spans="19:45" ht="30" customHeight="1" x14ac:dyDescent="0.25">
      <c r="S598" s="7" t="s">
        <v>20</v>
      </c>
      <c r="T598" s="15">
        <v>-37</v>
      </c>
      <c r="U598" s="36" t="str">
        <f t="shared" ca="1" si="96"/>
        <v>0x45=-39.75,-39.20;</v>
      </c>
      <c r="V598" s="37"/>
      <c r="W598" s="37"/>
      <c r="X598" s="68">
        <v>1.34</v>
      </c>
      <c r="Y598" s="68">
        <v>1.4</v>
      </c>
      <c r="Z598" s="55">
        <f t="shared" ca="1" si="104"/>
        <v>1.4</v>
      </c>
      <c r="AA598" s="39" t="s">
        <v>587</v>
      </c>
      <c r="AB598" s="40">
        <v>-1</v>
      </c>
      <c r="AC598" s="40" t="s">
        <v>995</v>
      </c>
      <c r="AD598" s="40">
        <v>1</v>
      </c>
      <c r="AE598" s="41">
        <v>0</v>
      </c>
      <c r="AF598" s="42">
        <v>-39.75</v>
      </c>
      <c r="AG598" s="47">
        <f t="shared" si="103"/>
        <v>-39.200000000000003</v>
      </c>
      <c r="AH598" s="43">
        <f t="shared" ca="1" si="98"/>
        <v>-38.35</v>
      </c>
      <c r="AI598" s="43">
        <f t="shared" ca="1" si="99"/>
        <v>-37.800000000000004</v>
      </c>
      <c r="AJ598" s="44" cm="1">
        <f t="array" aca="1" ref="AJ598" ca="1" xml:space="preserve">
N("initial sens-loopgain")+
$AF598-BoxVal(ROW($AA598),26,COLUMN(INDIRECT("T"&amp;(INT(ROW($AA615)/65))*65+2)))</f>
        <v>-41.75</v>
      </c>
      <c r="AK598" s="44">
        <f t="shared" ca="1" si="100"/>
        <v>-41.2</v>
      </c>
      <c r="AL598" s="44" cm="1">
        <f t="array" aca="1" ref="AL598" ca="1" xml:space="preserve">
N("initial sens-loopgain-gain-gain ref-vcm")+
$AH598-
BoxVal(ROW($AA598),26,COLUMN(INDIRECT("T"&amp;(INT(ROW($AA615)/65))*65+2)))-
$AB598-
$W598-
IFERROR(VLOOKUP($AC598,$CT$1:$DC$31,7,FALSE),0)</f>
        <v>-39.35</v>
      </c>
      <c r="AM598" s="44">
        <f t="shared" ca="1" si="101"/>
        <v>-38.800000000000004</v>
      </c>
      <c r="AN598" s="36" t="str">
        <f t="shared" ca="1" si="102"/>
        <v>40</v>
      </c>
      <c r="AO598" s="36" t="str" cm="1">
        <f t="array" aca="1" ref="AO598" ca="1">ManualLookup(AB598,BoxVal(ROW(AB598),4,COLUMN(AO596)),INDIRECT(DO$3))</f>
        <v>05</v>
      </c>
      <c r="AP598" s="36" t="str" cm="1">
        <f t="array" aca="1" ref="AP598" ca="1">ManualLookup(AC598,BoxVal(ROW(AC598),4,COLUMN(AP596)),INDIRECT(DP$3))</f>
        <v>00</v>
      </c>
      <c r="AQ598" s="36" t="str" cm="1">
        <f t="array" aca="1" ref="AQ598" ca="1">ManualLookup(AD598,BoxVal(ROW(AD598),4,COLUMN(AQ596)),INDIRECT(DQ$3))</f>
        <v>00</v>
      </c>
      <c r="AR598" s="36" t="str" cm="1">
        <f t="array" aca="1" ref="AR598" ca="1">ManualLookup(AE598,BoxVal(ROW(AE598),4,COLUMN(AR596)),INDIRECT(DR$3))</f>
        <v>00</v>
      </c>
      <c r="AS598" s="36"/>
    </row>
    <row r="599" spans="19:45" ht="30" customHeight="1" x14ac:dyDescent="0.25">
      <c r="S599" s="7" t="s">
        <v>691</v>
      </c>
      <c r="T599" s="15" t="s">
        <v>1098</v>
      </c>
      <c r="U599" s="36" t="str">
        <f t="shared" ca="1" si="96"/>
        <v>0x54=-40.30,-39.75;</v>
      </c>
      <c r="V599" s="37">
        <v>0.1</v>
      </c>
      <c r="W599" s="37"/>
      <c r="X599" s="68">
        <v>1.95</v>
      </c>
      <c r="Y599" s="68">
        <v>2.1</v>
      </c>
      <c r="Z599" s="55">
        <f t="shared" ca="1" si="104"/>
        <v>2</v>
      </c>
      <c r="AA599" s="39" t="s">
        <v>580</v>
      </c>
      <c r="AB599" s="40">
        <v>-1.5</v>
      </c>
      <c r="AC599" s="40" t="s">
        <v>995</v>
      </c>
      <c r="AD599" s="40">
        <v>1</v>
      </c>
      <c r="AE599" s="41">
        <v>0</v>
      </c>
      <c r="AF599" s="42">
        <v>-40.299999999999997</v>
      </c>
      <c r="AG599" s="47">
        <f t="shared" si="103"/>
        <v>-39.75</v>
      </c>
      <c r="AH599" s="43">
        <f t="shared" ca="1" si="98"/>
        <v>-38.299999999999997</v>
      </c>
      <c r="AI599" s="43">
        <f t="shared" ca="1" si="99"/>
        <v>-37.75</v>
      </c>
      <c r="AJ599" s="44" cm="1">
        <f t="array" aca="1" ref="AJ599" ca="1" xml:space="preserve">
N("initial sens-loopgain")+
$AF599-BoxVal(ROW($AA599),26,COLUMN(INDIRECT("T"&amp;(INT(ROW($AA616)/65))*65+2)))</f>
        <v>-42.3</v>
      </c>
      <c r="AK599" s="44">
        <f t="shared" ca="1" si="100"/>
        <v>-41.75</v>
      </c>
      <c r="AL599" s="44" cm="1">
        <f t="array" aca="1" ref="AL599" ca="1" xml:space="preserve">
N("initial sens-loopgain-gain-gain ref-vcm")+
$AH599-
BoxVal(ROW($AA599),26,COLUMN(INDIRECT("T"&amp;(INT(ROW($AA616)/65))*65+2)))-
$AB599-
$W599-
IFERROR(VLOOKUP($AC599,$CT$1:$DC$31,7,FALSE),0)</f>
        <v>-38.799999999999997</v>
      </c>
      <c r="AM599" s="44">
        <f t="shared" ca="1" si="101"/>
        <v>-38.25</v>
      </c>
      <c r="AN599" s="36" t="str">
        <f t="shared" ca="1" si="102"/>
        <v>50</v>
      </c>
      <c r="AO599" s="36" t="str" cm="1">
        <f t="array" aca="1" ref="AO599" ca="1">ManualLookup(AB599,BoxVal(ROW(AB599),4,COLUMN(AO597)),INDIRECT(DO$3))</f>
        <v>04</v>
      </c>
      <c r="AP599" s="36" t="str" cm="1">
        <f t="array" aca="1" ref="AP599" ca="1">ManualLookup(AC599,BoxVal(ROW(AC599),4,COLUMN(AP597)),INDIRECT(DP$3))</f>
        <v>00</v>
      </c>
      <c r="AQ599" s="36" t="str" cm="1">
        <f t="array" aca="1" ref="AQ599" ca="1">ManualLookup(AD599,BoxVal(ROW(AD599),4,COLUMN(AQ597)),INDIRECT(DQ$3))</f>
        <v>00</v>
      </c>
      <c r="AR599" s="36" t="str" cm="1">
        <f t="array" aca="1" ref="AR599" ca="1">ManualLookup(AE599,BoxVal(ROW(AE599),4,COLUMN(AR597)),INDIRECT(DR$3))</f>
        <v>00</v>
      </c>
      <c r="AS599" s="36"/>
    </row>
    <row r="600" spans="19:45" ht="30" customHeight="1" x14ac:dyDescent="0.25">
      <c r="S600" s="7" t="s">
        <v>544</v>
      </c>
      <c r="T600" s="15" t="s">
        <v>1229</v>
      </c>
      <c r="U600" s="36" t="str">
        <f t="shared" ca="1" si="96"/>
        <v>0x55=-40.75,-40.30;</v>
      </c>
      <c r="V600" s="37">
        <v>0.05</v>
      </c>
      <c r="W600" s="37"/>
      <c r="X600" s="68">
        <v>2.36</v>
      </c>
      <c r="Y600" s="68">
        <v>2.4500000000000002</v>
      </c>
      <c r="Z600" s="55">
        <f t="shared" ca="1" si="104"/>
        <v>2.4499999999999997</v>
      </c>
      <c r="AA600" s="39" t="s">
        <v>580</v>
      </c>
      <c r="AB600" s="40">
        <v>-1</v>
      </c>
      <c r="AC600" s="40" t="s">
        <v>995</v>
      </c>
      <c r="AD600" s="40">
        <v>1</v>
      </c>
      <c r="AE600" s="41">
        <v>0</v>
      </c>
      <c r="AF600" s="42">
        <v>-40.75</v>
      </c>
      <c r="AG600" s="47">
        <f t="shared" si="103"/>
        <v>-40.299999999999997</v>
      </c>
      <c r="AH600" s="43">
        <f t="shared" ca="1" si="98"/>
        <v>-38.299999999999997</v>
      </c>
      <c r="AI600" s="43">
        <f t="shared" ca="1" si="99"/>
        <v>-37.849999999999994</v>
      </c>
      <c r="AJ600" s="44" cm="1">
        <f t="array" aca="1" ref="AJ600" ca="1" xml:space="preserve">
N("initial sens-loopgain")+
$AF600-BoxVal(ROW($AA600),26,COLUMN(INDIRECT("T"&amp;(INT(ROW($AA617)/65))*65+2)))</f>
        <v>-42.75</v>
      </c>
      <c r="AK600" s="44">
        <f t="shared" ca="1" si="100"/>
        <v>-42.3</v>
      </c>
      <c r="AL600" s="44" cm="1">
        <f t="array" aca="1" ref="AL600" ca="1" xml:space="preserve">
N("initial sens-loopgain-gain-gain ref-vcm")+
$AH600-
BoxVal(ROW($AA600),26,COLUMN(INDIRECT("T"&amp;(INT(ROW($AA617)/65))*65+2)))-
$AB600-
$W600-
IFERROR(VLOOKUP($AC600,$CT$1:$DC$31,7,FALSE),0)</f>
        <v>-39.299999999999997</v>
      </c>
      <c r="AM600" s="44">
        <f t="shared" ca="1" si="101"/>
        <v>-38.849999999999994</v>
      </c>
      <c r="AN600" s="36" t="str">
        <f t="shared" ca="1" si="102"/>
        <v>50</v>
      </c>
      <c r="AO600" s="36" t="str" cm="1">
        <f t="array" aca="1" ref="AO600" ca="1">ManualLookup(AB600,BoxVal(ROW(AB600),4,COLUMN(AO598)),INDIRECT(DO$3))</f>
        <v>05</v>
      </c>
      <c r="AP600" s="36" t="str" cm="1">
        <f t="array" aca="1" ref="AP600" ca="1">ManualLookup(AC600,BoxVal(ROW(AC600),4,COLUMN(AP598)),INDIRECT(DP$3))</f>
        <v>00</v>
      </c>
      <c r="AQ600" s="36" t="str" cm="1">
        <f t="array" aca="1" ref="AQ600" ca="1">ManualLookup(AD600,BoxVal(ROW(AD600),4,COLUMN(AQ598)),INDIRECT(DQ$3))</f>
        <v>00</v>
      </c>
      <c r="AR600" s="36" t="str" cm="1">
        <f t="array" aca="1" ref="AR600" ca="1">ManualLookup(AE600,BoxVal(ROW(AE600),4,COLUMN(AR598)),INDIRECT(DR$3))</f>
        <v>00</v>
      </c>
      <c r="AS600" s="36"/>
    </row>
    <row r="601" spans="19:45" ht="30" customHeight="1" x14ac:dyDescent="0.25">
      <c r="S601" s="73" t="s">
        <v>12</v>
      </c>
      <c r="T601" s="15" t="s">
        <v>548</v>
      </c>
      <c r="U601" s="36" t="str">
        <f t="shared" ca="1" si="96"/>
        <v>0x64=-41.25,-40.75;</v>
      </c>
      <c r="V601" s="37">
        <v>0.2</v>
      </c>
      <c r="W601" s="37"/>
      <c r="X601" s="68"/>
      <c r="Y601" s="68">
        <v>3</v>
      </c>
      <c r="Z601" s="55">
        <f t="shared" ca="1" si="104"/>
        <v>3</v>
      </c>
      <c r="AA601" s="39" t="s">
        <v>581</v>
      </c>
      <c r="AB601" s="40">
        <v>-1.5</v>
      </c>
      <c r="AC601" s="40" t="s">
        <v>995</v>
      </c>
      <c r="AD601" s="40">
        <v>1</v>
      </c>
      <c r="AE601" s="41">
        <v>0</v>
      </c>
      <c r="AF601" s="42">
        <v>-41.25</v>
      </c>
      <c r="AG601" s="47">
        <f t="shared" si="103"/>
        <v>-40.75</v>
      </c>
      <c r="AH601" s="43">
        <f t="shared" ca="1" si="98"/>
        <v>-38.25</v>
      </c>
      <c r="AI601" s="43">
        <f t="shared" ca="1" si="99"/>
        <v>-37.75</v>
      </c>
      <c r="AJ601" s="44" cm="1">
        <f t="array" aca="1" ref="AJ601" ca="1" xml:space="preserve">
N("initial sens-loopgain")+
$AF601-BoxVal(ROW($AA601),26,COLUMN(INDIRECT("T"&amp;(INT(ROW($AA618)/65))*65+2)))</f>
        <v>-43.25</v>
      </c>
      <c r="AK601" s="44">
        <f t="shared" ca="1" si="100"/>
        <v>-42.75</v>
      </c>
      <c r="AL601" s="44" cm="1">
        <f t="array" aca="1" ref="AL601" ca="1" xml:space="preserve">
N("initial sens-loopgain-gain-gain ref-vcm")+
$AH601-
BoxVal(ROW($AA601),26,COLUMN(INDIRECT("T"&amp;(INT(ROW($AA618)/65))*65+2)))-
$AB601-
$W601-
IFERROR(VLOOKUP($AC601,$CT$1:$DC$31,7,FALSE),0)</f>
        <v>-38.75</v>
      </c>
      <c r="AM601" s="44">
        <f t="shared" ca="1" si="101"/>
        <v>-38.25</v>
      </c>
      <c r="AN601" s="36" t="str">
        <f t="shared" ca="1" si="102"/>
        <v>60</v>
      </c>
      <c r="AO601" s="36" t="str" cm="1">
        <f t="array" aca="1" ref="AO601" ca="1">ManualLookup(AB601,BoxVal(ROW(AB601),4,COLUMN(AO599)),INDIRECT(DO$3))</f>
        <v>04</v>
      </c>
      <c r="AP601" s="36" t="str" cm="1">
        <f t="array" aca="1" ref="AP601" ca="1">ManualLookup(AC601,BoxVal(ROW(AC601),4,COLUMN(AP599)),INDIRECT(DP$3))</f>
        <v>00</v>
      </c>
      <c r="AQ601" s="36" t="str" cm="1">
        <f t="array" aca="1" ref="AQ601" ca="1">ManualLookup(AD601,BoxVal(ROW(AD601),4,COLUMN(AQ599)),INDIRECT(DQ$3))</f>
        <v>00</v>
      </c>
      <c r="AR601" s="36" t="str" cm="1">
        <f t="array" aca="1" ref="AR601" ca="1">ManualLookup(AE601,BoxVal(ROW(AE601),4,COLUMN(AR599)),INDIRECT(DR$3))</f>
        <v>00</v>
      </c>
      <c r="AS601" s="36"/>
    </row>
    <row r="602" spans="19:45" ht="30" customHeight="1" x14ac:dyDescent="0.25">
      <c r="S602" s="73" t="s">
        <v>773</v>
      </c>
      <c r="T602" s="15" t="s">
        <v>562</v>
      </c>
      <c r="U602" s="36" t="str">
        <f t="shared" ca="1" si="96"/>
        <v>0x65=-41.70,-41.25;</v>
      </c>
      <c r="V602" s="37">
        <v>0.15</v>
      </c>
      <c r="W602" s="37"/>
      <c r="X602" s="68"/>
      <c r="Y602" s="68">
        <v>3.45</v>
      </c>
      <c r="Z602" s="55">
        <f t="shared" ca="1" si="104"/>
        <v>3.4499999999999997</v>
      </c>
      <c r="AA602" s="39" t="s">
        <v>581</v>
      </c>
      <c r="AB602" s="40">
        <v>-1</v>
      </c>
      <c r="AC602" s="40" t="s">
        <v>995</v>
      </c>
      <c r="AD602" s="40">
        <v>1</v>
      </c>
      <c r="AE602" s="41">
        <v>0</v>
      </c>
      <c r="AF602" s="42">
        <v>-41.7</v>
      </c>
      <c r="AG602" s="47">
        <f t="shared" si="103"/>
        <v>-41.25</v>
      </c>
      <c r="AH602" s="43">
        <f t="shared" ca="1" si="98"/>
        <v>-38.25</v>
      </c>
      <c r="AI602" s="43">
        <f t="shared" ca="1" si="99"/>
        <v>-37.799999999999997</v>
      </c>
      <c r="AJ602" s="44" cm="1">
        <f t="array" aca="1" ref="AJ602" ca="1" xml:space="preserve">
N("initial sens-loopgain")+
$AF602-BoxVal(ROW($AA602),26,COLUMN(INDIRECT("T"&amp;(INT(ROW($AA619)/65))*65+2)))</f>
        <v>-43.7</v>
      </c>
      <c r="AK602" s="44">
        <f t="shared" ca="1" si="100"/>
        <v>-43.25</v>
      </c>
      <c r="AL602" s="44" cm="1">
        <f t="array" aca="1" ref="AL602" ca="1" xml:space="preserve">
N("initial sens-loopgain-gain-gain ref-vcm")+
$AH602-
BoxVal(ROW($AA602),26,COLUMN(INDIRECT("T"&amp;(INT(ROW($AA619)/65))*65+2)))-
$AB602-
$W602-
IFERROR(VLOOKUP($AC602,$CT$1:$DC$31,7,FALSE),0)</f>
        <v>-39.25</v>
      </c>
      <c r="AM602" s="44">
        <f t="shared" ca="1" si="101"/>
        <v>-38.799999999999997</v>
      </c>
      <c r="AN602" s="36" t="str">
        <f t="shared" ca="1" si="102"/>
        <v>60</v>
      </c>
      <c r="AO602" s="36" t="str" cm="1">
        <f t="array" aca="1" ref="AO602" ca="1">ManualLookup(AB602,BoxVal(ROW(AB602),4,COLUMN(AO600)),INDIRECT(DO$3))</f>
        <v>05</v>
      </c>
      <c r="AP602" s="36" t="str" cm="1">
        <f t="array" aca="1" ref="AP602" ca="1">ManualLookup(AC602,BoxVal(ROW(AC602),4,COLUMN(AP600)),INDIRECT(DP$3))</f>
        <v>00</v>
      </c>
      <c r="AQ602" s="36" t="str" cm="1">
        <f t="array" aca="1" ref="AQ602" ca="1">ManualLookup(AD602,BoxVal(ROW(AD602),4,COLUMN(AQ600)),INDIRECT(DQ$3))</f>
        <v>00</v>
      </c>
      <c r="AR602" s="36" t="str" cm="1">
        <f t="array" aca="1" ref="AR602" ca="1">ManualLookup(AE602,BoxVal(ROW(AE602),4,COLUMN(AR600)),INDIRECT(DR$3))</f>
        <v>00</v>
      </c>
      <c r="AS602" s="36"/>
    </row>
    <row r="603" spans="19:45" ht="30" customHeight="1" x14ac:dyDescent="0.25">
      <c r="S603" s="7" t="s">
        <v>573</v>
      </c>
      <c r="T603" s="15">
        <v>1.1000000000000001</v>
      </c>
      <c r="U603" s="36" t="str">
        <f t="shared" ca="1" si="96"/>
        <v>0x66=-42.15,-41.70;</v>
      </c>
      <c r="V603" s="37">
        <v>0.1</v>
      </c>
      <c r="W603" s="37"/>
      <c r="X603" s="68"/>
      <c r="Y603" s="68">
        <v>3.9</v>
      </c>
      <c r="Z603" s="55">
        <f t="shared" ca="1" si="104"/>
        <v>3.9</v>
      </c>
      <c r="AA603" s="39" t="s">
        <v>581</v>
      </c>
      <c r="AB603" s="40">
        <v>-0.5</v>
      </c>
      <c r="AC603" s="40" t="s">
        <v>995</v>
      </c>
      <c r="AD603" s="40">
        <v>1</v>
      </c>
      <c r="AE603" s="41">
        <v>0</v>
      </c>
      <c r="AF603" s="42">
        <v>-42.15</v>
      </c>
      <c r="AG603" s="47">
        <f t="shared" si="103"/>
        <v>-41.7</v>
      </c>
      <c r="AH603" s="43">
        <f t="shared" ca="1" si="98"/>
        <v>-38.25</v>
      </c>
      <c r="AI603" s="43">
        <f t="shared" ca="1" si="99"/>
        <v>-37.800000000000004</v>
      </c>
      <c r="AJ603" s="44" cm="1">
        <f t="array" aca="1" ref="AJ603" ca="1" xml:space="preserve">
N("initial sens-loopgain")+
$AF603-BoxVal(ROW($AA603),26,COLUMN(INDIRECT("T"&amp;(INT(ROW($AA620)/65))*65+2)))</f>
        <v>-44.15</v>
      </c>
      <c r="AK603" s="44">
        <f t="shared" ca="1" si="100"/>
        <v>-43.7</v>
      </c>
      <c r="AL603" s="44" cm="1">
        <f t="array" aca="1" ref="AL603" ca="1" xml:space="preserve">
N("initial sens-loopgain-gain-gain ref-vcm")+
$AH603-
BoxVal(ROW($AA603),26,COLUMN(INDIRECT("T"&amp;(INT(ROW($AA620)/65))*65+2)))-
$AB603-
$W603-
IFERROR(VLOOKUP($AC603,$CT$1:$DC$31,7,FALSE),0)</f>
        <v>-39.75</v>
      </c>
      <c r="AM603" s="44">
        <f t="shared" ca="1" si="101"/>
        <v>-39.300000000000004</v>
      </c>
      <c r="AN603" s="36" t="str">
        <f t="shared" ca="1" si="102"/>
        <v>60</v>
      </c>
      <c r="AO603" s="36" t="str" cm="1">
        <f t="array" aca="1" ref="AO603" ca="1">ManualLookup(AB603,BoxVal(ROW(AB603),4,COLUMN(AO601)),INDIRECT(DO$3))</f>
        <v>06</v>
      </c>
      <c r="AP603" s="36" t="str" cm="1">
        <f t="array" aca="1" ref="AP603" ca="1">ManualLookup(AC603,BoxVal(ROW(AC603),4,COLUMN(AP601)),INDIRECT(DP$3))</f>
        <v>00</v>
      </c>
      <c r="AQ603" s="36" t="str" cm="1">
        <f t="array" aca="1" ref="AQ603" ca="1">ManualLookup(AD603,BoxVal(ROW(AD603),4,COLUMN(AQ601)),INDIRECT(DQ$3))</f>
        <v>00</v>
      </c>
      <c r="AR603" s="36" t="str" cm="1">
        <f t="array" aca="1" ref="AR603" ca="1">ManualLookup(AE603,BoxVal(ROW(AE603),4,COLUMN(AR601)),INDIRECT(DR$3))</f>
        <v>00</v>
      </c>
      <c r="AS603" s="36"/>
    </row>
    <row r="604" spans="19:45" ht="30" customHeight="1" x14ac:dyDescent="0.25">
      <c r="S604" s="7" t="s">
        <v>590</v>
      </c>
      <c r="T604" s="15">
        <v>-38</v>
      </c>
      <c r="U604" s="36" t="str">
        <f t="shared" ca="1" si="96"/>
        <v>0x60=-42.70,-42.15;</v>
      </c>
      <c r="V604" s="37">
        <v>0.1</v>
      </c>
      <c r="W604" s="37"/>
      <c r="X604" s="68"/>
      <c r="Y604" s="68">
        <v>4.5</v>
      </c>
      <c r="Z604" s="55">
        <f t="shared" ca="1" si="104"/>
        <v>4.3999999999999995</v>
      </c>
      <c r="AA604" s="39" t="s">
        <v>581</v>
      </c>
      <c r="AB604" s="40">
        <v>0</v>
      </c>
      <c r="AC604" s="40" t="s">
        <v>995</v>
      </c>
      <c r="AD604" s="40">
        <v>1</v>
      </c>
      <c r="AE604" s="41">
        <v>0</v>
      </c>
      <c r="AF604" s="42">
        <v>-42.7</v>
      </c>
      <c r="AG604" s="47">
        <f t="shared" si="103"/>
        <v>-42.15</v>
      </c>
      <c r="AH604" s="43">
        <f t="shared" ca="1" si="98"/>
        <v>-38.300000000000004</v>
      </c>
      <c r="AI604" s="43">
        <f t="shared" ca="1" si="99"/>
        <v>-37.75</v>
      </c>
      <c r="AJ604" s="44" cm="1">
        <f t="array" aca="1" ref="AJ604" ca="1" xml:space="preserve">
N("initial sens-loopgain")+
$AF604-BoxVal(ROW($AA604),26,COLUMN(INDIRECT("T"&amp;(INT(ROW($AA621)/65))*65+2)))</f>
        <v>-44.7</v>
      </c>
      <c r="AK604" s="44">
        <f t="shared" ca="1" si="100"/>
        <v>-44.15</v>
      </c>
      <c r="AL604" s="44" cm="1">
        <f t="array" aca="1" ref="AL604" ca="1" xml:space="preserve">
N("initial sens-loopgain-gain-gain ref-vcm")+
$AH604-
BoxVal(ROW($AA604),26,COLUMN(INDIRECT("T"&amp;(INT(ROW($AA621)/65))*65+2)))-
$AB604-
$W604-
IFERROR(VLOOKUP($AC604,$CT$1:$DC$31,7,FALSE),0)</f>
        <v>-40.300000000000004</v>
      </c>
      <c r="AM604" s="44">
        <f t="shared" ca="1" si="101"/>
        <v>-39.75</v>
      </c>
      <c r="AN604" s="36" t="str">
        <f t="shared" ca="1" si="102"/>
        <v>60</v>
      </c>
      <c r="AO604" s="36" t="str" cm="1">
        <f t="array" aca="1" ref="AO604" ca="1">ManualLookup(AB604,BoxVal(ROW(AB604),4,COLUMN(AO602)),INDIRECT(DO$3))</f>
        <v>00</v>
      </c>
      <c r="AP604" s="36" t="str" cm="1">
        <f t="array" aca="1" ref="AP604" ca="1">ManualLookup(AC604,BoxVal(ROW(AC604),4,COLUMN(AP602)),INDIRECT(DP$3))</f>
        <v>00</v>
      </c>
      <c r="AQ604" s="36" t="str" cm="1">
        <f t="array" aca="1" ref="AQ604" ca="1">ManualLookup(AD604,BoxVal(ROW(AD604),4,COLUMN(AQ602)),INDIRECT(DQ$3))</f>
        <v>00</v>
      </c>
      <c r="AR604" s="36" t="str" cm="1">
        <f t="array" aca="1" ref="AR604" ca="1">ManualLookup(AE604,BoxVal(ROW(AE604),4,COLUMN(AR602)),INDIRECT(DR$3))</f>
        <v>00</v>
      </c>
      <c r="AS604" s="36"/>
    </row>
    <row r="605" spans="19:45" ht="30" customHeight="1" x14ac:dyDescent="0.25">
      <c r="S605" s="7" t="s">
        <v>693</v>
      </c>
      <c r="T605" s="15">
        <v>0.8</v>
      </c>
      <c r="U605" s="36"/>
      <c r="V605" s="37"/>
      <c r="W605" s="37"/>
      <c r="X605" s="68"/>
      <c r="Y605" s="6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default_NormalMode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
        <v>42</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
        <v>364</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4</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45355</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S618" s="7"/>
      <c r="T618" s="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v>4.3</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v>3.4</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v>2.4</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v>1.2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0</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-1.1000000000000001</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0</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85"/>
      <c r="T650" s="85"/>
      <c r="U650" s="85"/>
      <c r="V650" s="85"/>
      <c r="W650" s="85"/>
      <c r="X650" s="85"/>
      <c r="Y650" s="85"/>
      <c r="Z650" s="85"/>
      <c r="AA650" s="85"/>
      <c r="AB650" s="85"/>
      <c r="AC650" s="85"/>
      <c r="AD650" s="85"/>
      <c r="AE650" s="85"/>
      <c r="AF650" s="85"/>
      <c r="AG650" s="85"/>
      <c r="AH650" s="85"/>
      <c r="AI650" s="85"/>
      <c r="AJ650" s="85"/>
      <c r="AK650" s="85"/>
      <c r="AL650" s="85"/>
      <c r="AM650" s="85"/>
      <c r="AN650" s="85"/>
      <c r="AO650" s="85"/>
      <c r="AP650" s="85"/>
      <c r="AQ650" s="85"/>
      <c r="AR650" s="109"/>
      <c r="AS650" s="109"/>
    </row>
    <row r="651" spans="19:45" ht="30" customHeight="1" x14ac:dyDescent="0.25">
      <c r="S651" s="31" cm="1">
        <f t="array" ref="S651">BoxNum(ROW($S651))</f>
        <v>11</v>
      </c>
      <c r="T651" s="7" t="s">
        <v>698</v>
      </c>
      <c r="U651" s="15" t="s">
        <v>1224</v>
      </c>
      <c r="V651" s="12"/>
      <c r="W651" s="65"/>
      <c r="X651" s="12"/>
      <c r="Y651" s="7">
        <f>VLOOKUP(U651,$DX$1:$DZ$21,3,FALSE)</f>
        <v>0</v>
      </c>
      <c r="Z651" s="5"/>
      <c r="AA651" s="5"/>
      <c r="AB651" s="5"/>
      <c r="AC651" s="5"/>
      <c r="AD651" s="8"/>
      <c r="AE651" s="5"/>
      <c r="AF651" s="5"/>
      <c r="AG651" s="5"/>
      <c r="AH651" s="5"/>
      <c r="AI651" s="5"/>
      <c r="AJ651" s="5"/>
      <c r="AK651" s="5"/>
      <c r="AL651" s="5"/>
      <c r="AM651" s="5"/>
      <c r="AN651" s="5"/>
      <c r="AO651" s="5"/>
      <c r="AP651" s="5"/>
      <c r="AQ651" s="5"/>
      <c r="AR651" s="5"/>
      <c r="AS651" s="5"/>
    </row>
    <row r="652" spans="19:45" ht="30" customHeight="1" x14ac:dyDescent="0.25">
      <c r="S652" s="7" t="s">
        <v>24</v>
      </c>
      <c r="T652" s="15"/>
      <c r="U652" s="5" t="s">
        <v>23</v>
      </c>
      <c r="V652" s="7">
        <f>VLOOKUP(U651,$DX$1:$DZ$21,2,FALSE)</f>
        <v>0</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c r="U653" s="104"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e">
        <f>VLOOKUP($T662,$DE$1:$DJ$31,2,FALSE)</f>
        <v>#N/A</v>
      </c>
      <c r="AO654" s="56" t="e">
        <f>VLOOKUP($T662,$DE$1:$DJ$31,3,FALSE)</f>
        <v>#N/A</v>
      </c>
      <c r="AP654" s="56" t="e">
        <f>VLOOKUP($T662,$DE$1:$DJ$31,4,FALSE)</f>
        <v>#N/A</v>
      </c>
      <c r="AQ654" s="56" t="e">
        <f>VLOOKUP($T662,$DE$1:$DJ$31,5,FALSE)</f>
        <v>#N/A</v>
      </c>
      <c r="AR654" s="56" t="e">
        <f>VLOOKUP($T662,$DE$1:$DJ$31,6,FALSE)</f>
        <v>#N/A</v>
      </c>
      <c r="AS654" s="35"/>
    </row>
    <row r="655" spans="19:45" ht="30" customHeight="1" x14ac:dyDescent="0.25">
      <c r="S655" s="7" t="s">
        <v>18</v>
      </c>
      <c r="T655" s="15"/>
      <c r="U655" s="36" t="str">
        <f t="shared" ref="U655:U669" ca="1" si="105">ConfigCode($AA655,$AN655,$AO655,$AP655,$AQ655,$AR655,$AF655,$AG655,2)</f>
        <v>Code Error</v>
      </c>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t="str" cm="1">
        <f t="array" aca="1" ref="AR655" ca="1">ManualLookup(AE655,BoxVal(ROW(AE655),4,COLUMN(AR653)),INDIRECT(DR$3))</f>
        <v>錯誤: 無法解析範圍或參數</v>
      </c>
      <c r="AS655" s="33"/>
    </row>
    <row r="656" spans="19:45" ht="30" customHeight="1" x14ac:dyDescent="0.25">
      <c r="S656" s="7" t="s">
        <v>13</v>
      </c>
      <c r="T656" s="15"/>
      <c r="U656" s="36" t="str">
        <f t="shared" ca="1" si="105"/>
        <v>Code Error</v>
      </c>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t="str" cm="1">
        <f t="array" aca="1" ref="AR656" ca="1">ManualLookup(AE656,BoxVal(ROW(AE656),4,COLUMN(AR654)),INDIRECT(DR$3))</f>
        <v>錯誤: 無法解析範圍或參數</v>
      </c>
      <c r="AS656" s="36"/>
    </row>
    <row r="657" spans="19:45" ht="30" customHeight="1" x14ac:dyDescent="0.25">
      <c r="S657" s="26"/>
      <c r="T657" s="17"/>
      <c r="U657" s="36" t="str">
        <f t="shared" ca="1" si="105"/>
        <v>Code Error</v>
      </c>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t="str" cm="1">
        <f t="array" aca="1" ref="AR657" ca="1">ManualLookup(AE657,BoxVal(ROW(AE657),4,COLUMN(AR655)),INDIRECT(DR$3))</f>
        <v>錯誤: 無法解析範圍或參數</v>
      </c>
      <c r="AS657" s="36"/>
    </row>
    <row r="658" spans="19:45" ht="30" customHeight="1" x14ac:dyDescent="0.25">
      <c r="S658" s="7" t="s">
        <v>19</v>
      </c>
      <c r="T658" s="15"/>
      <c r="U658" s="36" t="str">
        <f t="shared" ca="1" si="105"/>
        <v>Code Error</v>
      </c>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t="str" cm="1">
        <f t="array" aca="1" ref="AR658" ca="1">ManualLookup(AE658,BoxVal(ROW(AE658),4,COLUMN(AR656)),INDIRECT(DR$3))</f>
        <v>錯誤: 無法解析範圍或參數</v>
      </c>
      <c r="AS658" s="36"/>
    </row>
    <row r="659" spans="19:45" ht="30" customHeight="1" x14ac:dyDescent="0.25">
      <c r="S659" s="7" t="s">
        <v>15</v>
      </c>
      <c r="T659" s="15"/>
      <c r="U659" s="36" t="str">
        <f t="shared" ca="1" si="105"/>
        <v>Code Error</v>
      </c>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t="str" cm="1">
        <f t="array" aca="1" ref="AR659" ca="1">ManualLookup(AE659,BoxVal(ROW(AE659),4,COLUMN(AR657)),INDIRECT(DR$3))</f>
        <v>錯誤: 無法解析範圍或參數</v>
      </c>
      <c r="AS659" s="36"/>
    </row>
    <row r="660" spans="19:45" ht="30" customHeight="1" x14ac:dyDescent="0.25">
      <c r="S660" s="7" t="s">
        <v>705</v>
      </c>
      <c r="T660" s="15"/>
      <c r="U660" s="36" t="str">
        <f t="shared" ca="1" si="105"/>
        <v>Code Error</v>
      </c>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t="str" cm="1">
        <f t="array" aca="1" ref="AR660" ca="1">ManualLookup(AE660,BoxVal(ROW(AE660),4,COLUMN(AR658)),INDIRECT(DR$3))</f>
        <v>錯誤: 無法解析範圍或參數</v>
      </c>
      <c r="AS660" s="36"/>
    </row>
    <row r="661" spans="19:45" ht="30" customHeight="1" x14ac:dyDescent="0.25">
      <c r="S661" s="7" t="s">
        <v>605</v>
      </c>
      <c r="T661" s="15"/>
      <c r="U661" s="36" t="str">
        <f t="shared" ca="1" si="105"/>
        <v>Code Error</v>
      </c>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t="str" cm="1">
        <f t="array" aca="1" ref="AR661" ca="1">ManualLookup(AE661,BoxVal(ROW(AE661),4,COLUMN(AR659)),INDIRECT(DR$3))</f>
        <v>錯誤: 無法解析範圍或參數</v>
      </c>
      <c r="AS661" s="36"/>
    </row>
    <row r="662" spans="19:45" ht="30" customHeight="1" x14ac:dyDescent="0.25">
      <c r="S662" s="7" t="s">
        <v>721</v>
      </c>
      <c r="T662" s="15"/>
      <c r="U662" s="36" t="str">
        <f t="shared" ca="1" si="105"/>
        <v>Code Error</v>
      </c>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t="str" cm="1">
        <f t="array" aca="1" ref="AR662" ca="1">ManualLookup(AE662,BoxVal(ROW(AE662),4,COLUMN(AR660)),INDIRECT(DR$3))</f>
        <v>錯誤: 無法解析範圍或參數</v>
      </c>
      <c r="AS662" s="36"/>
    </row>
    <row r="663" spans="19:45" ht="30" customHeight="1" x14ac:dyDescent="0.25">
      <c r="S663" s="7" t="s">
        <v>20</v>
      </c>
      <c r="T663" s="15"/>
      <c r="U663" s="36" t="str">
        <f t="shared" ca="1" si="105"/>
        <v>Code Error</v>
      </c>
      <c r="V663" s="37"/>
      <c r="W663" s="37"/>
      <c r="X663" s="68"/>
      <c r="Y663" s="68"/>
      <c r="Z663" s="55"/>
      <c r="AA663" s="39"/>
      <c r="AB663" s="40"/>
      <c r="AC663" s="40"/>
      <c r="AD663" s="40"/>
      <c r="AE663" s="41"/>
      <c r="AF663" s="42"/>
      <c r="AG663" s="47"/>
      <c r="AH663" s="43"/>
      <c r="AI663" s="43"/>
      <c r="AJ663" s="44"/>
      <c r="AK663" s="44"/>
      <c r="AL663" s="44"/>
      <c r="AM663" s="44"/>
      <c r="AN663" s="36"/>
      <c r="AO663" s="36"/>
      <c r="AP663" s="36"/>
      <c r="AQ663" s="36"/>
      <c r="AR663" s="36" t="str" cm="1">
        <f t="array" aca="1" ref="AR663" ca="1">ManualLookup(AE663,BoxVal(ROW(AE663),4,COLUMN(AR661)),INDIRECT(DR$3))</f>
        <v>錯誤: 無法解析範圍或參數</v>
      </c>
      <c r="AS663" s="36"/>
    </row>
    <row r="664" spans="19:45" ht="30" customHeight="1" x14ac:dyDescent="0.25">
      <c r="S664" s="7" t="s">
        <v>691</v>
      </c>
      <c r="T664" s="15"/>
      <c r="U664" s="36" t="str">
        <f t="shared" ca="1" si="105"/>
        <v>Code Error</v>
      </c>
      <c r="V664" s="37"/>
      <c r="W664" s="37"/>
      <c r="X664" s="68"/>
      <c r="Y664" s="68"/>
      <c r="Z664" s="55"/>
      <c r="AA664" s="39"/>
      <c r="AB664" s="40"/>
      <c r="AC664" s="40"/>
      <c r="AD664" s="40"/>
      <c r="AE664" s="41"/>
      <c r="AF664" s="42"/>
      <c r="AG664" s="47"/>
      <c r="AH664" s="43"/>
      <c r="AI664" s="43"/>
      <c r="AJ664" s="44"/>
      <c r="AK664" s="44"/>
      <c r="AL664" s="44"/>
      <c r="AM664" s="44"/>
      <c r="AN664" s="36"/>
      <c r="AO664" s="36"/>
      <c r="AP664" s="36"/>
      <c r="AQ664" s="36"/>
      <c r="AR664" s="36" t="str" cm="1">
        <f t="array" aca="1" ref="AR664" ca="1">ManualLookup(AE664,BoxVal(ROW(AE664),4,COLUMN(AR662)),INDIRECT(DR$3))</f>
        <v>錯誤: 無法解析範圍或參數</v>
      </c>
      <c r="AS664" s="36"/>
    </row>
    <row r="665" spans="19:45" ht="30" customHeight="1" x14ac:dyDescent="0.25">
      <c r="S665" s="7" t="s">
        <v>544</v>
      </c>
      <c r="T665" s="15"/>
      <c r="U665" s="36" t="str">
        <f t="shared" ca="1" si="105"/>
        <v>Code Error</v>
      </c>
      <c r="V665" s="37"/>
      <c r="W665" s="37"/>
      <c r="X665" s="68"/>
      <c r="Y665" s="68"/>
      <c r="Z665" s="55"/>
      <c r="AA665" s="39"/>
      <c r="AB665" s="40"/>
      <c r="AC665" s="40"/>
      <c r="AD665" s="40"/>
      <c r="AE665" s="41"/>
      <c r="AF665" s="42"/>
      <c r="AG665" s="47"/>
      <c r="AH665" s="43"/>
      <c r="AI665" s="43"/>
      <c r="AJ665" s="44"/>
      <c r="AK665" s="44"/>
      <c r="AL665" s="44"/>
      <c r="AM665" s="44"/>
      <c r="AN665" s="36"/>
      <c r="AO665" s="36"/>
      <c r="AP665" s="36"/>
      <c r="AQ665" s="36"/>
      <c r="AR665" s="36" t="str" cm="1">
        <f t="array" aca="1" ref="AR665" ca="1">ManualLookup(AE665,BoxVal(ROW(AE665),4,COLUMN(AR663)),INDIRECT(DR$3))</f>
        <v>錯誤: 無法解析範圍或參數</v>
      </c>
      <c r="AS665" s="36"/>
    </row>
    <row r="666" spans="19:45" ht="30" customHeight="1" x14ac:dyDescent="0.25">
      <c r="S666" s="73" t="s">
        <v>12</v>
      </c>
      <c r="T666" s="15"/>
      <c r="U666" s="36" t="str">
        <f t="shared" ca="1" si="105"/>
        <v>Code Error</v>
      </c>
      <c r="V666" s="37"/>
      <c r="W666" s="37"/>
      <c r="X666" s="68"/>
      <c r="Y666" s="68"/>
      <c r="Z666" s="55"/>
      <c r="AA666" s="39"/>
      <c r="AB666" s="40"/>
      <c r="AC666" s="40"/>
      <c r="AD666" s="40"/>
      <c r="AE666" s="41"/>
      <c r="AF666" s="42"/>
      <c r="AG666" s="47"/>
      <c r="AH666" s="43"/>
      <c r="AI666" s="43"/>
      <c r="AJ666" s="44"/>
      <c r="AK666" s="44"/>
      <c r="AL666" s="44"/>
      <c r="AM666" s="44"/>
      <c r="AN666" s="36"/>
      <c r="AO666" s="36"/>
      <c r="AP666" s="36"/>
      <c r="AQ666" s="36"/>
      <c r="AR666" s="36" t="str" cm="1">
        <f t="array" aca="1" ref="AR666" ca="1">ManualLookup(AE666,BoxVal(ROW(AE666),4,COLUMN(AR664)),INDIRECT(DR$3))</f>
        <v>錯誤: 無法解析範圍或參數</v>
      </c>
      <c r="AS666" s="36"/>
    </row>
    <row r="667" spans="19:45" ht="30" customHeight="1" x14ac:dyDescent="0.25">
      <c r="S667" s="73" t="s">
        <v>773</v>
      </c>
      <c r="T667" s="15"/>
      <c r="U667" s="36" t="str">
        <f t="shared" ca="1" si="105"/>
        <v>Code Error</v>
      </c>
      <c r="V667" s="37"/>
      <c r="W667" s="37"/>
      <c r="X667" s="68"/>
      <c r="Y667" s="68"/>
      <c r="Z667" s="55"/>
      <c r="AA667" s="39"/>
      <c r="AB667" s="40"/>
      <c r="AC667" s="40"/>
      <c r="AD667" s="40"/>
      <c r="AE667" s="41"/>
      <c r="AF667" s="42"/>
      <c r="AG667" s="47"/>
      <c r="AH667" s="43"/>
      <c r="AI667" s="43"/>
      <c r="AJ667" s="44"/>
      <c r="AK667" s="44"/>
      <c r="AL667" s="44"/>
      <c r="AM667" s="44"/>
      <c r="AN667" s="36"/>
      <c r="AO667" s="36"/>
      <c r="AP667" s="36"/>
      <c r="AQ667" s="36"/>
      <c r="AR667" s="36" t="str" cm="1">
        <f t="array" aca="1" ref="AR667" ca="1">ManualLookup(AE667,BoxVal(ROW(AE667),4,COLUMN(AR665)),INDIRECT(DR$3))</f>
        <v>錯誤: 無法解析範圍或參數</v>
      </c>
      <c r="AS667" s="36"/>
    </row>
    <row r="668" spans="19:45" ht="30" customHeight="1" x14ac:dyDescent="0.25">
      <c r="S668" s="7" t="s">
        <v>573</v>
      </c>
      <c r="T668" s="15"/>
      <c r="U668" s="36" t="str">
        <f t="shared" ca="1" si="105"/>
        <v>Code Error</v>
      </c>
      <c r="V668" s="37"/>
      <c r="W668" s="37"/>
      <c r="X668" s="68"/>
      <c r="Y668" s="68"/>
      <c r="Z668" s="55"/>
      <c r="AA668" s="39"/>
      <c r="AB668" s="40"/>
      <c r="AC668" s="40"/>
      <c r="AD668" s="40"/>
      <c r="AE668" s="41"/>
      <c r="AF668" s="42"/>
      <c r="AG668" s="47"/>
      <c r="AH668" s="43"/>
      <c r="AI668" s="43"/>
      <c r="AJ668" s="44"/>
      <c r="AK668" s="44"/>
      <c r="AL668" s="44"/>
      <c r="AM668" s="44"/>
      <c r="AN668" s="36"/>
      <c r="AO668" s="36"/>
      <c r="AP668" s="36"/>
      <c r="AQ668" s="36"/>
      <c r="AR668" s="36" t="str" cm="1">
        <f t="array" aca="1" ref="AR668" ca="1">ManualLookup(AE668,BoxVal(ROW(AE668),4,COLUMN(AR666)),INDIRECT(DR$3))</f>
        <v>錯誤: 無法解析範圍或參數</v>
      </c>
      <c r="AS668" s="36"/>
    </row>
    <row r="669" spans="19:45" ht="30" customHeight="1" x14ac:dyDescent="0.25">
      <c r="S669" s="7" t="s">
        <v>590</v>
      </c>
      <c r="T669" s="15"/>
      <c r="U669" s="36" t="str">
        <f t="shared" ca="1" si="105"/>
        <v>Code Error</v>
      </c>
      <c r="V669" s="37"/>
      <c r="W669" s="37"/>
      <c r="X669" s="68"/>
      <c r="Y669" s="68"/>
      <c r="Z669" s="55"/>
      <c r="AA669" s="39"/>
      <c r="AB669" s="40"/>
      <c r="AC669" s="40"/>
      <c r="AD669" s="40"/>
      <c r="AE669" s="41"/>
      <c r="AF669" s="42"/>
      <c r="AG669" s="47"/>
      <c r="AH669" s="43"/>
      <c r="AI669" s="43"/>
      <c r="AJ669" s="44"/>
      <c r="AK669" s="44"/>
      <c r="AL669" s="44"/>
      <c r="AM669" s="44"/>
      <c r="AN669" s="36"/>
      <c r="AO669" s="36"/>
      <c r="AP669" s="36"/>
      <c r="AQ669" s="36"/>
      <c r="AR669" s="36" t="str" cm="1">
        <f t="array" aca="1" ref="AR669" ca="1">ManualLookup(AE669,BoxVal(ROW(AE669),4,COLUMN(AR667)),INDIRECT(DR$3))</f>
        <v>錯誤: 無法解析範圍或參數</v>
      </c>
      <c r="AS669" s="36"/>
    </row>
    <row r="670" spans="19:45" ht="30" customHeight="1" x14ac:dyDescent="0.25">
      <c r="S670" s="7" t="s">
        <v>693</v>
      </c>
      <c r="T670" s="15"/>
      <c r="U670" s="36"/>
      <c r="V670" s="37"/>
      <c r="W670" s="37"/>
      <c r="X670" s="68"/>
      <c r="Y670" s="6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
        <v>42</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
        <v>364</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15</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 xml:space="preserve">+/- </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 xml:space="preserve"> :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S683" s="7"/>
      <c r="T683" s="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85"/>
      <c r="T715" s="85"/>
      <c r="U715" s="85"/>
      <c r="V715" s="85"/>
      <c r="W715" s="85"/>
      <c r="X715" s="85"/>
      <c r="Y715" s="85"/>
      <c r="Z715" s="85"/>
      <c r="AA715" s="85"/>
      <c r="AB715" s="85"/>
      <c r="AC715" s="85"/>
      <c r="AD715" s="85"/>
      <c r="AE715" s="85"/>
      <c r="AF715" s="85"/>
      <c r="AG715" s="85"/>
      <c r="AH715" s="85"/>
      <c r="AI715" s="85"/>
      <c r="AJ715" s="85"/>
      <c r="AK715" s="85"/>
      <c r="AL715" s="85"/>
      <c r="AM715" s="85"/>
      <c r="AN715" s="85"/>
      <c r="AO715" s="85"/>
      <c r="AP715" s="85"/>
      <c r="AQ715" s="85"/>
      <c r="AR715" s="109"/>
      <c r="AS715" s="109"/>
    </row>
    <row r="716" spans="19:45" ht="30" customHeight="1" x14ac:dyDescent="0.25">
      <c r="S716" s="31" cm="1">
        <f t="array" ref="S716">BoxNum(ROW($S716))</f>
        <v>12</v>
      </c>
      <c r="T716" s="7" t="s">
        <v>698</v>
      </c>
      <c r="U716" s="15" t="s">
        <v>1224</v>
      </c>
      <c r="V716" s="12"/>
      <c r="W716" s="65"/>
      <c r="X716" s="12"/>
      <c r="Y716" s="7">
        <f>VLOOKUP(U716,$DX$1:$DZ$21,3,FALSE)</f>
        <v>0</v>
      </c>
      <c r="Z716" s="5"/>
      <c r="AA716" s="5"/>
      <c r="AB716" s="5"/>
      <c r="AC716" s="5"/>
      <c r="AD716" s="8"/>
      <c r="AE716" s="5"/>
      <c r="AF716" s="5"/>
      <c r="AG716" s="5"/>
      <c r="AH716" s="5"/>
      <c r="AI716" s="5"/>
      <c r="AJ716" s="5"/>
      <c r="AK716" s="5"/>
      <c r="AL716" s="5"/>
      <c r="AM716" s="5"/>
      <c r="AN716" s="5"/>
      <c r="AO716" s="5"/>
      <c r="AP716" s="5"/>
      <c r="AQ716" s="5"/>
      <c r="AR716" s="5"/>
      <c r="AS716" s="5"/>
    </row>
    <row r="717" spans="19:45" ht="30" customHeight="1" x14ac:dyDescent="0.25">
      <c r="S717" s="7" t="s">
        <v>24</v>
      </c>
      <c r="T717" s="15" t="s">
        <v>433</v>
      </c>
      <c r="U717" s="5" t="s">
        <v>23</v>
      </c>
      <c r="V717" s="7">
        <f>VLOOKUP(U716,$DX$1:$DZ$21,2,FALSE)</f>
        <v>0</v>
      </c>
      <c r="W717" s="19"/>
      <c r="X717" s="19"/>
      <c r="Y717" s="19"/>
      <c r="Z717" s="19"/>
      <c r="AA717" s="5" t="s">
        <v>592</v>
      </c>
      <c r="AB717" s="26" t="str">
        <f>T736&amp;"_"&amp;ABS(T734)&amp;"dB_"&amp;T738&amp;"_"&amp;T739&amp;"_"&amp;GetAbsMaxMinText(AF720:AG779)&amp;"_"&amp;T719&amp;"_"&amp;T718&amp;S716&amp;"."&amp;T742</f>
        <v>10V_NormalMode_38dB_M804WG_N005A_390_415_ZTS6216_Sample12.0</v>
      </c>
      <c r="AC717" s="18"/>
      <c r="AD717" s="18"/>
      <c r="AE717" s="18"/>
      <c r="AF717" s="18"/>
      <c r="AG717" s="18"/>
      <c r="AH717" s="19"/>
      <c r="AI717" s="19" t="s">
        <v>2</v>
      </c>
      <c r="AJ717" s="16" t="s">
        <v>1250</v>
      </c>
      <c r="AK717" s="16"/>
      <c r="AL717" s="16"/>
      <c r="AM717" s="16"/>
      <c r="AN717" s="16"/>
      <c r="AO717" s="16"/>
      <c r="AP717" s="16"/>
      <c r="AQ717" s="16"/>
      <c r="AR717" s="16"/>
      <c r="AS717" s="16"/>
    </row>
    <row r="718" spans="19:45" ht="30" customHeight="1" x14ac:dyDescent="0.25">
      <c r="S718" s="7" t="s">
        <v>5</v>
      </c>
      <c r="T718" s="15" t="s">
        <v>445</v>
      </c>
      <c r="U718" s="104"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292</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row>
    <row r="720" spans="19:45" ht="30" customHeight="1" x14ac:dyDescent="0.25">
      <c r="S720" s="7" t="s">
        <v>18</v>
      </c>
      <c r="T720" s="15" t="s">
        <v>41</v>
      </c>
      <c r="U720" s="36" t="str">
        <f t="shared" ref="U720:U722" ca="1" si="106">ConfigCode($AA720,$AN720,$AO720,$AP720,$AQ720,$AR720,$AF720,$AG720,2)</f>
        <v>0x08=-40.00,-39.00;</v>
      </c>
      <c r="V720" s="37"/>
      <c r="W720" s="37"/>
      <c r="X720" s="68"/>
      <c r="Y720" s="68"/>
      <c r="Z720" s="55">
        <f t="shared" ref="Z720:Z722" ca="1" si="107" xml:space="preserve">
N("vbias,vlookup vbias range")+
VLOOKUP($AA720,INDIRECT(BoxVal(ROW($AA720),34,COLUMN(T716))),2,FALSE)+
N("gain")+
$AB720+
N("vcm")+
VLOOKUP($AC720,$CT$1:$DC$31,7,FALSE)+
N("(vbias*vcp*vbg-vbias)*sensor ratio")+
VbiasCal($AA720,$AD720,$AE720,BoxVal(ROW($AC720),18,COLUMN($T$22)))+
N("vbias ref+gain ref")+
$V720+$W720</f>
        <v>1.5</v>
      </c>
      <c r="AA720" s="39" t="s">
        <v>584</v>
      </c>
      <c r="AB720" s="40">
        <v>1.5</v>
      </c>
      <c r="AC720" s="40" t="s">
        <v>995</v>
      </c>
      <c r="AD720" s="40">
        <v>1</v>
      </c>
      <c r="AE720" s="41">
        <v>0</v>
      </c>
      <c r="AF720" s="42">
        <v>-40</v>
      </c>
      <c r="AG720" s="42">
        <v>-39</v>
      </c>
      <c r="AH720" s="43">
        <f t="shared" ref="AH720:AH722" ca="1" si="108">$AF720+$Z720</f>
        <v>-38.5</v>
      </c>
      <c r="AI720" s="43">
        <f t="shared" ref="AI720:AI722" ca="1" si="109">$AG720+$Z720</f>
        <v>-37.5</v>
      </c>
      <c r="AJ720" s="44" cm="1">
        <f t="array" aca="1" ref="AJ720" ca="1" xml:space="preserve">
N("initial sens-loopgain")+
$AF720-BoxVal(ROW($AA720),26,COLUMN(INDIRECT("T"&amp;(INT(ROW($AA737)/65))*65+2)))</f>
        <v>-42</v>
      </c>
      <c r="AK720" s="44">
        <f t="shared" ref="AK720:AK722" ca="1" si="110">AJ720+(AG720-AF720)</f>
        <v>-41</v>
      </c>
      <c r="AL720" s="44" cm="1">
        <f t="array" aca="1" ref="AL720" ca="1" xml:space="preserve">
N("initial sens-loopgain-gain-gain ref-vcm")+
$AH720-
BoxVal(ROW($AA720),26,COLUMN(INDIRECT("T"&amp;(INT(ROW($AA737)/65))*65+2)))-
$AB720-
$W720-
IFERROR(VLOOKUP($AC720,$CT$1:$DC$31,7,FALSE),0)</f>
        <v>-42</v>
      </c>
      <c r="AM720" s="44">
        <f t="shared" ref="AM720:AM722" ca="1" si="111">AL720+(AG720-AF720)</f>
        <v>-41</v>
      </c>
      <c r="AN720" s="36" t="str">
        <f t="shared" ref="AN720:AN722" ca="1" si="112">IF(BoxVal(ROW(AA720),9,COLUMN(T718))="FIX","00",ManualLookup(AA720,BoxVal(ROW(AA720),4,COLUMN(AN718)),INDIRECT(DN$3)))</f>
        <v>00</v>
      </c>
      <c r="AO720" s="36" t="str" cm="1">
        <f t="array" aca="1" ref="AO720" ca="1">ManualLookup(AB720,BoxVal(ROW(AB720),4,COLUMN(AO718)),INDIRECT(DO$3))</f>
        <v>08</v>
      </c>
      <c r="AP720" s="36" t="str" cm="1">
        <f t="array" aca="1" ref="AP720" ca="1">ManualLookup(AC720,BoxVal(ROW(AC720),4,COLUMN(AP718)),INDIRECT(DP$3))</f>
        <v>00</v>
      </c>
      <c r="AQ720" s="36" t="str" cm="1">
        <f t="array" aca="1" ref="AQ720" ca="1">ManualLookup(AD720,BoxVal(ROW(AD720),4,COLUMN(AQ718)),INDIRECT(DQ$3))</f>
        <v>00</v>
      </c>
      <c r="AR720" s="36" t="str" cm="1">
        <f t="array" aca="1" ref="AR720" ca="1">ManualLookup(AE720,BoxVal(ROW(AE720),4,COLUMN(AR718)),INDIRECT(DR$3))</f>
        <v>00</v>
      </c>
      <c r="AS720" s="33"/>
    </row>
    <row r="721" spans="19:45" ht="30" customHeight="1" x14ac:dyDescent="0.25">
      <c r="S721" s="7" t="s">
        <v>13</v>
      </c>
      <c r="T721" s="15" t="s">
        <v>399</v>
      </c>
      <c r="U721" s="36" t="str">
        <f t="shared" ca="1" si="106"/>
        <v>0x09=-41.00,-40.00;</v>
      </c>
      <c r="V721" s="37"/>
      <c r="W721" s="37"/>
      <c r="X721" s="68"/>
      <c r="Y721" s="68"/>
      <c r="Z721" s="55">
        <f t="shared" ca="1" si="107"/>
        <v>2.5</v>
      </c>
      <c r="AA721" s="39" t="s">
        <v>584</v>
      </c>
      <c r="AB721" s="40">
        <v>2.5</v>
      </c>
      <c r="AC721" s="40" t="s">
        <v>995</v>
      </c>
      <c r="AD721" s="40">
        <v>1</v>
      </c>
      <c r="AE721" s="41">
        <v>0</v>
      </c>
      <c r="AF721" s="42">
        <v>-41</v>
      </c>
      <c r="AG721" s="47">
        <f t="shared" ref="AG721:AG722" si="113">AF720</f>
        <v>-40</v>
      </c>
      <c r="AH721" s="43">
        <f t="shared" ca="1" si="108"/>
        <v>-38.5</v>
      </c>
      <c r="AI721" s="43">
        <f t="shared" ca="1" si="109"/>
        <v>-37.5</v>
      </c>
      <c r="AJ721" s="44" cm="1">
        <f t="array" aca="1" ref="AJ721" ca="1" xml:space="preserve">
N("initial sens-loopgain")+
$AF721-BoxVal(ROW($AA721),26,COLUMN(INDIRECT("T"&amp;(INT(ROW($AA738)/65))*65+2)))</f>
        <v>-43</v>
      </c>
      <c r="AK721" s="44">
        <f t="shared" ca="1" si="110"/>
        <v>-42</v>
      </c>
      <c r="AL721" s="44" cm="1">
        <f t="array" aca="1" ref="AL721" ca="1" xml:space="preserve">
N("initial sens-loopgain-gain-gain ref-vcm")+
$AH721-
BoxVal(ROW($AA721),26,COLUMN(INDIRECT("T"&amp;(INT(ROW($AA738)/65))*65+2)))-
$AB721-
$W721-
IFERROR(VLOOKUP($AC721,$CT$1:$DC$31,7,FALSE),0)</f>
        <v>-43</v>
      </c>
      <c r="AM721" s="44">
        <f t="shared" ca="1" si="111"/>
        <v>-42</v>
      </c>
      <c r="AN721" s="36" t="str">
        <f t="shared" ca="1" si="112"/>
        <v>00</v>
      </c>
      <c r="AO721" s="36" t="str" cm="1">
        <f t="array" aca="1" ref="AO721" ca="1">ManualLookup(AB721,BoxVal(ROW(AB721),4,COLUMN(AO719)),INDIRECT(DO$3))</f>
        <v>09</v>
      </c>
      <c r="AP721" s="36" t="str" cm="1">
        <f t="array" aca="1" ref="AP721" ca="1">ManualLookup(AC721,BoxVal(ROW(AC721),4,COLUMN(AP719)),INDIRECT(DP$3))</f>
        <v>00</v>
      </c>
      <c r="AQ721" s="36" t="str" cm="1">
        <f t="array" aca="1" ref="AQ721" ca="1">ManualLookup(AD721,BoxVal(ROW(AD721),4,COLUMN(AQ719)),INDIRECT(DQ$3))</f>
        <v>00</v>
      </c>
      <c r="AR721" s="36" t="str" cm="1">
        <f t="array" aca="1" ref="AR721" ca="1">ManualLookup(AE721,BoxVal(ROW(AE721),4,COLUMN(AR719)),INDIRECT(DR$3))</f>
        <v>00</v>
      </c>
      <c r="AS721" s="36"/>
    </row>
    <row r="722" spans="19:45" ht="30" customHeight="1" x14ac:dyDescent="0.25">
      <c r="S722" s="26"/>
      <c r="T722" s="17"/>
      <c r="U722" s="36" t="str">
        <f t="shared" ca="1" si="106"/>
        <v>0x0A=-41.50,-41.00;</v>
      </c>
      <c r="V722" s="37"/>
      <c r="W722" s="37"/>
      <c r="X722" s="68"/>
      <c r="Y722" s="68"/>
      <c r="Z722" s="55">
        <f t="shared" ca="1" si="107"/>
        <v>3.5</v>
      </c>
      <c r="AA722" s="39" t="s">
        <v>584</v>
      </c>
      <c r="AB722" s="40">
        <v>3.5</v>
      </c>
      <c r="AC722" s="40" t="s">
        <v>995</v>
      </c>
      <c r="AD722" s="40">
        <v>1</v>
      </c>
      <c r="AE722" s="41">
        <v>0</v>
      </c>
      <c r="AF722" s="42">
        <v>-41.5</v>
      </c>
      <c r="AG722" s="47">
        <f t="shared" si="113"/>
        <v>-41</v>
      </c>
      <c r="AH722" s="43">
        <f t="shared" ca="1" si="108"/>
        <v>-38</v>
      </c>
      <c r="AI722" s="43">
        <f t="shared" ca="1" si="109"/>
        <v>-37.5</v>
      </c>
      <c r="AJ722" s="44" cm="1">
        <f t="array" aca="1" ref="AJ722" ca="1" xml:space="preserve">
N("initial sens-loopgain")+
$AF722-BoxVal(ROW($AA722),26,COLUMN(INDIRECT("T"&amp;(INT(ROW($AA739)/65))*65+2)))</f>
        <v>-43.5</v>
      </c>
      <c r="AK722" s="44">
        <f t="shared" ca="1" si="110"/>
        <v>-43</v>
      </c>
      <c r="AL722" s="44" cm="1">
        <f t="array" aca="1" ref="AL722" ca="1" xml:space="preserve">
N("initial sens-loopgain-gain-gain ref-vcm")+
$AH722-
BoxVal(ROW($AA722),26,COLUMN(INDIRECT("T"&amp;(INT(ROW($AA739)/65))*65+2)))-
$AB722-
$W722-
IFERROR(VLOOKUP($AC722,$CT$1:$DC$31,7,FALSE),0)</f>
        <v>-43.5</v>
      </c>
      <c r="AM722" s="44">
        <f t="shared" ca="1" si="111"/>
        <v>-43</v>
      </c>
      <c r="AN722" s="36" t="str">
        <f t="shared" ca="1" si="112"/>
        <v>00</v>
      </c>
      <c r="AO722" s="36" t="str" cm="1">
        <f t="array" aca="1" ref="AO722" ca="1">ManualLookup(AB722,BoxVal(ROW(AB722),4,COLUMN(AO720)),INDIRECT(DO$3))</f>
        <v>0A</v>
      </c>
      <c r="AP722" s="36" t="str" cm="1">
        <f t="array" aca="1" ref="AP722" ca="1">ManualLookup(AC722,BoxVal(ROW(AC722),4,COLUMN(AP720)),INDIRECT(DP$3))</f>
        <v>00</v>
      </c>
      <c r="AQ722" s="36" t="str" cm="1">
        <f t="array" aca="1" ref="AQ722" ca="1">ManualLookup(AD722,BoxVal(ROW(AD722),4,COLUMN(AQ720)),INDIRECT(DQ$3))</f>
        <v>00</v>
      </c>
      <c r="AR722" s="36" t="str" cm="1">
        <f t="array" aca="1" ref="AR722" ca="1">ManualLookup(AE722,BoxVal(ROW(AE722),4,COLUMN(AR720)),INDIRECT(DR$3))</f>
        <v>00</v>
      </c>
      <c r="AS722" s="36"/>
    </row>
    <row r="723" spans="19:45" ht="30" customHeight="1" x14ac:dyDescent="0.25">
      <c r="S723" s="7" t="s">
        <v>19</v>
      </c>
      <c r="T723" s="15" t="s">
        <v>584</v>
      </c>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S724" s="7" t="s">
        <v>15</v>
      </c>
      <c r="T724" s="15" t="s">
        <v>801</v>
      </c>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S725" s="7" t="s">
        <v>705</v>
      </c>
      <c r="T725" s="15" t="s">
        <v>990</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68"/>
      <c r="Y728" s="6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1098</v>
      </c>
      <c r="U729" s="36"/>
      <c r="V729" s="37"/>
      <c r="W729" s="37"/>
      <c r="X729" s="68"/>
      <c r="Y729" s="6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1229</v>
      </c>
      <c r="U730" s="36"/>
      <c r="V730" s="37"/>
      <c r="W730" s="37"/>
      <c r="X730" s="68"/>
      <c r="Y730" s="68"/>
      <c r="Z730" s="55"/>
      <c r="AA730" s="39"/>
      <c r="AB730" s="40"/>
      <c r="AC730" s="40"/>
      <c r="AD730" s="40"/>
      <c r="AE730" s="41"/>
      <c r="AF730" s="42"/>
      <c r="AG730" s="47"/>
      <c r="AH730" s="43"/>
      <c r="AI730" s="43"/>
      <c r="AJ730" s="44"/>
      <c r="AK730" s="44"/>
      <c r="AL730" s="44"/>
      <c r="AM730" s="44"/>
      <c r="AN730" s="36"/>
      <c r="AO730" s="36"/>
      <c r="AP730" s="36"/>
      <c r="AQ730" s="36"/>
      <c r="AR730" s="36"/>
      <c r="AS730" s="36"/>
    </row>
    <row r="731" spans="19:45" ht="30" customHeight="1" x14ac:dyDescent="0.25">
      <c r="S731" s="73" t="s">
        <v>12</v>
      </c>
      <c r="T731" s="15" t="s">
        <v>548</v>
      </c>
      <c r="U731" s="36"/>
      <c r="V731" s="37"/>
      <c r="W731" s="37"/>
      <c r="X731" s="68"/>
      <c r="Y731" s="68"/>
      <c r="Z731" s="55"/>
      <c r="AA731" s="39"/>
      <c r="AB731" s="40"/>
      <c r="AC731" s="40"/>
      <c r="AD731" s="40"/>
      <c r="AE731" s="41"/>
      <c r="AF731" s="42"/>
      <c r="AG731" s="47"/>
      <c r="AH731" s="43"/>
      <c r="AI731" s="43"/>
      <c r="AJ731" s="44"/>
      <c r="AK731" s="44"/>
      <c r="AL731" s="44"/>
      <c r="AM731" s="44"/>
      <c r="AN731" s="36"/>
      <c r="AO731" s="36"/>
      <c r="AP731" s="36"/>
      <c r="AQ731" s="36"/>
      <c r="AR731" s="36"/>
      <c r="AS731" s="36"/>
    </row>
    <row r="732" spans="19:45" ht="30" customHeight="1" x14ac:dyDescent="0.25">
      <c r="S732" s="73" t="s">
        <v>773</v>
      </c>
      <c r="T732" s="111" t="s">
        <v>1252</v>
      </c>
      <c r="U732" s="36"/>
      <c r="V732" s="37"/>
      <c r="W732" s="37"/>
      <c r="X732" s="68"/>
      <c r="Y732" s="68"/>
      <c r="Z732" s="55"/>
      <c r="AA732" s="39"/>
      <c r="AB732" s="40"/>
      <c r="AC732" s="40"/>
      <c r="AD732" s="40"/>
      <c r="AE732" s="41"/>
      <c r="AF732" s="42"/>
      <c r="AG732" s="47"/>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68"/>
      <c r="Y733" s="68"/>
      <c r="Z733" s="55"/>
      <c r="AA733" s="39"/>
      <c r="AB733" s="40"/>
      <c r="AC733" s="40"/>
      <c r="AD733" s="40"/>
      <c r="AE733" s="41"/>
      <c r="AF733" s="42"/>
      <c r="AG733" s="47"/>
      <c r="AH733" s="43"/>
      <c r="AI733" s="43"/>
      <c r="AJ733" s="44"/>
      <c r="AK733" s="44"/>
      <c r="AL733" s="44"/>
      <c r="AM733" s="44"/>
      <c r="AN733" s="36"/>
      <c r="AO733" s="36"/>
      <c r="AP733" s="36"/>
      <c r="AQ733" s="36"/>
      <c r="AR733" s="36"/>
      <c r="AS733" s="36"/>
    </row>
    <row r="734" spans="19:45" ht="30" customHeight="1" x14ac:dyDescent="0.25">
      <c r="S734" s="7" t="s">
        <v>590</v>
      </c>
      <c r="T734" s="15">
        <v>-38</v>
      </c>
      <c r="U734" s="36"/>
      <c r="V734" s="37"/>
      <c r="W734" s="37"/>
      <c r="X734" s="68"/>
      <c r="Y734" s="68"/>
      <c r="Z734" s="55"/>
      <c r="AA734" s="39"/>
      <c r="AB734" s="40"/>
      <c r="AC734" s="40"/>
      <c r="AD734" s="40"/>
      <c r="AE734" s="41"/>
      <c r="AF734" s="42"/>
      <c r="AG734" s="47"/>
      <c r="AH734" s="43"/>
      <c r="AI734" s="43"/>
      <c r="AJ734" s="44"/>
      <c r="AK734" s="44"/>
      <c r="AL734" s="44"/>
      <c r="AM734" s="44"/>
      <c r="AN734" s="36"/>
      <c r="AO734" s="36"/>
      <c r="AP734" s="36"/>
      <c r="AQ734" s="36"/>
      <c r="AR734" s="36"/>
      <c r="AS734" s="36"/>
    </row>
    <row r="735" spans="19:45" ht="30" customHeight="1" x14ac:dyDescent="0.25">
      <c r="S735" s="7" t="s">
        <v>693</v>
      </c>
      <c r="T735" s="15">
        <v>0.6</v>
      </c>
      <c r="U735" s="36"/>
      <c r="V735" s="37"/>
      <c r="W735" s="37"/>
      <c r="X735" s="68"/>
      <c r="Y735" s="68"/>
      <c r="Z735" s="55"/>
      <c r="AA735" s="39"/>
      <c r="AB735" s="40"/>
      <c r="AC735" s="40"/>
      <c r="AD735" s="40"/>
      <c r="AE735" s="41"/>
      <c r="AF735" s="42"/>
      <c r="AG735" s="47"/>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10V_NormalMode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
        <v>188</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
        <v>42</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
        <v>364</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
        <v>190</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2</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44420</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3</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-38+/-0.6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0.634V (1.8V), 0.626V (3.3V)</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S748" s="7"/>
      <c r="T748" s="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562</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v>0</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v>0</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t="s">
        <v>562</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t="s">
        <v>562</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85"/>
      <c r="T780" s="85"/>
      <c r="U780" s="85"/>
      <c r="V780" s="85"/>
      <c r="W780" s="85"/>
      <c r="X780" s="85"/>
      <c r="Y780" s="85"/>
      <c r="Z780" s="85"/>
      <c r="AA780" s="85"/>
      <c r="AB780" s="85"/>
      <c r="AC780" s="85"/>
      <c r="AD780" s="85"/>
      <c r="AE780" s="85"/>
      <c r="AF780" s="85"/>
      <c r="AG780" s="85"/>
      <c r="AH780" s="85"/>
      <c r="AI780" s="85"/>
      <c r="AJ780" s="85"/>
      <c r="AK780" s="85"/>
      <c r="AL780" s="85"/>
      <c r="AM780" s="85"/>
      <c r="AN780" s="85"/>
      <c r="AO780" s="85"/>
      <c r="AP780" s="85"/>
      <c r="AQ780" s="85"/>
      <c r="AR780" s="109"/>
      <c r="AS780" s="109"/>
    </row>
    <row r="781" spans="19:45" ht="30" customHeight="1" x14ac:dyDescent="0.25">
      <c r="S781" s="31" cm="1">
        <f t="array" ref="S781">BoxNum(ROW($S781))</f>
        <v>13</v>
      </c>
      <c r="T781" s="7" t="s">
        <v>698</v>
      </c>
      <c r="U781" s="15" t="s">
        <v>1224</v>
      </c>
      <c r="V781" s="12"/>
      <c r="W781" s="65"/>
      <c r="X781" s="12"/>
      <c r="Y781" s="7">
        <f>VLOOKUP(U781,$DX$1:$DZ$21,3,FALSE)</f>
        <v>0</v>
      </c>
      <c r="Z781" s="5"/>
      <c r="AA781" s="5"/>
      <c r="AB781" s="5"/>
      <c r="AC781" s="5"/>
      <c r="AD781" s="8"/>
      <c r="AE781" s="5"/>
      <c r="AF781" s="5"/>
      <c r="AG781" s="5"/>
      <c r="AH781" s="5"/>
      <c r="AI781" s="5"/>
      <c r="AJ781" s="5"/>
      <c r="AK781" s="5"/>
      <c r="AL781" s="5"/>
      <c r="AM781" s="5"/>
      <c r="AN781" s="5"/>
      <c r="AO781" s="5"/>
      <c r="AP781" s="5"/>
      <c r="AQ781" s="5"/>
      <c r="AR781" s="5"/>
      <c r="AS781" s="5"/>
    </row>
    <row r="782" spans="19:45" ht="30" customHeight="1" x14ac:dyDescent="0.25">
      <c r="S782" s="7" t="s">
        <v>24</v>
      </c>
      <c r="T782" s="15" t="s">
        <v>450</v>
      </c>
      <c r="U782" s="5" t="s">
        <v>23</v>
      </c>
      <c r="V782" s="7">
        <f>VLOOKUP(U781,$DX$1:$DZ$21,2,FALSE)</f>
        <v>0</v>
      </c>
      <c r="W782" s="19"/>
      <c r="X782" s="19"/>
      <c r="Y782" s="19"/>
      <c r="Z782" s="19"/>
      <c r="AA782" s="5" t="s">
        <v>592</v>
      </c>
      <c r="AB782" s="26" t="str">
        <f>T801&amp;"_"&amp;ABS(T799)&amp;"dB_"&amp;T803&amp;"_"&amp;T804&amp;"_"&amp;GetAbsMaxMinText(AF785:AG844)&amp;"_"&amp;T784&amp;"_"&amp;T783&amp;S781&amp;"."&amp;T807</f>
        <v>default_NormalMode_38dB_M804WG_N005A_303_405_ZTS6851_MP13.5</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104"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328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row>
    <row r="785" spans="19:45" ht="30" customHeight="1" x14ac:dyDescent="0.25">
      <c r="S785" s="7" t="s">
        <v>18</v>
      </c>
      <c r="T785" s="15" t="s">
        <v>41</v>
      </c>
      <c r="U785" s="36" t="str">
        <f t="shared" ref="U785:U801" ca="1" si="114">ConfigCode($AA785,$AN785,$AO785,$AP785,$AQ785,$AR785,$AF785,$AG785,2)</f>
        <v>0xF3=-31.00,-30.30;</v>
      </c>
      <c r="V785" s="37">
        <v>-1.5</v>
      </c>
      <c r="W785" s="37"/>
      <c r="X785" s="68"/>
      <c r="Y785" s="68" t="s">
        <v>1241</v>
      </c>
      <c r="Z785" s="55">
        <f t="shared" ref="Z785:Z788" ca="1" si="115" xml:space="preserve">
N("vbias,vlookup vbias range")+
VLOOKUP($AA785,INDIRECT(BoxVal(ROW($AA785),34,COLUMN(T781))),2,FALSE)+
N("gain")+
$AB785+
N("vcm")+
VLOOKUP($AC785,$CT$1:$DC$31,7,FALSE)+
N("(vbias*vcp*vbg-vbias)*sensor ratio")+
VbiasCal($AA785,$AD785,$AE785,BoxVal(ROW($AC785),18,COLUMN($T$22)))+
N("vbias ref+gain ref")+
$V785+$W785</f>
        <v>-7.4256000000000002</v>
      </c>
      <c r="AA785" s="39" t="s">
        <v>965</v>
      </c>
      <c r="AB785" s="40">
        <v>-2</v>
      </c>
      <c r="AC785" s="40" t="s">
        <v>995</v>
      </c>
      <c r="AD785" s="40">
        <v>1</v>
      </c>
      <c r="AE785" s="41">
        <v>-6.6000000000000003E-2</v>
      </c>
      <c r="AF785" s="42">
        <v>-31</v>
      </c>
      <c r="AG785" s="42">
        <v>-30.3</v>
      </c>
      <c r="AH785" s="43">
        <f t="shared" ref="AH785:AH801" ca="1" si="116">$AF785+$Z785</f>
        <v>-38.425600000000003</v>
      </c>
      <c r="AI785" s="43">
        <f t="shared" ref="AI785:AI801" ca="1" si="117">$AG785+$Z785</f>
        <v>-37.7256</v>
      </c>
      <c r="AJ785" s="44" cm="1">
        <f t="array" aca="1" ref="AJ785" ca="1" xml:space="preserve">
N("initial sens-loopgain")+
$AF785-BoxVal(ROW($AA785),26,COLUMN(INDIRECT("T"&amp;(INT(ROW($AA802)/65))*65+2)))</f>
        <v>-33</v>
      </c>
      <c r="AK785" s="44">
        <f t="shared" ref="AK785:AK792" ca="1" si="118">AJ785+(AG785-AF785)</f>
        <v>-32.299999999999997</v>
      </c>
      <c r="AL785" s="44" cm="1">
        <f t="array" aca="1" ref="AL785" ca="1" xml:space="preserve">
N("initial sens-loopgain-gain-gain ref-vcm")+
$AH785-
BoxVal(ROW($AA785),26,COLUMN(INDIRECT("T"&amp;(INT(ROW($AA802)/65))*65+2)))-
$AB785-
$W785-
IFERROR(VLOOKUP($AC785,$CT$1:$DC$31,7,FALSE),0)</f>
        <v>-38.425600000000003</v>
      </c>
      <c r="AM785" s="44">
        <f t="shared" ref="AM785:AM792" ca="1" si="119">AL785+(AG785-AF785)</f>
        <v>-37.7256</v>
      </c>
      <c r="AN785" s="36" t="str">
        <f t="shared" ref="AN785:AN792" ca="1" si="120">IF(BoxVal(ROW(AA785),9,COLUMN(T783))="FIX","00",ManualLookup(AA785,BoxVal(ROW(AA785),4,COLUMN(AN783)),INDIRECT(DN$3)))</f>
        <v>70</v>
      </c>
      <c r="AO785" s="36" t="str" cm="1">
        <f t="array" aca="1" ref="AO785" ca="1">ManualLookup(AB785,BoxVal(ROW(AB785),4,COLUMN(AO783)),INDIRECT(DO$3))</f>
        <v>03</v>
      </c>
      <c r="AP785" s="36" t="str" cm="1">
        <f t="array" aca="1" ref="AP785" ca="1">ManualLookup(AC785,BoxVal(ROW(AC785),4,COLUMN(AP783)),INDIRECT(DP$3))</f>
        <v>00</v>
      </c>
      <c r="AQ785" s="36" t="str" cm="1">
        <f t="array" aca="1" ref="AQ785" ca="1">ManualLookup(AD785,BoxVal(ROW(AD785),4,COLUMN(AQ783)),INDIRECT(DQ$3))</f>
        <v>00</v>
      </c>
      <c r="AR785" s="36" t="str" cm="1">
        <f t="array" aca="1" ref="AR785" ca="1">ManualLookup(AE785,BoxVal(ROW(AE785),4,COLUMN(AR783)),INDIRECT(DR$3))</f>
        <v>80</v>
      </c>
      <c r="AS785" s="33"/>
    </row>
    <row r="786" spans="19:45" ht="30" customHeight="1" x14ac:dyDescent="0.25">
      <c r="S786" s="7" t="s">
        <v>13</v>
      </c>
      <c r="T786" s="15" t="s">
        <v>1123</v>
      </c>
      <c r="U786" s="36" t="str">
        <f t="shared" ca="1" si="114"/>
        <v>0xF4=-31.70,-31.00;</v>
      </c>
      <c r="V786" s="37">
        <v>-1.3</v>
      </c>
      <c r="W786" s="37"/>
      <c r="X786" s="68"/>
      <c r="Y786" s="68" t="s">
        <v>1242</v>
      </c>
      <c r="Z786" s="55">
        <f t="shared" ca="1" si="115"/>
        <v>-6.7256</v>
      </c>
      <c r="AA786" s="39" t="s">
        <v>965</v>
      </c>
      <c r="AB786" s="40">
        <v>-1.5</v>
      </c>
      <c r="AC786" s="40" t="s">
        <v>995</v>
      </c>
      <c r="AD786" s="40">
        <v>1</v>
      </c>
      <c r="AE786" s="41">
        <v>-6.6000000000000003E-2</v>
      </c>
      <c r="AF786" s="42">
        <v>-31.7</v>
      </c>
      <c r="AG786" s="47">
        <f t="shared" ref="AG786:AG792" si="121">AF785</f>
        <v>-31</v>
      </c>
      <c r="AH786" s="43">
        <f t="shared" ca="1" si="116"/>
        <v>-38.425600000000003</v>
      </c>
      <c r="AI786" s="43">
        <f t="shared" ca="1" si="117"/>
        <v>-37.7256</v>
      </c>
      <c r="AJ786" s="44" cm="1">
        <f t="array" aca="1" ref="AJ786" ca="1" xml:space="preserve">
N("initial sens-loopgain")+
$AF786-BoxVal(ROW($AA786),26,COLUMN(INDIRECT("T"&amp;(INT(ROW($AA803)/65))*65+2)))</f>
        <v>-33.700000000000003</v>
      </c>
      <c r="AK786" s="44">
        <f t="shared" ca="1" si="118"/>
        <v>-33</v>
      </c>
      <c r="AL786" s="44" cm="1">
        <f t="array" aca="1" ref="AL786" ca="1" xml:space="preserve">
N("initial sens-loopgain-gain-gain ref-vcm")+
$AH786-
BoxVal(ROW($AA786),26,COLUMN(INDIRECT("T"&amp;(INT(ROW($AA803)/65))*65+2)))-
$AB786-
$W786-
IFERROR(VLOOKUP($AC786,$CT$1:$DC$31,7,FALSE),0)</f>
        <v>-38.925600000000003</v>
      </c>
      <c r="AM786" s="44">
        <f t="shared" ca="1" si="119"/>
        <v>-38.2256</v>
      </c>
      <c r="AN786" s="36" t="str">
        <f t="shared" ca="1" si="120"/>
        <v>70</v>
      </c>
      <c r="AO786" s="36" t="str" cm="1">
        <f t="array" aca="1" ref="AO786" ca="1">ManualLookup(AB786,BoxVal(ROW(AB786),4,COLUMN(AO784)),INDIRECT(DO$3))</f>
        <v>04</v>
      </c>
      <c r="AP786" s="36" t="str" cm="1">
        <f t="array" aca="1" ref="AP786" ca="1">ManualLookup(AC786,BoxVal(ROW(AC786),4,COLUMN(AP784)),INDIRECT(DP$3))</f>
        <v>00</v>
      </c>
      <c r="AQ786" s="36" t="str" cm="1">
        <f t="array" aca="1" ref="AQ786" ca="1">ManualLookup(AD786,BoxVal(ROW(AD786),4,COLUMN(AQ784)),INDIRECT(DQ$3))</f>
        <v>00</v>
      </c>
      <c r="AR786" s="36" t="str" cm="1">
        <f t="array" aca="1" ref="AR786" ca="1">ManualLookup(AE786,BoxVal(ROW(AE786),4,COLUMN(AR784)),INDIRECT(DR$3))</f>
        <v>80</v>
      </c>
      <c r="AS786" s="36"/>
    </row>
    <row r="787" spans="19:45" ht="30" customHeight="1" x14ac:dyDescent="0.25">
      <c r="S787" s="26"/>
      <c r="T787" s="17"/>
      <c r="U787" s="36" t="str">
        <f t="shared" ca="1" si="114"/>
        <v>0xF5=-32.40,-31.70;</v>
      </c>
      <c r="V787" s="37">
        <v>-1</v>
      </c>
      <c r="W787" s="37"/>
      <c r="X787" s="68"/>
      <c r="Y787" s="68" t="s">
        <v>1243</v>
      </c>
      <c r="Z787" s="55">
        <f t="shared" ca="1" si="115"/>
        <v>-5.9256000000000002</v>
      </c>
      <c r="AA787" s="39" t="s">
        <v>965</v>
      </c>
      <c r="AB787" s="40">
        <v>-1</v>
      </c>
      <c r="AC787" s="40" t="s">
        <v>995</v>
      </c>
      <c r="AD787" s="40">
        <v>1</v>
      </c>
      <c r="AE787" s="41">
        <v>-6.6000000000000003E-2</v>
      </c>
      <c r="AF787" s="42">
        <v>-32.4</v>
      </c>
      <c r="AG787" s="47">
        <f t="shared" si="121"/>
        <v>-31.7</v>
      </c>
      <c r="AH787" s="43">
        <f t="shared" ca="1" si="116"/>
        <v>-38.325600000000001</v>
      </c>
      <c r="AI787" s="43">
        <f t="shared" ca="1" si="117"/>
        <v>-37.625599999999999</v>
      </c>
      <c r="AJ787" s="44" cm="1">
        <f t="array" aca="1" ref="AJ787" ca="1" xml:space="preserve">
N("initial sens-loopgain")+
$AF787-BoxVal(ROW($AA787),26,COLUMN(INDIRECT("T"&amp;(INT(ROW($AA804)/65))*65+2)))</f>
        <v>-34.4</v>
      </c>
      <c r="AK787" s="44">
        <f t="shared" ca="1" si="118"/>
        <v>-33.700000000000003</v>
      </c>
      <c r="AL787" s="44" cm="1">
        <f t="array" aca="1" ref="AL787" ca="1" xml:space="preserve">
N("initial sens-loopgain-gain-gain ref-vcm")+
$AH787-
BoxVal(ROW($AA787),26,COLUMN(INDIRECT("T"&amp;(INT(ROW($AA804)/65))*65+2)))-
$AB787-
$W787-
IFERROR(VLOOKUP($AC787,$CT$1:$DC$31,7,FALSE),0)</f>
        <v>-39.325600000000001</v>
      </c>
      <c r="AM787" s="44">
        <f t="shared" ca="1" si="119"/>
        <v>-38.625600000000006</v>
      </c>
      <c r="AN787" s="36" t="str">
        <f t="shared" ca="1" si="120"/>
        <v>70</v>
      </c>
      <c r="AO787" s="36" t="str" cm="1">
        <f t="array" aca="1" ref="AO787" ca="1">ManualLookup(AB787,BoxVal(ROW(AB787),4,COLUMN(AO785)),INDIRECT(DO$3))</f>
        <v>05</v>
      </c>
      <c r="AP787" s="36" t="str" cm="1">
        <f t="array" aca="1" ref="AP787" ca="1">ManualLookup(AC787,BoxVal(ROW(AC787),4,COLUMN(AP785)),INDIRECT(DP$3))</f>
        <v>00</v>
      </c>
      <c r="AQ787" s="36" t="str" cm="1">
        <f t="array" aca="1" ref="AQ787" ca="1">ManualLookup(AD787,BoxVal(ROW(AD787),4,COLUMN(AQ785)),INDIRECT(DQ$3))</f>
        <v>00</v>
      </c>
      <c r="AR787" s="36" t="str" cm="1">
        <f t="array" aca="1" ref="AR787" ca="1">ManualLookup(AE787,BoxVal(ROW(AE787),4,COLUMN(AR785)),INDIRECT(DR$3))</f>
        <v>80</v>
      </c>
      <c r="AS787" s="36"/>
    </row>
    <row r="788" spans="19:45" ht="30" customHeight="1" x14ac:dyDescent="0.25">
      <c r="S788" s="7" t="s">
        <v>19</v>
      </c>
      <c r="T788" s="15" t="s">
        <v>584</v>
      </c>
      <c r="U788" s="36" t="str">
        <f t="shared" ca="1" si="114"/>
        <v>0xF6=-32.70,-32.40;</v>
      </c>
      <c r="V788" s="37">
        <v>-1</v>
      </c>
      <c r="W788" s="37"/>
      <c r="X788" s="68"/>
      <c r="Y788" s="68" t="s">
        <v>1244</v>
      </c>
      <c r="Z788" s="55">
        <f t="shared" ca="1" si="115"/>
        <v>-5.4256000000000002</v>
      </c>
      <c r="AA788" s="39" t="s">
        <v>965</v>
      </c>
      <c r="AB788" s="40">
        <v>-0.5</v>
      </c>
      <c r="AC788" s="40" t="s">
        <v>995</v>
      </c>
      <c r="AD788" s="40">
        <v>1</v>
      </c>
      <c r="AE788" s="41">
        <v>-6.6000000000000003E-2</v>
      </c>
      <c r="AF788" s="42">
        <v>-32.700000000000003</v>
      </c>
      <c r="AG788" s="47">
        <f t="shared" si="121"/>
        <v>-32.4</v>
      </c>
      <c r="AH788" s="43">
        <f t="shared" ca="1" si="116"/>
        <v>-38.125600000000006</v>
      </c>
      <c r="AI788" s="43">
        <f t="shared" ca="1" si="117"/>
        <v>-37.825600000000001</v>
      </c>
      <c r="AJ788" s="44" cm="1">
        <f t="array" aca="1" ref="AJ788" ca="1" xml:space="preserve">
N("initial sens-loopgain")+
$AF788-BoxVal(ROW($AA788),26,COLUMN(INDIRECT("T"&amp;(INT(ROW($AA805)/65))*65+2)))</f>
        <v>-34.700000000000003</v>
      </c>
      <c r="AK788" s="44">
        <f t="shared" ca="1" si="118"/>
        <v>-34.4</v>
      </c>
      <c r="AL788" s="44" cm="1">
        <f t="array" aca="1" ref="AL788" ca="1" xml:space="preserve">
N("initial sens-loopgain-gain-gain ref-vcm")+
$AH788-
BoxVal(ROW($AA788),26,COLUMN(INDIRECT("T"&amp;(INT(ROW($AA805)/65))*65+2)))-
$AB788-
$W788-
IFERROR(VLOOKUP($AC788,$CT$1:$DC$31,7,FALSE),0)</f>
        <v>-39.625600000000006</v>
      </c>
      <c r="AM788" s="44">
        <f t="shared" ca="1" si="119"/>
        <v>-39.325600000000001</v>
      </c>
      <c r="AN788" s="36" t="str">
        <f t="shared" ca="1" si="120"/>
        <v>70</v>
      </c>
      <c r="AO788" s="36" t="str" cm="1">
        <f t="array" aca="1" ref="AO788" ca="1">ManualLookup(AB788,BoxVal(ROW(AB788),4,COLUMN(AO786)),INDIRECT(DO$3))</f>
        <v>06</v>
      </c>
      <c r="AP788" s="36" t="str" cm="1">
        <f t="array" aca="1" ref="AP788" ca="1">ManualLookup(AC788,BoxVal(ROW(AC788),4,COLUMN(AP786)),INDIRECT(DP$3))</f>
        <v>00</v>
      </c>
      <c r="AQ788" s="36" t="str" cm="1">
        <f t="array" aca="1" ref="AQ788" ca="1">ManualLookup(AD788,BoxVal(ROW(AD788),4,COLUMN(AQ786)),INDIRECT(DQ$3))</f>
        <v>00</v>
      </c>
      <c r="AR788" s="36" t="str" cm="1">
        <f t="array" aca="1" ref="AR788" ca="1">ManualLookup(AE788,BoxVal(ROW(AE788),4,COLUMN(AR786)),INDIRECT(DR$3))</f>
        <v>80</v>
      </c>
      <c r="AS788" s="36"/>
    </row>
    <row r="789" spans="19:45" ht="30" customHeight="1" x14ac:dyDescent="0.25">
      <c r="S789" s="7" t="s">
        <v>15</v>
      </c>
      <c r="T789" s="15" t="s">
        <v>801</v>
      </c>
      <c r="U789" s="36" t="str">
        <f t="shared" ca="1" si="114"/>
        <v>0x73=-33.10,-32.70;</v>
      </c>
      <c r="V789" s="37">
        <v>-0.7</v>
      </c>
      <c r="W789" s="37"/>
      <c r="X789" s="68"/>
      <c r="Y789" s="68" t="s">
        <v>1244</v>
      </c>
      <c r="Z789" s="55">
        <f ca="1" xml:space="preserve">
N("vbias,vlookup vbias range")+
VLOOKUP($AA789,INDIRECT(BoxVal(ROW($AA789),34,COLUMN(T785))),2,FALSE)+
N("gain")+
$AB789+
N("vcm")+
VLOOKUP($AC789,$CT$1:$DC$31,7,FALSE)+
N("(vbias*vcp*vbg-vbias)*sensor ratio")+
VbiasCal($AA789,$AD789,$AE789,BoxVal(ROW($AC789),18,COLUMN($T$22)))+
N("vbias ref+gain ref")+
$V789+$W789</f>
        <v>-5.2</v>
      </c>
      <c r="AA789" s="39" t="s">
        <v>965</v>
      </c>
      <c r="AB789" s="40">
        <v>-2</v>
      </c>
      <c r="AC789" s="40" t="s">
        <v>995</v>
      </c>
      <c r="AD789" s="40">
        <v>1</v>
      </c>
      <c r="AE789" s="41">
        <v>0</v>
      </c>
      <c r="AF789" s="42">
        <v>-33.1</v>
      </c>
      <c r="AG789" s="47">
        <f t="shared" si="121"/>
        <v>-32.700000000000003</v>
      </c>
      <c r="AH789" s="43">
        <f t="shared" ca="1" si="116"/>
        <v>-38.300000000000004</v>
      </c>
      <c r="AI789" s="43">
        <f t="shared" ca="1" si="117"/>
        <v>-37.900000000000006</v>
      </c>
      <c r="AJ789" s="44" cm="1">
        <f t="array" aca="1" ref="AJ789" ca="1" xml:space="preserve">
N("initial sens-loopgain")+
$AF789-BoxVal(ROW($AA789),26,COLUMN(INDIRECT("T"&amp;(INT(ROW($AA806)/65))*65+2)))</f>
        <v>-35.1</v>
      </c>
      <c r="AK789" s="44">
        <f t="shared" ca="1" si="118"/>
        <v>-34.700000000000003</v>
      </c>
      <c r="AL789" s="44" cm="1">
        <f t="array" aca="1" ref="AL789" ca="1" xml:space="preserve">
N("initial sens-loopgain-gain-gain ref-vcm")+
$AH789-
BoxVal(ROW($AA789),26,COLUMN(INDIRECT("T"&amp;(INT(ROW($AA806)/65))*65+2)))-
$AB789-
$W789-
IFERROR(VLOOKUP($AC789,$CT$1:$DC$31,7,FALSE),0)</f>
        <v>-38.300000000000004</v>
      </c>
      <c r="AM789" s="44">
        <f t="shared" ca="1" si="119"/>
        <v>-37.900000000000006</v>
      </c>
      <c r="AN789" s="36" t="str">
        <f t="shared" ca="1" si="120"/>
        <v>70</v>
      </c>
      <c r="AO789" s="36" t="str" cm="1">
        <f t="array" aca="1" ref="AO789" ca="1">ManualLookup(AB789,BoxVal(ROW(AB789),4,COLUMN(AO787)),INDIRECT(DO$3))</f>
        <v>03</v>
      </c>
      <c r="AP789" s="36" t="str" cm="1">
        <f t="array" aca="1" ref="AP789" ca="1">ManualLookup(AC789,BoxVal(ROW(AC789),4,COLUMN(AP787)),INDIRECT(DP$3))</f>
        <v>00</v>
      </c>
      <c r="AQ789" s="36" t="str" cm="1">
        <f t="array" aca="1" ref="AQ789" ca="1">ManualLookup(AD789,BoxVal(ROW(AD789),4,COLUMN(AQ787)),INDIRECT(DQ$3))</f>
        <v>00</v>
      </c>
      <c r="AR789" s="36" t="str" cm="1">
        <f t="array" aca="1" ref="AR789" ca="1">ManualLookup(AE789,BoxVal(ROW(AE789),4,COLUMN(AR787)),INDIRECT(DR$3))</f>
        <v>00</v>
      </c>
      <c r="AS789" s="36"/>
    </row>
    <row r="790" spans="19:45" ht="30" customHeight="1" x14ac:dyDescent="0.25">
      <c r="S790" s="7" t="s">
        <v>705</v>
      </c>
      <c r="T790" s="15" t="s">
        <v>990</v>
      </c>
      <c r="U790" s="36" t="str">
        <f t="shared" ca="1" si="114"/>
        <v>0x74=-33.80,-33.10;</v>
      </c>
      <c r="V790" s="37">
        <v>-0.5</v>
      </c>
      <c r="W790" s="37"/>
      <c r="X790" s="68"/>
      <c r="Y790" s="68" t="s">
        <v>1245</v>
      </c>
      <c r="Z790" s="55">
        <f t="shared" ref="Z790:Z792" ca="1" si="122" xml:space="preserve">
N("vbias,vlookup vbias range")+
VLOOKUP($AA790,INDIRECT(BoxVal(ROW($AA790),34,COLUMN(T786))),2,FALSE)+
N("gain")+
$AB790+
N("vcm")+
VLOOKUP($AC790,$CT$1:$DC$31,7,FALSE)+
N("(vbias*vcp*vbg-vbias)*sensor ratio")+
VbiasCal($AA790,$AD790,$AE790,BoxVal(ROW($AC790),18,COLUMN($T$22)))+
N("vbias ref+gain ref")+
$V790+$W790</f>
        <v>-4.5</v>
      </c>
      <c r="AA790" s="39" t="s">
        <v>965</v>
      </c>
      <c r="AB790" s="40">
        <v>-1.5</v>
      </c>
      <c r="AC790" s="40" t="s">
        <v>995</v>
      </c>
      <c r="AD790" s="40">
        <v>1</v>
      </c>
      <c r="AE790" s="41">
        <v>0</v>
      </c>
      <c r="AF790" s="42">
        <v>-33.799999999999997</v>
      </c>
      <c r="AG790" s="47">
        <f t="shared" si="121"/>
        <v>-33.1</v>
      </c>
      <c r="AH790" s="43">
        <f t="shared" ca="1" si="116"/>
        <v>-38.299999999999997</v>
      </c>
      <c r="AI790" s="43">
        <f t="shared" ca="1" si="117"/>
        <v>-37.6</v>
      </c>
      <c r="AJ790" s="44" cm="1">
        <f t="array" aca="1" ref="AJ790" ca="1" xml:space="preserve">
N("initial sens-loopgain")+
$AF790-BoxVal(ROW($AA790),26,COLUMN(INDIRECT("T"&amp;(INT(ROW($AA807)/65))*65+2)))</f>
        <v>-35.799999999999997</v>
      </c>
      <c r="AK790" s="44">
        <f t="shared" ca="1" si="118"/>
        <v>-35.1</v>
      </c>
      <c r="AL790" s="44" cm="1">
        <f t="array" aca="1" ref="AL790" ca="1" xml:space="preserve">
N("initial sens-loopgain-gain-gain ref-vcm")+
$AH790-
BoxVal(ROW($AA790),26,COLUMN(INDIRECT("T"&amp;(INT(ROW($AA807)/65))*65+2)))-
$AB790-
$W790-
IFERROR(VLOOKUP($AC790,$CT$1:$DC$31,7,FALSE),0)</f>
        <v>-38.799999999999997</v>
      </c>
      <c r="AM790" s="44">
        <f t="shared" ca="1" si="119"/>
        <v>-38.1</v>
      </c>
      <c r="AN790" s="36" t="str">
        <f t="shared" ca="1" si="120"/>
        <v>70</v>
      </c>
      <c r="AO790" s="36" t="str" cm="1">
        <f t="array" aca="1" ref="AO790" ca="1">ManualLookup(AB790,BoxVal(ROW(AB790),4,COLUMN(AO788)),INDIRECT(DO$3))</f>
        <v>04</v>
      </c>
      <c r="AP790" s="36" t="str" cm="1">
        <f t="array" aca="1" ref="AP790" ca="1">ManualLookup(AC790,BoxVal(ROW(AC790),4,COLUMN(AP788)),INDIRECT(DP$3))</f>
        <v>00</v>
      </c>
      <c r="AQ790" s="36" t="str" cm="1">
        <f t="array" aca="1" ref="AQ790" ca="1">ManualLookup(AD790,BoxVal(ROW(AD790),4,COLUMN(AQ788)),INDIRECT(DQ$3))</f>
        <v>00</v>
      </c>
      <c r="AR790" s="36" t="str" cm="1">
        <f t="array" aca="1" ref="AR790" ca="1">ManualLookup(AE790,BoxVal(ROW(AE790),4,COLUMN(AR788)),INDIRECT(DR$3))</f>
        <v>00</v>
      </c>
      <c r="AS790" s="36"/>
    </row>
    <row r="791" spans="19:45" ht="30" customHeight="1" x14ac:dyDescent="0.25">
      <c r="S791" s="7" t="s">
        <v>605</v>
      </c>
      <c r="T791" s="15" t="s">
        <v>991</v>
      </c>
      <c r="U791" s="36" t="str">
        <f t="shared" ca="1" si="114"/>
        <v>0x75=-34.50,-33.80;</v>
      </c>
      <c r="V791" s="37">
        <v>-0.4</v>
      </c>
      <c r="W791" s="37"/>
      <c r="X791" s="68"/>
      <c r="Y791" s="68" t="s">
        <v>1246</v>
      </c>
      <c r="Z791" s="55">
        <f t="shared" ca="1" si="122"/>
        <v>-3.9</v>
      </c>
      <c r="AA791" s="39" t="s">
        <v>965</v>
      </c>
      <c r="AB791" s="40">
        <v>-1</v>
      </c>
      <c r="AC791" s="40" t="s">
        <v>995</v>
      </c>
      <c r="AD791" s="40">
        <v>1</v>
      </c>
      <c r="AE791" s="41">
        <v>0</v>
      </c>
      <c r="AF791" s="42">
        <v>-34.5</v>
      </c>
      <c r="AG791" s="47">
        <f t="shared" si="121"/>
        <v>-33.799999999999997</v>
      </c>
      <c r="AH791" s="43">
        <f t="shared" ca="1" si="116"/>
        <v>-38.4</v>
      </c>
      <c r="AI791" s="43">
        <f t="shared" ca="1" si="117"/>
        <v>-37.699999999999996</v>
      </c>
      <c r="AJ791" s="44" cm="1">
        <f t="array" aca="1" ref="AJ791" ca="1" xml:space="preserve">
N("initial sens-loopgain")+
$AF791-BoxVal(ROW($AA791),26,COLUMN(INDIRECT("T"&amp;(INT(ROW($AA808)/65))*65+2)))</f>
        <v>-36.5</v>
      </c>
      <c r="AK791" s="44">
        <f t="shared" ca="1" si="118"/>
        <v>-35.799999999999997</v>
      </c>
      <c r="AL791" s="44" cm="1">
        <f t="array" aca="1" ref="AL791" ca="1" xml:space="preserve">
N("initial sens-loopgain-gain-gain ref-vcm")+
$AH791-
BoxVal(ROW($AA791),26,COLUMN(INDIRECT("T"&amp;(INT(ROW($AA808)/65))*65+2)))-
$AB791-
$W791-
IFERROR(VLOOKUP($AC791,$CT$1:$DC$31,7,FALSE),0)</f>
        <v>-39.4</v>
      </c>
      <c r="AM791" s="44">
        <f t="shared" ca="1" si="119"/>
        <v>-38.699999999999996</v>
      </c>
      <c r="AN791" s="36" t="str">
        <f t="shared" ca="1" si="120"/>
        <v>70</v>
      </c>
      <c r="AO791" s="36" t="str" cm="1">
        <f t="array" aca="1" ref="AO791" ca="1">ManualLookup(AB791,BoxVal(ROW(AB791),4,COLUMN(AO789)),INDIRECT(DO$3))</f>
        <v>05</v>
      </c>
      <c r="AP791" s="36" t="str" cm="1">
        <f t="array" aca="1" ref="AP791" ca="1">ManualLookup(AC791,BoxVal(ROW(AC791),4,COLUMN(AP789)),INDIRECT(DP$3))</f>
        <v>00</v>
      </c>
      <c r="AQ791" s="36" t="str" cm="1">
        <f t="array" aca="1" ref="AQ791" ca="1">ManualLookup(AD791,BoxVal(ROW(AD791),4,COLUMN(AQ789)),INDIRECT(DQ$3))</f>
        <v>00</v>
      </c>
      <c r="AR791" s="36" t="str" cm="1">
        <f t="array" aca="1" ref="AR791" ca="1">ManualLookup(AE791,BoxVal(ROW(AE791),4,COLUMN(AR789)),INDIRECT(DR$3))</f>
        <v>00</v>
      </c>
      <c r="AS791" s="36"/>
    </row>
    <row r="792" spans="19:45" ht="30" customHeight="1" x14ac:dyDescent="0.25">
      <c r="S792" s="7" t="s">
        <v>721</v>
      </c>
      <c r="T792" s="15" t="s">
        <v>26</v>
      </c>
      <c r="U792" s="36" t="str">
        <f t="shared" ca="1" si="114"/>
        <v>0x76=-35.20,-34.50;</v>
      </c>
      <c r="V792" s="37">
        <v>-0.15</v>
      </c>
      <c r="W792" s="37"/>
      <c r="X792" s="68"/>
      <c r="Y792" s="68" t="s">
        <v>1247</v>
      </c>
      <c r="Z792" s="55">
        <f t="shared" ca="1" si="122"/>
        <v>-3.15</v>
      </c>
      <c r="AA792" s="39" t="s">
        <v>965</v>
      </c>
      <c r="AB792" s="40">
        <v>-0.5</v>
      </c>
      <c r="AC792" s="40" t="s">
        <v>995</v>
      </c>
      <c r="AD792" s="40">
        <v>1</v>
      </c>
      <c r="AE792" s="41">
        <v>0</v>
      </c>
      <c r="AF792" s="42">
        <v>-35.200000000000003</v>
      </c>
      <c r="AG792" s="47">
        <f t="shared" si="121"/>
        <v>-34.5</v>
      </c>
      <c r="AH792" s="43">
        <f t="shared" ca="1" si="116"/>
        <v>-38.35</v>
      </c>
      <c r="AI792" s="43">
        <f t="shared" ca="1" si="117"/>
        <v>-37.65</v>
      </c>
      <c r="AJ792" s="44" cm="1">
        <f t="array" aca="1" ref="AJ792" ca="1" xml:space="preserve">
N("initial sens-loopgain")+
$AF792-BoxVal(ROW($AA792),26,COLUMN(INDIRECT("T"&amp;(INT(ROW($AA809)/65))*65+2)))</f>
        <v>-37.200000000000003</v>
      </c>
      <c r="AK792" s="44">
        <f t="shared" ca="1" si="118"/>
        <v>-36.5</v>
      </c>
      <c r="AL792" s="44" cm="1">
        <f t="array" aca="1" ref="AL792" ca="1" xml:space="preserve">
N("initial sens-loopgain-gain-gain ref-vcm")+
$AH792-
BoxVal(ROW($AA792),26,COLUMN(INDIRECT("T"&amp;(INT(ROW($AA809)/65))*65+2)))-
$AB792-
$W792-
IFERROR(VLOOKUP($AC792,$CT$1:$DC$31,7,FALSE),0)</f>
        <v>-39.85</v>
      </c>
      <c r="AM792" s="44">
        <f t="shared" ca="1" si="119"/>
        <v>-39.15</v>
      </c>
      <c r="AN792" s="36" t="str">
        <f t="shared" ca="1" si="120"/>
        <v>70</v>
      </c>
      <c r="AO792" s="36" t="str" cm="1">
        <f t="array" aca="1" ref="AO792" ca="1">ManualLookup(AB792,BoxVal(ROW(AB792),4,COLUMN(AO790)),INDIRECT(DO$3))</f>
        <v>06</v>
      </c>
      <c r="AP792" s="36" t="str" cm="1">
        <f t="array" aca="1" ref="AP792" ca="1">ManualLookup(AC792,BoxVal(ROW(AC792),4,COLUMN(AP790)),INDIRECT(DP$3))</f>
        <v>00</v>
      </c>
      <c r="AQ792" s="36" t="str" cm="1">
        <f t="array" aca="1" ref="AQ792" ca="1">ManualLookup(AD792,BoxVal(ROW(AD792),4,COLUMN(AQ790)),INDIRECT(DQ$3))</f>
        <v>00</v>
      </c>
      <c r="AR792" s="36" t="str" cm="1">
        <f t="array" aca="1" ref="AR792" ca="1">ManualLookup(AE792,BoxVal(ROW(AE792),4,COLUMN(AR790)),INDIRECT(DR$3))</f>
        <v>00</v>
      </c>
      <c r="AS792" s="36"/>
    </row>
    <row r="793" spans="19:45" ht="30" customHeight="1" x14ac:dyDescent="0.25">
      <c r="S793" s="7" t="s">
        <v>20</v>
      </c>
      <c r="T793" s="15">
        <v>-38</v>
      </c>
      <c r="U793" s="36" t="str">
        <f t="shared" ca="1" si="114"/>
        <v>0x70=-35.80,-35.20;</v>
      </c>
      <c r="V793" s="37"/>
      <c r="W793" s="37"/>
      <c r="X793" s="68"/>
      <c r="Y793" s="68" t="s">
        <v>1248</v>
      </c>
      <c r="Z793" s="55">
        <f t="shared" ref="Z793:Z794" ca="1" si="123" xml:space="preserve">
N("vbias,vlookup vbias range")+
VLOOKUP($AA793,INDIRECT(BoxVal(ROW($AA793),34,COLUMN(T789))),2,FALSE)+
N("gain")+
$AB793+
N("vcm")+
VLOOKUP($AC793,$CT$1:$DC$31,7,FALSE)+
N("(vbias*vcp*vbg-vbias)*sensor ratio")+
VbiasCal($AA793,$AD793,$AE793,BoxVal(ROW($AC793),18,COLUMN($T$22)))+
N("vbias ref+gain ref")+
$V793+$W793</f>
        <v>-2.5</v>
      </c>
      <c r="AA793" s="39" t="s">
        <v>965</v>
      </c>
      <c r="AB793" s="40">
        <v>0</v>
      </c>
      <c r="AC793" s="40" t="s">
        <v>995</v>
      </c>
      <c r="AD793" s="40">
        <v>1</v>
      </c>
      <c r="AE793" s="41">
        <v>0</v>
      </c>
      <c r="AF793" s="42">
        <v>-35.799999999999997</v>
      </c>
      <c r="AG793" s="47">
        <f t="shared" ref="AG793:AG794" si="124">AF792</f>
        <v>-35.200000000000003</v>
      </c>
      <c r="AH793" s="43">
        <f t="shared" ca="1" si="116"/>
        <v>-38.299999999999997</v>
      </c>
      <c r="AI793" s="43">
        <f t="shared" ca="1" si="117"/>
        <v>-37.700000000000003</v>
      </c>
      <c r="AJ793" s="44" cm="1">
        <f t="array" aca="1" ref="AJ793" ca="1" xml:space="preserve">
N("initial sens-loopgain")+
$AF793-BoxVal(ROW($AA793),26,COLUMN(INDIRECT("T"&amp;(INT(ROW($AA810)/65))*65+2)))</f>
        <v>-37.799999999999997</v>
      </c>
      <c r="AK793" s="44">
        <f t="shared" ref="AK793:AK794" ca="1" si="125">AJ793+(AG793-AF793)</f>
        <v>-37.200000000000003</v>
      </c>
      <c r="AL793" s="44" cm="1">
        <f t="array" aca="1" ref="AL793" ca="1" xml:space="preserve">
N("initial sens-loopgain-gain-gain ref-vcm")+
$AH793-
BoxVal(ROW($AA793),26,COLUMN(INDIRECT("T"&amp;(INT(ROW($AA810)/65))*65+2)))-
$AB793-
$W793-
IFERROR(VLOOKUP($AC793,$CT$1:$DC$31,7,FALSE),0)</f>
        <v>-40.299999999999997</v>
      </c>
      <c r="AM793" s="44">
        <f t="shared" ref="AM793:AM794" ca="1" si="126">AL793+(AG793-AF793)</f>
        <v>-39.700000000000003</v>
      </c>
      <c r="AN793" s="36" t="str">
        <f t="shared" ref="AN793:AN794" ca="1" si="127">IF(BoxVal(ROW(AA793),9,COLUMN(T791))="FIX","00",ManualLookup(AA793,BoxVal(ROW(AA793),4,COLUMN(AN791)),INDIRECT(DN$3)))</f>
        <v>70</v>
      </c>
      <c r="AO793" s="36" t="str" cm="1">
        <f t="array" aca="1" ref="AO793" ca="1">ManualLookup(AB793,BoxVal(ROW(AB793),4,COLUMN(AO791)),INDIRECT(DO$3))</f>
        <v>00</v>
      </c>
      <c r="AP793" s="36" t="str" cm="1">
        <f t="array" aca="1" ref="AP793" ca="1">ManualLookup(AC793,BoxVal(ROW(AC793),4,COLUMN(AP791)),INDIRECT(DP$3))</f>
        <v>00</v>
      </c>
      <c r="AQ793" s="36" t="str" cm="1">
        <f t="array" aca="1" ref="AQ793" ca="1">ManualLookup(AD793,BoxVal(ROW(AD793),4,COLUMN(AQ791)),INDIRECT(DQ$3))</f>
        <v>00</v>
      </c>
      <c r="AR793" s="36" t="str" cm="1">
        <f t="array" aca="1" ref="AR793" ca="1">ManualLookup(AE793,BoxVal(ROW(AE793),4,COLUMN(AR791)),INDIRECT(DR$3))</f>
        <v>00</v>
      </c>
      <c r="AS793" s="36"/>
    </row>
    <row r="794" spans="19:45" ht="30" customHeight="1" x14ac:dyDescent="0.25">
      <c r="S794" s="7" t="s">
        <v>691</v>
      </c>
      <c r="T794" s="15" t="s">
        <v>1098</v>
      </c>
      <c r="U794" s="36" t="str">
        <f t="shared" ca="1" si="114"/>
        <v>0x03=-36.30,-35.80;</v>
      </c>
      <c r="V794" s="37"/>
      <c r="W794" s="37"/>
      <c r="X794" s="68"/>
      <c r="Y794" s="68"/>
      <c r="Z794" s="55">
        <f t="shared" ca="1" si="123"/>
        <v>-2</v>
      </c>
      <c r="AA794" s="39" t="s">
        <v>584</v>
      </c>
      <c r="AB794" s="40">
        <v>-2</v>
      </c>
      <c r="AC794" s="40" t="s">
        <v>995</v>
      </c>
      <c r="AD794" s="40">
        <v>1</v>
      </c>
      <c r="AE794" s="41">
        <v>0</v>
      </c>
      <c r="AF794" s="42">
        <v>-36.299999999999997</v>
      </c>
      <c r="AG794" s="47">
        <f t="shared" si="124"/>
        <v>-35.799999999999997</v>
      </c>
      <c r="AH794" s="43">
        <f t="shared" ca="1" si="116"/>
        <v>-38.299999999999997</v>
      </c>
      <c r="AI794" s="43">
        <f t="shared" ca="1" si="117"/>
        <v>-37.799999999999997</v>
      </c>
      <c r="AJ794" s="44" cm="1">
        <f t="array" aca="1" ref="AJ794" ca="1" xml:space="preserve">
N("initial sens-loopgain")+
$AF794-BoxVal(ROW($AA794),26,COLUMN(INDIRECT("T"&amp;(INT(ROW($AA811)/65))*65+2)))</f>
        <v>-38.299999999999997</v>
      </c>
      <c r="AK794" s="44">
        <f t="shared" ca="1" si="125"/>
        <v>-37.799999999999997</v>
      </c>
      <c r="AL794" s="44" cm="1">
        <f t="array" aca="1" ref="AL794" ca="1" xml:space="preserve">
N("initial sens-loopgain-gain-gain ref-vcm")+
$AH794-
BoxVal(ROW($AA794),26,COLUMN(INDIRECT("T"&amp;(INT(ROW($AA811)/65))*65+2)))-
$AB794-
$W794-
IFERROR(VLOOKUP($AC794,$CT$1:$DC$31,7,FALSE),0)</f>
        <v>-38.299999999999997</v>
      </c>
      <c r="AM794" s="44">
        <f t="shared" ca="1" si="126"/>
        <v>-37.799999999999997</v>
      </c>
      <c r="AN794" s="36" t="str">
        <f t="shared" ca="1" si="127"/>
        <v>00</v>
      </c>
      <c r="AO794" s="36" t="str" cm="1">
        <f t="array" aca="1" ref="AO794" ca="1">ManualLookup(AB794,BoxVal(ROW(AB794),4,COLUMN(AO792)),INDIRECT(DO$3))</f>
        <v>03</v>
      </c>
      <c r="AP794" s="36" t="str" cm="1">
        <f t="array" aca="1" ref="AP794" ca="1">ManualLookup(AC794,BoxVal(ROW(AC794),4,COLUMN(AP792)),INDIRECT(DP$3))</f>
        <v>00</v>
      </c>
      <c r="AQ794" s="36" t="str" cm="1">
        <f t="array" aca="1" ref="AQ794" ca="1">ManualLookup(AD794,BoxVal(ROW(AD794),4,COLUMN(AQ792)),INDIRECT(DQ$3))</f>
        <v>00</v>
      </c>
      <c r="AR794" s="36" t="str" cm="1">
        <f t="array" aca="1" ref="AR794" ca="1">ManualLookup(AE794,BoxVal(ROW(AE794),4,COLUMN(AR792)),INDIRECT(DR$3))</f>
        <v>00</v>
      </c>
      <c r="AS794" s="36"/>
    </row>
    <row r="795" spans="19:45" ht="30" customHeight="1" x14ac:dyDescent="0.25">
      <c r="S795" s="7" t="s">
        <v>544</v>
      </c>
      <c r="T795" s="15" t="s">
        <v>1229</v>
      </c>
      <c r="U795" s="36" t="str">
        <f t="shared" ca="1" si="114"/>
        <v>0x04=-36.80,-36.30;</v>
      </c>
      <c r="V795" s="37"/>
      <c r="W795" s="37"/>
      <c r="X795" s="68"/>
      <c r="Y795" s="68"/>
      <c r="Z795" s="55">
        <f t="shared" ref="Z795:Z801" ca="1" si="128" xml:space="preserve">
N("vbias,vlookup vbias range")+
VLOOKUP($AA795,INDIRECT(BoxVal(ROW($AA795),34,COLUMN(T791))),2,FALSE)+
N("gain")+
$AB795+
N("vcm")+
VLOOKUP($AC795,$CT$1:$DC$31,7,FALSE)+
N("(vbias*vcp*vbg-vbias)*sensor ratio")+
VbiasCal($AA795,$AD795,$AE795,BoxVal(ROW($AC795),18,COLUMN($T$22)))+
N("vbias ref+gain ref")+
$V795+$W795</f>
        <v>-1.5</v>
      </c>
      <c r="AA795" s="39" t="s">
        <v>584</v>
      </c>
      <c r="AB795" s="40">
        <v>-1.5</v>
      </c>
      <c r="AC795" s="40" t="s">
        <v>995</v>
      </c>
      <c r="AD795" s="40">
        <v>1</v>
      </c>
      <c r="AE795" s="41">
        <v>0</v>
      </c>
      <c r="AF795" s="42">
        <v>-36.799999999999997</v>
      </c>
      <c r="AG795" s="47">
        <f t="shared" ref="AG795:AG801" si="129">AF794</f>
        <v>-36.299999999999997</v>
      </c>
      <c r="AH795" s="43">
        <f t="shared" ca="1" si="116"/>
        <v>-38.299999999999997</v>
      </c>
      <c r="AI795" s="43">
        <f t="shared" ca="1" si="117"/>
        <v>-37.799999999999997</v>
      </c>
      <c r="AJ795" s="44" cm="1">
        <f t="array" aca="1" ref="AJ795" ca="1" xml:space="preserve">
N("initial sens-loopgain")+
$AF795-BoxVal(ROW($AA795),26,COLUMN(INDIRECT("T"&amp;(INT(ROW($AA812)/65))*65+2)))</f>
        <v>-38.799999999999997</v>
      </c>
      <c r="AK795" s="44">
        <f t="shared" ref="AK795:AK801" ca="1" si="130">AJ795+(AG795-AF795)</f>
        <v>-38.299999999999997</v>
      </c>
      <c r="AL795" s="44" cm="1">
        <f t="array" aca="1" ref="AL795" ca="1" xml:space="preserve">
N("initial sens-loopgain-gain-gain ref-vcm")+
$AH795-
BoxVal(ROW($AA795),26,COLUMN(INDIRECT("T"&amp;(INT(ROW($AA812)/65))*65+2)))-
$AB795-
$W795-
IFERROR(VLOOKUP($AC795,$CT$1:$DC$31,7,FALSE),0)</f>
        <v>-38.799999999999997</v>
      </c>
      <c r="AM795" s="44">
        <f t="shared" ref="AM795:AM801" ca="1" si="131">AL795+(AG795-AF795)</f>
        <v>-38.299999999999997</v>
      </c>
      <c r="AN795" s="36" t="str">
        <f t="shared" ref="AN795:AN801" ca="1" si="132">IF(BoxVal(ROW(AA795),9,COLUMN(T793))="FIX","00",ManualLookup(AA795,BoxVal(ROW(AA795),4,COLUMN(AN793)),INDIRECT(DN$3)))</f>
        <v>00</v>
      </c>
      <c r="AO795" s="36" t="str" cm="1">
        <f t="array" aca="1" ref="AO795" ca="1">ManualLookup(AB795,BoxVal(ROW(AB795),4,COLUMN(AO793)),INDIRECT(DO$3))</f>
        <v>04</v>
      </c>
      <c r="AP795" s="36" t="str" cm="1">
        <f t="array" aca="1" ref="AP795" ca="1">ManualLookup(AC795,BoxVal(ROW(AC795),4,COLUMN(AP793)),INDIRECT(DP$3))</f>
        <v>00</v>
      </c>
      <c r="AQ795" s="36" t="str" cm="1">
        <f t="array" aca="1" ref="AQ795" ca="1">ManualLookup(AD795,BoxVal(ROW(AD795),4,COLUMN(AQ793)),INDIRECT(DQ$3))</f>
        <v>00</v>
      </c>
      <c r="AR795" s="36" t="str" cm="1">
        <f t="array" aca="1" ref="AR795" ca="1">ManualLookup(AE795,BoxVal(ROW(AE795),4,COLUMN(AR793)),INDIRECT(DR$3))</f>
        <v>00</v>
      </c>
      <c r="AS795" s="36"/>
    </row>
    <row r="796" spans="19:45" ht="30" customHeight="1" x14ac:dyDescent="0.25">
      <c r="S796" s="73" t="s">
        <v>12</v>
      </c>
      <c r="T796" s="15" t="s">
        <v>548</v>
      </c>
      <c r="U796" s="36" t="str">
        <f t="shared" ca="1" si="114"/>
        <v>0x05=-37.30,-36.80;</v>
      </c>
      <c r="V796" s="37"/>
      <c r="W796" s="37"/>
      <c r="X796" s="68"/>
      <c r="Y796" s="68"/>
      <c r="Z796" s="55">
        <f t="shared" ca="1" si="128"/>
        <v>-1</v>
      </c>
      <c r="AA796" s="39" t="s">
        <v>584</v>
      </c>
      <c r="AB796" s="40">
        <v>-1</v>
      </c>
      <c r="AC796" s="40" t="s">
        <v>995</v>
      </c>
      <c r="AD796" s="40">
        <v>1</v>
      </c>
      <c r="AE796" s="41">
        <v>0</v>
      </c>
      <c r="AF796" s="42">
        <v>-37.299999999999997</v>
      </c>
      <c r="AG796" s="47">
        <f t="shared" si="129"/>
        <v>-36.799999999999997</v>
      </c>
      <c r="AH796" s="43">
        <f t="shared" ca="1" si="116"/>
        <v>-38.299999999999997</v>
      </c>
      <c r="AI796" s="43">
        <f t="shared" ca="1" si="117"/>
        <v>-37.799999999999997</v>
      </c>
      <c r="AJ796" s="44" cm="1">
        <f t="array" aca="1" ref="AJ796" ca="1" xml:space="preserve">
N("initial sens-loopgain")+
$AF796-BoxVal(ROW($AA796),26,COLUMN(INDIRECT("T"&amp;(INT(ROW($AA813)/65))*65+2)))</f>
        <v>-39.299999999999997</v>
      </c>
      <c r="AK796" s="44">
        <f t="shared" ca="1" si="130"/>
        <v>-38.799999999999997</v>
      </c>
      <c r="AL796" s="44" cm="1">
        <f t="array" aca="1" ref="AL796" ca="1" xml:space="preserve">
N("initial sens-loopgain-gain-gain ref-vcm")+
$AH796-
BoxVal(ROW($AA796),26,COLUMN(INDIRECT("T"&amp;(INT(ROW($AA813)/65))*65+2)))-
$AB796-
$W796-
IFERROR(VLOOKUP($AC796,$CT$1:$DC$31,7,FALSE),0)</f>
        <v>-39.299999999999997</v>
      </c>
      <c r="AM796" s="44">
        <f t="shared" ca="1" si="131"/>
        <v>-38.799999999999997</v>
      </c>
      <c r="AN796" s="36" t="str">
        <f t="shared" ca="1" si="132"/>
        <v>00</v>
      </c>
      <c r="AO796" s="36" t="str" cm="1">
        <f t="array" aca="1" ref="AO796" ca="1">ManualLookup(AB796,BoxVal(ROW(AB796),4,COLUMN(AO794)),INDIRECT(DO$3))</f>
        <v>05</v>
      </c>
      <c r="AP796" s="36" t="str" cm="1">
        <f t="array" aca="1" ref="AP796" ca="1">ManualLookup(AC796,BoxVal(ROW(AC796),4,COLUMN(AP794)),INDIRECT(DP$3))</f>
        <v>00</v>
      </c>
      <c r="AQ796" s="36" t="str" cm="1">
        <f t="array" aca="1" ref="AQ796" ca="1">ManualLookup(AD796,BoxVal(ROW(AD796),4,COLUMN(AQ794)),INDIRECT(DQ$3))</f>
        <v>00</v>
      </c>
      <c r="AR796" s="36" t="str" cm="1">
        <f t="array" aca="1" ref="AR796" ca="1">ManualLookup(AE796,BoxVal(ROW(AE796),4,COLUMN(AR794)),INDIRECT(DR$3))</f>
        <v>00</v>
      </c>
      <c r="AS796" s="36"/>
    </row>
    <row r="797" spans="19:45" ht="30" customHeight="1" x14ac:dyDescent="0.25">
      <c r="S797" s="73" t="s">
        <v>773</v>
      </c>
      <c r="T797" s="15" t="s">
        <v>1259</v>
      </c>
      <c r="U797" s="36" t="str">
        <f t="shared" ca="1" si="114"/>
        <v>0x06=-37.80,-37.30;</v>
      </c>
      <c r="V797" s="37"/>
      <c r="W797" s="37"/>
      <c r="X797" s="68"/>
      <c r="Y797" s="68"/>
      <c r="Z797" s="55">
        <f t="shared" ca="1" si="128"/>
        <v>-0.5</v>
      </c>
      <c r="AA797" s="39" t="s">
        <v>584</v>
      </c>
      <c r="AB797" s="40">
        <v>-0.5</v>
      </c>
      <c r="AC797" s="40" t="s">
        <v>995</v>
      </c>
      <c r="AD797" s="40">
        <v>1</v>
      </c>
      <c r="AE797" s="41">
        <v>0</v>
      </c>
      <c r="AF797" s="42">
        <v>-37.799999999999997</v>
      </c>
      <c r="AG797" s="47">
        <f t="shared" si="129"/>
        <v>-37.299999999999997</v>
      </c>
      <c r="AH797" s="43">
        <f t="shared" ca="1" si="116"/>
        <v>-38.299999999999997</v>
      </c>
      <c r="AI797" s="43">
        <f t="shared" ca="1" si="117"/>
        <v>-37.799999999999997</v>
      </c>
      <c r="AJ797" s="44" cm="1">
        <f t="array" aca="1" ref="AJ797" ca="1" xml:space="preserve">
N("initial sens-loopgain")+
$AF797-BoxVal(ROW($AA797),26,COLUMN(INDIRECT("T"&amp;(INT(ROW($AA814)/65))*65+2)))</f>
        <v>-39.799999999999997</v>
      </c>
      <c r="AK797" s="44">
        <f t="shared" ca="1" si="130"/>
        <v>-39.299999999999997</v>
      </c>
      <c r="AL797" s="44" cm="1">
        <f t="array" aca="1" ref="AL797" ca="1" xml:space="preserve">
N("initial sens-loopgain-gain-gain ref-vcm")+
$AH797-
BoxVal(ROW($AA797),26,COLUMN(INDIRECT("T"&amp;(INT(ROW($AA814)/65))*65+2)))-
$AB797-
$W797-
IFERROR(VLOOKUP($AC797,$CT$1:$DC$31,7,FALSE),0)</f>
        <v>-39.799999999999997</v>
      </c>
      <c r="AM797" s="44">
        <f t="shared" ca="1" si="131"/>
        <v>-39.299999999999997</v>
      </c>
      <c r="AN797" s="36" t="str">
        <f t="shared" ca="1" si="132"/>
        <v>00</v>
      </c>
      <c r="AO797" s="36" t="str" cm="1">
        <f t="array" aca="1" ref="AO797" ca="1">ManualLookup(AB797,BoxVal(ROW(AB797),4,COLUMN(AO795)),INDIRECT(DO$3))</f>
        <v>06</v>
      </c>
      <c r="AP797" s="36" t="str" cm="1">
        <f t="array" aca="1" ref="AP797" ca="1">ManualLookup(AC797,BoxVal(ROW(AC797),4,COLUMN(AP795)),INDIRECT(DP$3))</f>
        <v>00</v>
      </c>
      <c r="AQ797" s="36" t="str" cm="1">
        <f t="array" aca="1" ref="AQ797" ca="1">ManualLookup(AD797,BoxVal(ROW(AD797),4,COLUMN(AQ795)),INDIRECT(DQ$3))</f>
        <v>00</v>
      </c>
      <c r="AR797" s="36" t="str" cm="1">
        <f t="array" aca="1" ref="AR797" ca="1">ManualLookup(AE797,BoxVal(ROW(AE797),4,COLUMN(AR795)),INDIRECT(DR$3))</f>
        <v>00</v>
      </c>
      <c r="AS797" s="36"/>
    </row>
    <row r="798" spans="19:45" ht="30" customHeight="1" x14ac:dyDescent="0.25">
      <c r="S798" s="7" t="s">
        <v>573</v>
      </c>
      <c r="T798" s="15">
        <v>2.4</v>
      </c>
      <c r="U798" s="36" t="str">
        <f t="shared" ca="1" si="114"/>
        <v>0x00=-38.30,-37.80;</v>
      </c>
      <c r="V798" s="37"/>
      <c r="W798" s="37"/>
      <c r="X798" s="68"/>
      <c r="Y798" s="68"/>
      <c r="Z798" s="55">
        <f t="shared" ca="1" si="128"/>
        <v>0</v>
      </c>
      <c r="AA798" s="39" t="s">
        <v>584</v>
      </c>
      <c r="AB798" s="40">
        <v>0</v>
      </c>
      <c r="AC798" s="40" t="s">
        <v>995</v>
      </c>
      <c r="AD798" s="40">
        <v>1</v>
      </c>
      <c r="AE798" s="41">
        <v>0</v>
      </c>
      <c r="AF798" s="42">
        <v>-38.299999999999997</v>
      </c>
      <c r="AG798" s="47">
        <f t="shared" si="129"/>
        <v>-37.799999999999997</v>
      </c>
      <c r="AH798" s="43">
        <f t="shared" ca="1" si="116"/>
        <v>-38.299999999999997</v>
      </c>
      <c r="AI798" s="43">
        <f t="shared" ca="1" si="117"/>
        <v>-37.799999999999997</v>
      </c>
      <c r="AJ798" s="44" cm="1">
        <f t="array" aca="1" ref="AJ798" ca="1" xml:space="preserve">
N("initial sens-loopgain")+
$AF798-BoxVal(ROW($AA798),26,COLUMN(INDIRECT("T"&amp;(INT(ROW($AA815)/65))*65+2)))</f>
        <v>-40.299999999999997</v>
      </c>
      <c r="AK798" s="44">
        <f t="shared" ca="1" si="130"/>
        <v>-39.799999999999997</v>
      </c>
      <c r="AL798" s="44" cm="1">
        <f t="array" aca="1" ref="AL798" ca="1" xml:space="preserve">
N("initial sens-loopgain-gain-gain ref-vcm")+
$AH798-
BoxVal(ROW($AA798),26,COLUMN(INDIRECT("T"&amp;(INT(ROW($AA815)/65))*65+2)))-
$AB798-
$W798-
IFERROR(VLOOKUP($AC798,$CT$1:$DC$31,7,FALSE),0)</f>
        <v>-40.299999999999997</v>
      </c>
      <c r="AM798" s="44">
        <f t="shared" ca="1" si="131"/>
        <v>-39.799999999999997</v>
      </c>
      <c r="AN798" s="36" t="str">
        <f t="shared" ca="1" si="132"/>
        <v>00</v>
      </c>
      <c r="AO798" s="36" t="str" cm="1">
        <f t="array" aca="1" ref="AO798" ca="1">ManualLookup(AB798,BoxVal(ROW(AB798),4,COLUMN(AO796)),INDIRECT(DO$3))</f>
        <v>00</v>
      </c>
      <c r="AP798" s="36" t="str" cm="1">
        <f t="array" aca="1" ref="AP798" ca="1">ManualLookup(AC798,BoxVal(ROW(AC798),4,COLUMN(AP796)),INDIRECT(DP$3))</f>
        <v>00</v>
      </c>
      <c r="AQ798" s="36" t="str" cm="1">
        <f t="array" aca="1" ref="AQ798" ca="1">ManualLookup(AD798,BoxVal(ROW(AD798),4,COLUMN(AQ796)),INDIRECT(DQ$3))</f>
        <v>00</v>
      </c>
      <c r="AR798" s="36" t="str" cm="1">
        <f t="array" aca="1" ref="AR798" ca="1">ManualLookup(AE798,BoxVal(ROW(AE798),4,COLUMN(AR796)),INDIRECT(DR$3))</f>
        <v>00</v>
      </c>
      <c r="AS798" s="36"/>
    </row>
    <row r="799" spans="19:45" ht="30" customHeight="1" x14ac:dyDescent="0.25">
      <c r="S799" s="7" t="s">
        <v>590</v>
      </c>
      <c r="T799" s="15">
        <v>-38</v>
      </c>
      <c r="U799" s="36" t="str">
        <f t="shared" ca="1" si="114"/>
        <v>0x07=-39.00,-38.30;</v>
      </c>
      <c r="V799" s="37"/>
      <c r="W799" s="37"/>
      <c r="X799" s="68"/>
      <c r="Y799" s="68"/>
      <c r="Z799" s="55">
        <f t="shared" ca="1" si="128"/>
        <v>0.5</v>
      </c>
      <c r="AA799" s="39" t="s">
        <v>584</v>
      </c>
      <c r="AB799" s="40">
        <v>0.5</v>
      </c>
      <c r="AC799" s="40" t="s">
        <v>995</v>
      </c>
      <c r="AD799" s="40">
        <v>1</v>
      </c>
      <c r="AE799" s="41">
        <v>0</v>
      </c>
      <c r="AF799" s="42">
        <v>-39</v>
      </c>
      <c r="AG799" s="47">
        <f t="shared" si="129"/>
        <v>-38.299999999999997</v>
      </c>
      <c r="AH799" s="43">
        <f t="shared" ca="1" si="116"/>
        <v>-38.5</v>
      </c>
      <c r="AI799" s="43">
        <f t="shared" ca="1" si="117"/>
        <v>-37.799999999999997</v>
      </c>
      <c r="AJ799" s="44" cm="1">
        <f t="array" aca="1" ref="AJ799" ca="1" xml:space="preserve">
N("initial sens-loopgain")+
$AF799-BoxVal(ROW($AA799),26,COLUMN(INDIRECT("T"&amp;(INT(ROW($AA816)/65))*65+2)))</f>
        <v>-41</v>
      </c>
      <c r="AK799" s="44">
        <f t="shared" ca="1" si="130"/>
        <v>-40.299999999999997</v>
      </c>
      <c r="AL799" s="44" cm="1">
        <f t="array" aca="1" ref="AL799" ca="1" xml:space="preserve">
N("initial sens-loopgain-gain-gain ref-vcm")+
$AH799-
BoxVal(ROW($AA799),26,COLUMN(INDIRECT("T"&amp;(INT(ROW($AA816)/65))*65+2)))-
$AB799-
$W799-
IFERROR(VLOOKUP($AC799,$CT$1:$DC$31,7,FALSE),0)</f>
        <v>-41</v>
      </c>
      <c r="AM799" s="44">
        <f t="shared" ca="1" si="131"/>
        <v>-40.299999999999997</v>
      </c>
      <c r="AN799" s="36" t="str">
        <f t="shared" ca="1" si="132"/>
        <v>00</v>
      </c>
      <c r="AO799" s="36" t="str" cm="1">
        <f t="array" aca="1" ref="AO799" ca="1">ManualLookup(AB799,BoxVal(ROW(AB799),4,COLUMN(AO797)),INDIRECT(DO$3))</f>
        <v>07</v>
      </c>
      <c r="AP799" s="36" t="str" cm="1">
        <f t="array" aca="1" ref="AP799" ca="1">ManualLookup(AC799,BoxVal(ROW(AC799),4,COLUMN(AP797)),INDIRECT(DP$3))</f>
        <v>00</v>
      </c>
      <c r="AQ799" s="36" t="str" cm="1">
        <f t="array" aca="1" ref="AQ799" ca="1">ManualLookup(AD799,BoxVal(ROW(AD799),4,COLUMN(AQ797)),INDIRECT(DQ$3))</f>
        <v>00</v>
      </c>
      <c r="AR799" s="36" t="str" cm="1">
        <f t="array" aca="1" ref="AR799" ca="1">ManualLookup(AE799,BoxVal(ROW(AE799),4,COLUMN(AR797)),INDIRECT(DR$3))</f>
        <v>00</v>
      </c>
      <c r="AS799" s="36"/>
    </row>
    <row r="800" spans="19:45" ht="30" customHeight="1" x14ac:dyDescent="0.25">
      <c r="S800" s="7" t="s">
        <v>693</v>
      </c>
      <c r="T800" s="15">
        <v>0.8</v>
      </c>
      <c r="U800" s="36" t="str">
        <f t="shared" ca="1" si="114"/>
        <v>0x08=-39.70,-39.00;</v>
      </c>
      <c r="V800" s="37"/>
      <c r="W800" s="37"/>
      <c r="X800" s="68"/>
      <c r="Y800" s="68"/>
      <c r="Z800" s="55">
        <f t="shared" ca="1" si="128"/>
        <v>1.5</v>
      </c>
      <c r="AA800" s="39" t="s">
        <v>584</v>
      </c>
      <c r="AB800" s="40">
        <v>1.5</v>
      </c>
      <c r="AC800" s="40" t="s">
        <v>995</v>
      </c>
      <c r="AD800" s="40">
        <v>1</v>
      </c>
      <c r="AE800" s="41">
        <v>0</v>
      </c>
      <c r="AF800" s="42">
        <v>-39.700000000000003</v>
      </c>
      <c r="AG800" s="47">
        <f t="shared" si="129"/>
        <v>-39</v>
      </c>
      <c r="AH800" s="43">
        <f t="shared" ca="1" si="116"/>
        <v>-38.200000000000003</v>
      </c>
      <c r="AI800" s="43">
        <f t="shared" ca="1" si="117"/>
        <v>-37.5</v>
      </c>
      <c r="AJ800" s="44" cm="1">
        <f t="array" aca="1" ref="AJ800" ca="1" xml:space="preserve">
N("initial sens-loopgain")+
$AF800-BoxVal(ROW($AA800),26,COLUMN(INDIRECT("T"&amp;(INT(ROW($AA817)/65))*65+2)))</f>
        <v>-41.7</v>
      </c>
      <c r="AK800" s="44">
        <f t="shared" ca="1" si="130"/>
        <v>-41</v>
      </c>
      <c r="AL800" s="44" cm="1">
        <f t="array" aca="1" ref="AL800" ca="1" xml:space="preserve">
N("initial sens-loopgain-gain-gain ref-vcm")+
$AH800-
BoxVal(ROW($AA800),26,COLUMN(INDIRECT("T"&amp;(INT(ROW($AA817)/65))*65+2)))-
$AB800-
$W800-
IFERROR(VLOOKUP($AC800,$CT$1:$DC$31,7,FALSE),0)</f>
        <v>-41.7</v>
      </c>
      <c r="AM800" s="44">
        <f t="shared" ca="1" si="131"/>
        <v>-41</v>
      </c>
      <c r="AN800" s="36" t="str">
        <f t="shared" ca="1" si="132"/>
        <v>00</v>
      </c>
      <c r="AO800" s="36" t="str" cm="1">
        <f t="array" aca="1" ref="AO800" ca="1">ManualLookup(AB800,BoxVal(ROW(AB800),4,COLUMN(AO798)),INDIRECT(DO$3))</f>
        <v>08</v>
      </c>
      <c r="AP800" s="36" t="str" cm="1">
        <f t="array" aca="1" ref="AP800" ca="1">ManualLookup(AC800,BoxVal(ROW(AC800),4,COLUMN(AP798)),INDIRECT(DP$3))</f>
        <v>00</v>
      </c>
      <c r="AQ800" s="36" t="str" cm="1">
        <f t="array" aca="1" ref="AQ800" ca="1">ManualLookup(AD800,BoxVal(ROW(AD800),4,COLUMN(AQ798)),INDIRECT(DQ$3))</f>
        <v>00</v>
      </c>
      <c r="AR800" s="36" t="str" cm="1">
        <f t="array" aca="1" ref="AR800" ca="1">ManualLookup(AE800,BoxVal(ROW(AE800),4,COLUMN(AR798)),INDIRECT(DR$3))</f>
        <v>00</v>
      </c>
      <c r="AS800" s="36"/>
    </row>
    <row r="801" spans="19:45" ht="30" customHeight="1" x14ac:dyDescent="0.25">
      <c r="S801" s="7" t="s">
        <v>604</v>
      </c>
      <c r="T801" s="7" t="str">
        <f>VLOOKUP($T788,$AU$1:$AZ$31,MATCH($T782,$AU$1:$AZ$1,0),FALSE)&amp;"_"&amp;T790</f>
        <v>default_NormalMode</v>
      </c>
      <c r="U801" s="36" t="str">
        <f t="shared" ca="1" si="114"/>
        <v>0x09=-40.50,-39.70;</v>
      </c>
      <c r="V801" s="37"/>
      <c r="W801" s="37"/>
      <c r="X801" s="68"/>
      <c r="Y801" s="68"/>
      <c r="Z801" s="55">
        <f t="shared" ca="1" si="128"/>
        <v>2.5</v>
      </c>
      <c r="AA801" s="39" t="s">
        <v>584</v>
      </c>
      <c r="AB801" s="40">
        <v>2.5</v>
      </c>
      <c r="AC801" s="40" t="s">
        <v>995</v>
      </c>
      <c r="AD801" s="40">
        <v>1</v>
      </c>
      <c r="AE801" s="41">
        <v>0</v>
      </c>
      <c r="AF801" s="42">
        <v>-40.5</v>
      </c>
      <c r="AG801" s="47">
        <f t="shared" si="129"/>
        <v>-39.700000000000003</v>
      </c>
      <c r="AH801" s="43">
        <f t="shared" ca="1" si="116"/>
        <v>-38</v>
      </c>
      <c r="AI801" s="43">
        <f t="shared" ca="1" si="117"/>
        <v>-37.200000000000003</v>
      </c>
      <c r="AJ801" s="44" cm="1">
        <f t="array" aca="1" ref="AJ801" ca="1" xml:space="preserve">
N("initial sens-loopgain")+
$AF801-BoxVal(ROW($AA801),26,COLUMN(INDIRECT("T"&amp;(INT(ROW($AA818)/65))*65+2)))</f>
        <v>-42.5</v>
      </c>
      <c r="AK801" s="44">
        <f t="shared" ca="1" si="130"/>
        <v>-41.7</v>
      </c>
      <c r="AL801" s="44" cm="1">
        <f t="array" aca="1" ref="AL801" ca="1" xml:space="preserve">
N("initial sens-loopgain-gain-gain ref-vcm")+
$AH801-
BoxVal(ROW($AA801),26,COLUMN(INDIRECT("T"&amp;(INT(ROW($AA818)/65))*65+2)))-
$AB801-
$W801-
IFERROR(VLOOKUP($AC801,$CT$1:$DC$31,7,FALSE),0)</f>
        <v>-42.5</v>
      </c>
      <c r="AM801" s="44">
        <f t="shared" ca="1" si="131"/>
        <v>-41.7</v>
      </c>
      <c r="AN801" s="36" t="str">
        <f t="shared" ca="1" si="132"/>
        <v>00</v>
      </c>
      <c r="AO801" s="36" t="str" cm="1">
        <f t="array" aca="1" ref="AO801" ca="1">ManualLookup(AB801,BoxVal(ROW(AB801),4,COLUMN(AO799)),INDIRECT(DO$3))</f>
        <v>09</v>
      </c>
      <c r="AP801" s="36" t="str" cm="1">
        <f t="array" aca="1" ref="AP801" ca="1">ManualLookup(AC801,BoxVal(ROW(AC801),4,COLUMN(AP799)),INDIRECT(DP$3))</f>
        <v>00</v>
      </c>
      <c r="AQ801" s="36" t="str" cm="1">
        <f t="array" aca="1" ref="AQ801" ca="1">ManualLookup(AD801,BoxVal(ROW(AD801),4,COLUMN(AQ799)),INDIRECT(DQ$3))</f>
        <v>00</v>
      </c>
      <c r="AR801" s="36" t="str" cm="1">
        <f t="array" aca="1" ref="AR801" ca="1">ManualLookup(AE801,BoxVal(ROW(AE801),4,COLUMN(AR799)),INDIRECT(DR$3))</f>
        <v>00</v>
      </c>
      <c r="AS801" s="36"/>
    </row>
    <row r="802" spans="19:45" ht="30" customHeight="1" x14ac:dyDescent="0.25">
      <c r="S802" s="7" t="s">
        <v>424</v>
      </c>
      <c r="T802" s="7" t="s">
        <v>188</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
        <v>42</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
        <v>364</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
        <v>190</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2</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5</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45621</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17</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0.656V (1.8V), 0.655V (3.3V)</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S813" s="7"/>
      <c r="T813" s="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562</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v>5</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v>3.6</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v>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v>0</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-2.5</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0</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t="s">
        <v>562</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85"/>
      <c r="T845" s="85"/>
      <c r="U845" s="85"/>
      <c r="V845" s="85"/>
      <c r="W845" s="85"/>
      <c r="X845" s="85"/>
      <c r="Y845" s="85"/>
      <c r="Z845" s="85"/>
      <c r="AA845" s="85"/>
      <c r="AB845" s="85"/>
      <c r="AC845" s="85"/>
      <c r="AD845" s="85"/>
      <c r="AE845" s="85"/>
      <c r="AF845" s="85"/>
      <c r="AG845" s="85"/>
      <c r="AH845" s="85"/>
      <c r="AI845" s="85"/>
      <c r="AJ845" s="85"/>
      <c r="AK845" s="85"/>
      <c r="AL845" s="85"/>
      <c r="AM845" s="85"/>
      <c r="AN845" s="85"/>
      <c r="AO845" s="85"/>
      <c r="AP845" s="85"/>
      <c r="AQ845" s="85"/>
      <c r="AR845" s="109"/>
      <c r="AS845" s="109"/>
    </row>
    <row r="846" spans="19:45" ht="30" customHeight="1" x14ac:dyDescent="0.25">
      <c r="S846" s="31" cm="1">
        <f t="array" ref="S846">BoxNum(ROW($S846))</f>
        <v>14</v>
      </c>
      <c r="T846" s="7" t="s">
        <v>698</v>
      </c>
      <c r="U846" s="15" t="s">
        <v>1224</v>
      </c>
      <c r="V846" s="12"/>
      <c r="W846" s="65"/>
      <c r="X846" s="12"/>
      <c r="Y846" s="7">
        <f>VLOOKUP(U846,$DX$1:$DZ$21,3,FALSE)</f>
        <v>0</v>
      </c>
      <c r="Z846" s="5"/>
      <c r="AA846" s="5"/>
      <c r="AB846" s="5"/>
      <c r="AC846" s="5"/>
      <c r="AD846" s="8"/>
      <c r="AE846" s="5"/>
      <c r="AF846" s="5"/>
      <c r="AG846" s="5"/>
      <c r="AH846" s="5"/>
      <c r="AI846" s="5"/>
      <c r="AJ846" s="5"/>
      <c r="AK846" s="5"/>
      <c r="AL846" s="5"/>
      <c r="AM846" s="5"/>
      <c r="AN846" s="5"/>
      <c r="AO846" s="5"/>
      <c r="AP846" s="5"/>
      <c r="AQ846" s="5"/>
      <c r="AR846" s="5"/>
      <c r="AS846" s="5"/>
    </row>
    <row r="847" spans="19:45" ht="30" customHeight="1" x14ac:dyDescent="0.25">
      <c r="S847" s="7" t="s">
        <v>24</v>
      </c>
      <c r="T847" s="15" t="s">
        <v>450</v>
      </c>
      <c r="U847" s="5" t="s">
        <v>23</v>
      </c>
      <c r="V847" s="7">
        <f>VLOOKUP(U846,$DX$1:$DZ$21,2,FALSE)</f>
        <v>0</v>
      </c>
      <c r="W847" s="19"/>
      <c r="X847" s="19"/>
      <c r="Y847" s="19"/>
      <c r="Z847" s="19"/>
      <c r="AA847" s="5" t="s">
        <v>592</v>
      </c>
      <c r="AB847" s="26" t="str">
        <f>T866&amp;"_"&amp;ABS(T864)&amp;"dB_"&amp;T868&amp;"_"&amp;T869&amp;"_"&amp;GetAbsMaxMinText(AF850:AG909)&amp;"_"&amp;T849&amp;"_"&amp;T848&amp;S846&amp;"."&amp;T872</f>
        <v>12V_NormalMode_38dB_M804WG_N005A_390_440_ZTS6216_MP14.1</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104"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292</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row>
    <row r="850" spans="19:45" ht="30" customHeight="1" x14ac:dyDescent="0.25">
      <c r="S850" s="7" t="s">
        <v>18</v>
      </c>
      <c r="T850" s="15" t="s">
        <v>41</v>
      </c>
      <c r="U850" s="36" t="str">
        <f t="shared" ref="U850:U854" ca="1" si="133">ConfigCode($AA850,$AN850,$AO850,$AP850,$AQ850,$AR850,$AF850,$AG850,2)</f>
        <v>0x3A=-40.00,-39.00;</v>
      </c>
      <c r="V850" s="37"/>
      <c r="W850" s="37"/>
      <c r="X850" s="68"/>
      <c r="Y850" s="68"/>
      <c r="Z850" s="55">
        <f t="shared" ref="Z850:Z853" ca="1" si="134" xml:space="preserve">
N("vbias,vlookup vbias range")+
VLOOKUP($AA850,INDIRECT(BoxVal(ROW($AA850),34,COLUMN(T846))),2,FALSE)+
N("gain")+
$AB850+
N("vcm")+
VLOOKUP($AC850,$CT$1:$DC$31,7,FALSE)+
N("(vbias*vcp*vbg-vbias)*sensor ratio")+
VbiasCal($AA850,$AD850,$AE850,BoxVal(ROW($AC850),18,COLUMN($T$22)))+
N("vbias ref+gain ref")+
$V850+$W850</f>
        <v>1.4</v>
      </c>
      <c r="AA850" s="39" t="s">
        <v>586</v>
      </c>
      <c r="AB850" s="40">
        <v>3.5</v>
      </c>
      <c r="AC850" s="40" t="s">
        <v>995</v>
      </c>
      <c r="AD850" s="40">
        <v>1</v>
      </c>
      <c r="AE850" s="41">
        <v>0</v>
      </c>
      <c r="AF850" s="42">
        <v>-40</v>
      </c>
      <c r="AG850" s="42">
        <v>-39</v>
      </c>
      <c r="AH850" s="43">
        <f t="shared" ref="AH850:AH854" ca="1" si="135">$AF850+$Z850</f>
        <v>-38.6</v>
      </c>
      <c r="AI850" s="43">
        <f t="shared" ref="AI850:AI854" ca="1" si="136">$AG850+$Z850</f>
        <v>-37.6</v>
      </c>
      <c r="AJ850" s="44" cm="1">
        <f t="array" aca="1" ref="AJ850" ca="1" xml:space="preserve">
N("initial sens-loopgain")+
$AF850-BoxVal(ROW($AA850),26,COLUMN(INDIRECT("T"&amp;(INT(ROW($AA867)/65))*65+2)))</f>
        <v>-42</v>
      </c>
      <c r="AK850" s="44">
        <f t="shared" ref="AK850:AK854" ca="1" si="137">AJ850+(AG850-AF850)</f>
        <v>-41</v>
      </c>
      <c r="AL850" s="44" cm="1">
        <f t="array" aca="1" ref="AL850" ca="1" xml:space="preserve">
N("initial sens-loopgain-gain-gain ref-vcm")+
$AH850-
BoxVal(ROW($AA850),26,COLUMN(INDIRECT("T"&amp;(INT(ROW($AA867)/65))*65+2)))-
$AB850-
$W850-
IFERROR(VLOOKUP($AC850,$CT$1:$DC$31,7,FALSE),0)</f>
        <v>-44.1</v>
      </c>
      <c r="AM850" s="44">
        <f t="shared" ref="AM850:AM854" ca="1" si="138">AL850+(AG850-AF850)</f>
        <v>-43.1</v>
      </c>
      <c r="AN850" s="36" t="str">
        <f t="shared" ref="AN850:AN854" ca="1" si="139">IF(BoxVal(ROW(AA850),9,COLUMN(T848))="FIX","00",ManualLookup(AA850,BoxVal(ROW(AA850),4,COLUMN(AN848)),INDIRECT(DN$3)))</f>
        <v>30</v>
      </c>
      <c r="AO850" s="36" t="str" cm="1">
        <f t="array" aca="1" ref="AO850" ca="1">ManualLookup(AB850,BoxVal(ROW(AB850),4,COLUMN(AO848)),INDIRECT(DO$3))</f>
        <v>0A</v>
      </c>
      <c r="AP850" s="36" t="str" cm="1">
        <f t="array" aca="1" ref="AP850" ca="1">ManualLookup(AC850,BoxVal(ROW(AC850),4,COLUMN(AP848)),INDIRECT(DP$3))</f>
        <v>00</v>
      </c>
      <c r="AQ850" s="36" t="str" cm="1">
        <f t="array" aca="1" ref="AQ850" ca="1">ManualLookup(AD850,BoxVal(ROW(AD850),4,COLUMN(AQ848)),INDIRECT(DQ$3))</f>
        <v>00</v>
      </c>
      <c r="AR850" s="36" t="str" cm="1">
        <f t="array" aca="1" ref="AR850" ca="1">ManualLookup(AE850,BoxVal(ROW(AE850),4,COLUMN(AR848)),INDIRECT(DR$3))</f>
        <v>00</v>
      </c>
      <c r="AS850" s="33"/>
    </row>
    <row r="851" spans="19:45" ht="30" customHeight="1" x14ac:dyDescent="0.25">
      <c r="S851" s="7" t="s">
        <v>13</v>
      </c>
      <c r="T851" s="15" t="s">
        <v>1121</v>
      </c>
      <c r="U851" s="36" t="str">
        <f t="shared" ca="1" si="133"/>
        <v>0x49=-41.00,-40.00;</v>
      </c>
      <c r="V851" s="37"/>
      <c r="W851" s="37"/>
      <c r="X851" s="68"/>
      <c r="Y851" s="68"/>
      <c r="Z851" s="55">
        <f t="shared" ca="1" si="134"/>
        <v>2.5</v>
      </c>
      <c r="AA851" s="39" t="s">
        <v>587</v>
      </c>
      <c r="AB851" s="40">
        <v>2.5</v>
      </c>
      <c r="AC851" s="40" t="s">
        <v>995</v>
      </c>
      <c r="AD851" s="40">
        <v>1</v>
      </c>
      <c r="AE851" s="41">
        <v>0</v>
      </c>
      <c r="AF851" s="42">
        <v>-41</v>
      </c>
      <c r="AG851" s="47">
        <f t="shared" ref="AG851:AG854" si="140">AF850</f>
        <v>-40</v>
      </c>
      <c r="AH851" s="43">
        <f t="shared" ca="1" si="135"/>
        <v>-38.5</v>
      </c>
      <c r="AI851" s="43">
        <f t="shared" ca="1" si="136"/>
        <v>-37.5</v>
      </c>
      <c r="AJ851" s="44" cm="1">
        <f t="array" aca="1" ref="AJ851" ca="1" xml:space="preserve">
N("initial sens-loopgain")+
$AF851-BoxVal(ROW($AA851),26,COLUMN(INDIRECT("T"&amp;(INT(ROW($AA868)/65))*65+2)))</f>
        <v>-43</v>
      </c>
      <c r="AK851" s="44">
        <f t="shared" ca="1" si="137"/>
        <v>-42</v>
      </c>
      <c r="AL851" s="44" cm="1">
        <f t="array" aca="1" ref="AL851" ca="1" xml:space="preserve">
N("initial sens-loopgain-gain-gain ref-vcm")+
$AH851-
BoxVal(ROW($AA851),26,COLUMN(INDIRECT("T"&amp;(INT(ROW($AA868)/65))*65+2)))-
$AB851-
$W851-
IFERROR(VLOOKUP($AC851,$CT$1:$DC$31,7,FALSE),0)</f>
        <v>-43</v>
      </c>
      <c r="AM851" s="44">
        <f t="shared" ca="1" si="138"/>
        <v>-42</v>
      </c>
      <c r="AN851" s="36" t="str">
        <f t="shared" ca="1" si="139"/>
        <v>40</v>
      </c>
      <c r="AO851" s="36" t="str" cm="1">
        <f t="array" aca="1" ref="AO851" ca="1">ManualLookup(AB851,BoxVal(ROW(AB851),4,COLUMN(AO849)),INDIRECT(DO$3))</f>
        <v>09</v>
      </c>
      <c r="AP851" s="36" t="str" cm="1">
        <f t="array" aca="1" ref="AP851" ca="1">ManualLookup(AC851,BoxVal(ROW(AC851),4,COLUMN(AP849)),INDIRECT(DP$3))</f>
        <v>00</v>
      </c>
      <c r="AQ851" s="36" t="str" cm="1">
        <f t="array" aca="1" ref="AQ851" ca="1">ManualLookup(AD851,BoxVal(ROW(AD851),4,COLUMN(AQ849)),INDIRECT(DQ$3))</f>
        <v>00</v>
      </c>
      <c r="AR851" s="36" t="str" cm="1">
        <f t="array" aca="1" ref="AR851" ca="1">ManualLookup(AE851,BoxVal(ROW(AE851),4,COLUMN(AR849)),INDIRECT(DR$3))</f>
        <v>00</v>
      </c>
      <c r="AS851" s="36"/>
    </row>
    <row r="852" spans="19:45" ht="30" customHeight="1" x14ac:dyDescent="0.25">
      <c r="S852" s="26"/>
      <c r="T852" s="17"/>
      <c r="U852" s="36" t="str">
        <f t="shared" ca="1" si="133"/>
        <v>0x4A=-42.00,-41.00;</v>
      </c>
      <c r="V852" s="37"/>
      <c r="W852" s="37"/>
      <c r="X852" s="68"/>
      <c r="Y852" s="68"/>
      <c r="Z852" s="55">
        <f t="shared" ca="1" si="134"/>
        <v>3.5</v>
      </c>
      <c r="AA852" s="39" t="s">
        <v>587</v>
      </c>
      <c r="AB852" s="40">
        <v>3.5</v>
      </c>
      <c r="AC852" s="40" t="s">
        <v>995</v>
      </c>
      <c r="AD852" s="40">
        <v>1</v>
      </c>
      <c r="AE852" s="41">
        <v>0</v>
      </c>
      <c r="AF852" s="42">
        <v>-42</v>
      </c>
      <c r="AG852" s="47">
        <f t="shared" si="140"/>
        <v>-41</v>
      </c>
      <c r="AH852" s="43">
        <f t="shared" ca="1" si="135"/>
        <v>-38.5</v>
      </c>
      <c r="AI852" s="43">
        <f t="shared" ca="1" si="136"/>
        <v>-37.5</v>
      </c>
      <c r="AJ852" s="44" cm="1">
        <f t="array" aca="1" ref="AJ852" ca="1" xml:space="preserve">
N("initial sens-loopgain")+
$AF852-BoxVal(ROW($AA852),26,COLUMN(INDIRECT("T"&amp;(INT(ROW($AA869)/65))*65+2)))</f>
        <v>-44</v>
      </c>
      <c r="AK852" s="44">
        <f t="shared" ca="1" si="137"/>
        <v>-43</v>
      </c>
      <c r="AL852" s="44" cm="1">
        <f t="array" aca="1" ref="AL852" ca="1" xml:space="preserve">
N("initial sens-loopgain-gain-gain ref-vcm")+
$AH852-
BoxVal(ROW($AA852),26,COLUMN(INDIRECT("T"&amp;(INT(ROW($AA869)/65))*65+2)))-
$AB852-
$W852-
IFERROR(VLOOKUP($AC852,$CT$1:$DC$31,7,FALSE),0)</f>
        <v>-44</v>
      </c>
      <c r="AM852" s="44">
        <f t="shared" ca="1" si="138"/>
        <v>-43</v>
      </c>
      <c r="AN852" s="36" t="str">
        <f t="shared" ca="1" si="139"/>
        <v>40</v>
      </c>
      <c r="AO852" s="36" t="str" cm="1">
        <f t="array" aca="1" ref="AO852" ca="1">ManualLookup(AB852,BoxVal(ROW(AB852),4,COLUMN(AO850)),INDIRECT(DO$3))</f>
        <v>0A</v>
      </c>
      <c r="AP852" s="36" t="str" cm="1">
        <f t="array" aca="1" ref="AP852" ca="1">ManualLookup(AC852,BoxVal(ROW(AC852),4,COLUMN(AP850)),INDIRECT(DP$3))</f>
        <v>00</v>
      </c>
      <c r="AQ852" s="36" t="str" cm="1">
        <f t="array" aca="1" ref="AQ852" ca="1">ManualLookup(AD852,BoxVal(ROW(AD852),4,COLUMN(AQ850)),INDIRECT(DQ$3))</f>
        <v>00</v>
      </c>
      <c r="AR852" s="36" t="str" cm="1">
        <f t="array" aca="1" ref="AR852" ca="1">ManualLookup(AE852,BoxVal(ROW(AE852),4,COLUMN(AR850)),INDIRECT(DR$3))</f>
        <v>00</v>
      </c>
      <c r="AS852" s="36"/>
    </row>
    <row r="853" spans="19:45" ht="30" customHeight="1" x14ac:dyDescent="0.25">
      <c r="S853" s="7" t="s">
        <v>19</v>
      </c>
      <c r="T853" s="15" t="s">
        <v>587</v>
      </c>
      <c r="U853" s="36" t="str">
        <f t="shared" ca="1" si="133"/>
        <v>0x4B=-43.00,-42.00;</v>
      </c>
      <c r="V853" s="37"/>
      <c r="W853" s="37"/>
      <c r="X853" s="68"/>
      <c r="Y853" s="68"/>
      <c r="Z853" s="55">
        <f t="shared" ca="1" si="134"/>
        <v>4.5</v>
      </c>
      <c r="AA853" s="39" t="s">
        <v>587</v>
      </c>
      <c r="AB853" s="40">
        <v>4.5</v>
      </c>
      <c r="AC853" s="40" t="s">
        <v>995</v>
      </c>
      <c r="AD853" s="40">
        <v>1</v>
      </c>
      <c r="AE853" s="41">
        <v>0</v>
      </c>
      <c r="AF853" s="42">
        <v>-43</v>
      </c>
      <c r="AG853" s="47">
        <f t="shared" si="140"/>
        <v>-42</v>
      </c>
      <c r="AH853" s="43">
        <f t="shared" ca="1" si="135"/>
        <v>-38.5</v>
      </c>
      <c r="AI853" s="43">
        <f t="shared" ca="1" si="136"/>
        <v>-37.5</v>
      </c>
      <c r="AJ853" s="44" cm="1">
        <f t="array" aca="1" ref="AJ853" ca="1" xml:space="preserve">
N("initial sens-loopgain")+
$AF853-BoxVal(ROW($AA853),26,COLUMN(INDIRECT("T"&amp;(INT(ROW($AA870)/65))*65+2)))</f>
        <v>-45</v>
      </c>
      <c r="AK853" s="44">
        <f t="shared" ca="1" si="137"/>
        <v>-44</v>
      </c>
      <c r="AL853" s="44" cm="1">
        <f t="array" aca="1" ref="AL853" ca="1" xml:space="preserve">
N("initial sens-loopgain-gain-gain ref-vcm")+
$AH853-
BoxVal(ROW($AA853),26,COLUMN(INDIRECT("T"&amp;(INT(ROW($AA870)/65))*65+2)))-
$AB853-
$W853-
IFERROR(VLOOKUP($AC853,$CT$1:$DC$31,7,FALSE),0)</f>
        <v>-45</v>
      </c>
      <c r="AM853" s="44">
        <f t="shared" ca="1" si="138"/>
        <v>-44</v>
      </c>
      <c r="AN853" s="36" t="str">
        <f t="shared" ca="1" si="139"/>
        <v>40</v>
      </c>
      <c r="AO853" s="36" t="str" cm="1">
        <f t="array" aca="1" ref="AO853" ca="1">ManualLookup(AB853,BoxVal(ROW(AB853),4,COLUMN(AO851)),INDIRECT(DO$3))</f>
        <v>0B</v>
      </c>
      <c r="AP853" s="36" t="str" cm="1">
        <f t="array" aca="1" ref="AP853" ca="1">ManualLookup(AC853,BoxVal(ROW(AC853),4,COLUMN(AP851)),INDIRECT(DP$3))</f>
        <v>00</v>
      </c>
      <c r="AQ853" s="36" t="str" cm="1">
        <f t="array" aca="1" ref="AQ853" ca="1">ManualLookup(AD853,BoxVal(ROW(AD853),4,COLUMN(AQ851)),INDIRECT(DQ$3))</f>
        <v>00</v>
      </c>
      <c r="AR853" s="36" t="str" cm="1">
        <f t="array" aca="1" ref="AR853" ca="1">ManualLookup(AE853,BoxVal(ROW(AE853),4,COLUMN(AR851)),INDIRECT(DR$3))</f>
        <v>00</v>
      </c>
      <c r="AS853" s="36"/>
    </row>
    <row r="854" spans="19:45" ht="30" customHeight="1" x14ac:dyDescent="0.25">
      <c r="S854" s="7" t="s">
        <v>15</v>
      </c>
      <c r="T854" s="15" t="s">
        <v>801</v>
      </c>
      <c r="U854" s="36" t="str">
        <f t="shared" ca="1" si="133"/>
        <v>0x4C=-44.00,-43.00;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5.5</v>
      </c>
      <c r="AA854" s="39" t="s">
        <v>587</v>
      </c>
      <c r="AB854" s="40">
        <v>5.5</v>
      </c>
      <c r="AC854" s="40" t="s">
        <v>995</v>
      </c>
      <c r="AD854" s="40">
        <v>1</v>
      </c>
      <c r="AE854" s="41">
        <v>0</v>
      </c>
      <c r="AF854" s="42">
        <v>-44</v>
      </c>
      <c r="AG854" s="47">
        <f t="shared" si="140"/>
        <v>-43</v>
      </c>
      <c r="AH854" s="43">
        <f t="shared" ca="1" si="135"/>
        <v>-38.5</v>
      </c>
      <c r="AI854" s="43">
        <f t="shared" ca="1" si="136"/>
        <v>-37.5</v>
      </c>
      <c r="AJ854" s="44" cm="1">
        <f t="array" aca="1" ref="AJ854" ca="1" xml:space="preserve">
N("initial sens-loopgain")+
$AF854-BoxVal(ROW($AA854),26,COLUMN(INDIRECT("T"&amp;(INT(ROW($AA871)/65))*65+2)))</f>
        <v>-46</v>
      </c>
      <c r="AK854" s="44">
        <f t="shared" ca="1" si="137"/>
        <v>-45</v>
      </c>
      <c r="AL854" s="44" cm="1">
        <f t="array" aca="1" ref="AL854" ca="1" xml:space="preserve">
N("initial sens-loopgain-gain-gain ref-vcm")+
$AH854-
BoxVal(ROW($AA854),26,COLUMN(INDIRECT("T"&amp;(INT(ROW($AA871)/65))*65+2)))-
$AB854-
$W854-
IFERROR(VLOOKUP($AC854,$CT$1:$DC$31,7,FALSE),0)</f>
        <v>-46</v>
      </c>
      <c r="AM854" s="44">
        <f t="shared" ca="1" si="138"/>
        <v>-45</v>
      </c>
      <c r="AN854" s="36" t="str">
        <f t="shared" ca="1" si="139"/>
        <v>40</v>
      </c>
      <c r="AO854" s="36" t="str" cm="1">
        <f t="array" aca="1" ref="AO854" ca="1">ManualLookup(AB854,BoxVal(ROW(AB854),4,COLUMN(AO852)),INDIRECT(DO$3))</f>
        <v>0C</v>
      </c>
      <c r="AP854" s="36" t="str" cm="1">
        <f t="array" aca="1" ref="AP854" ca="1">ManualLookup(AC854,BoxVal(ROW(AC854),4,COLUMN(AP852)),INDIRECT(DP$3))</f>
        <v>00</v>
      </c>
      <c r="AQ854" s="36" t="str" cm="1">
        <f t="array" aca="1" ref="AQ854" ca="1">ManualLookup(AD854,BoxVal(ROW(AD854),4,COLUMN(AQ852)),INDIRECT(DQ$3))</f>
        <v>00</v>
      </c>
      <c r="AR854" s="36" t="str" cm="1">
        <f t="array" aca="1" ref="AR854" ca="1">ManualLookup(AE854,BoxVal(ROW(AE854),4,COLUMN(AR852)),INDIRECT(DR$3))</f>
        <v>00</v>
      </c>
      <c r="AS854" s="36"/>
    </row>
    <row r="855" spans="19:45" ht="30" customHeight="1" x14ac:dyDescent="0.25">
      <c r="S855" s="7" t="s">
        <v>705</v>
      </c>
      <c r="T855" s="15" t="s">
        <v>990</v>
      </c>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S856" s="7" t="s">
        <v>605</v>
      </c>
      <c r="T856" s="15" t="s">
        <v>991</v>
      </c>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68"/>
      <c r="Y858" s="6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1098</v>
      </c>
      <c r="U859" s="36"/>
      <c r="V859" s="37"/>
      <c r="W859" s="37"/>
      <c r="X859" s="68"/>
      <c r="Y859" s="6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1229</v>
      </c>
      <c r="U860" s="36"/>
      <c r="V860" s="37"/>
      <c r="W860" s="37"/>
      <c r="X860" s="68"/>
      <c r="Y860" s="68"/>
      <c r="Z860" s="55"/>
      <c r="AA860" s="39"/>
      <c r="AB860" s="40"/>
      <c r="AC860" s="40"/>
      <c r="AD860" s="40"/>
      <c r="AE860" s="41"/>
      <c r="AF860" s="42"/>
      <c r="AG860" s="47"/>
      <c r="AH860" s="43"/>
      <c r="AI860" s="43"/>
      <c r="AJ860" s="44"/>
      <c r="AK860" s="44"/>
      <c r="AL860" s="44"/>
      <c r="AM860" s="44"/>
      <c r="AN860" s="36"/>
      <c r="AO860" s="36"/>
      <c r="AP860" s="36"/>
      <c r="AQ860" s="36"/>
      <c r="AR860" s="36"/>
      <c r="AS860" s="36"/>
    </row>
    <row r="861" spans="19:45" ht="30" customHeight="1" x14ac:dyDescent="0.25">
      <c r="S861" s="73" t="s">
        <v>12</v>
      </c>
      <c r="T861" s="15" t="s">
        <v>548</v>
      </c>
      <c r="U861" s="36"/>
      <c r="V861" s="37"/>
      <c r="W861" s="37"/>
      <c r="X861" s="68"/>
      <c r="Y861" s="68"/>
      <c r="Z861" s="55"/>
      <c r="AA861" s="39"/>
      <c r="AB861" s="40"/>
      <c r="AC861" s="40"/>
      <c r="AD861" s="40"/>
      <c r="AE861" s="41"/>
      <c r="AF861" s="42"/>
      <c r="AG861" s="47"/>
      <c r="AH861" s="43"/>
      <c r="AI861" s="43"/>
      <c r="AJ861" s="44"/>
      <c r="AK861" s="44"/>
      <c r="AL861" s="44"/>
      <c r="AM861" s="44"/>
      <c r="AN861" s="36"/>
      <c r="AO861" s="36"/>
      <c r="AP861" s="36"/>
      <c r="AQ861" s="36"/>
      <c r="AR861" s="36"/>
      <c r="AS861" s="36"/>
    </row>
    <row r="862" spans="19:45" ht="30" customHeight="1" x14ac:dyDescent="0.25">
      <c r="S862" s="73" t="s">
        <v>773</v>
      </c>
      <c r="T862" s="15" t="s">
        <v>1257</v>
      </c>
      <c r="U862" s="36"/>
      <c r="V862" s="37"/>
      <c r="W862" s="37"/>
      <c r="X862" s="68"/>
      <c r="Y862" s="68"/>
      <c r="Z862" s="55"/>
      <c r="AA862" s="39"/>
      <c r="AB862" s="40"/>
      <c r="AC862" s="40"/>
      <c r="AD862" s="40"/>
      <c r="AE862" s="41"/>
      <c r="AF862" s="42"/>
      <c r="AG862" s="47"/>
      <c r="AH862" s="43"/>
      <c r="AI862" s="43"/>
      <c r="AJ862" s="44"/>
      <c r="AK862" s="44"/>
      <c r="AL862" s="44"/>
      <c r="AM862" s="44"/>
      <c r="AN862" s="36"/>
      <c r="AO862" s="36"/>
      <c r="AP862" s="36"/>
      <c r="AQ862" s="36"/>
      <c r="AR862" s="36"/>
      <c r="AS862" s="36"/>
    </row>
    <row r="863" spans="19:45" ht="30" customHeight="1" x14ac:dyDescent="0.25">
      <c r="S863" s="7" t="s">
        <v>573</v>
      </c>
      <c r="T863" s="15">
        <v>1</v>
      </c>
      <c r="U863" s="36"/>
      <c r="V863" s="37"/>
      <c r="W863" s="37"/>
      <c r="X863" s="68"/>
      <c r="Y863" s="68"/>
      <c r="Z863" s="55"/>
      <c r="AA863" s="39"/>
      <c r="AB863" s="40"/>
      <c r="AC863" s="40"/>
      <c r="AD863" s="40"/>
      <c r="AE863" s="41"/>
      <c r="AF863" s="42"/>
      <c r="AG863" s="47"/>
      <c r="AH863" s="43"/>
      <c r="AI863" s="43"/>
      <c r="AJ863" s="44"/>
      <c r="AK863" s="44"/>
      <c r="AL863" s="44"/>
      <c r="AM863" s="44"/>
      <c r="AN863" s="36"/>
      <c r="AO863" s="36"/>
      <c r="AP863" s="36"/>
      <c r="AQ863" s="36"/>
      <c r="AR863" s="36"/>
      <c r="AS863" s="36"/>
    </row>
    <row r="864" spans="19:45" ht="30" customHeight="1" x14ac:dyDescent="0.25">
      <c r="S864" s="7" t="s">
        <v>590</v>
      </c>
      <c r="T864" s="15">
        <v>-38</v>
      </c>
      <c r="U864" s="36"/>
      <c r="V864" s="37"/>
      <c r="W864" s="37"/>
      <c r="X864" s="68"/>
      <c r="Y864" s="68"/>
      <c r="Z864" s="55"/>
      <c r="AA864" s="39"/>
      <c r="AB864" s="40"/>
      <c r="AC864" s="40"/>
      <c r="AD864" s="40"/>
      <c r="AE864" s="41"/>
      <c r="AF864" s="42"/>
      <c r="AG864" s="47"/>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68"/>
      <c r="Y865" s="68"/>
      <c r="Z865" s="55"/>
      <c r="AA865" s="39"/>
      <c r="AB865" s="40"/>
      <c r="AC865" s="40"/>
      <c r="AD865" s="40"/>
      <c r="AE865" s="41"/>
      <c r="AF865" s="42"/>
      <c r="AG865" s="47"/>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12V_NormalMode</v>
      </c>
      <c r="U866" s="36"/>
      <c r="V866" s="37"/>
      <c r="W866" s="37"/>
      <c r="X866" s="68"/>
      <c r="Y866" s="68"/>
      <c r="Z866" s="55"/>
      <c r="AA866" s="39"/>
      <c r="AB866" s="40"/>
      <c r="AC866" s="40"/>
      <c r="AD866" s="40"/>
      <c r="AE866" s="41"/>
      <c r="AF866" s="42"/>
      <c r="AG866" s="47"/>
      <c r="AH866" s="43"/>
      <c r="AI866" s="43"/>
      <c r="AJ866" s="44"/>
      <c r="AK866" s="44"/>
      <c r="AL866" s="44"/>
      <c r="AM866" s="44"/>
      <c r="AN866" s="36"/>
      <c r="AO866" s="36"/>
      <c r="AP866" s="36"/>
      <c r="AQ866" s="36"/>
      <c r="AR866" s="36"/>
      <c r="AS866" s="36"/>
    </row>
    <row r="867" spans="19:45" ht="30" customHeight="1" x14ac:dyDescent="0.25">
      <c r="S867" s="7" t="s">
        <v>424</v>
      </c>
      <c r="T867" s="7" t="s">
        <v>188</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
        <v>42</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
        <v>364</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
        <v>190</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2</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46008</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5</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0.64V (1.8V), 0.638V (3.3V)</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S878" s="7"/>
      <c r="T878" s="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t="s">
        <v>562</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t="s">
        <v>562</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0</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-2.1</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t="s">
        <v>562</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t="s">
        <v>562</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v>0</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t="s">
        <v>562</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85"/>
      <c r="T910" s="85"/>
      <c r="U910" s="85"/>
      <c r="V910" s="85"/>
      <c r="W910" s="85"/>
      <c r="X910" s="85"/>
      <c r="Y910" s="85"/>
      <c r="Z910" s="85"/>
      <c r="AA910" s="85"/>
      <c r="AB910" s="85"/>
      <c r="AC910" s="85"/>
      <c r="AD910" s="85"/>
      <c r="AE910" s="85"/>
      <c r="AF910" s="85"/>
      <c r="AG910" s="85"/>
      <c r="AH910" s="85"/>
      <c r="AI910" s="85"/>
      <c r="AJ910" s="85"/>
      <c r="AK910" s="85"/>
      <c r="AL910" s="85"/>
      <c r="AM910" s="85"/>
      <c r="AN910" s="85"/>
      <c r="AO910" s="85"/>
      <c r="AP910" s="85"/>
      <c r="AQ910" s="85"/>
      <c r="AR910" s="109"/>
      <c r="AS910" s="109"/>
    </row>
    <row r="986" spans="12:12" ht="30" customHeight="1" x14ac:dyDescent="0.25">
      <c r="L986" s="88">
        <v>4</v>
      </c>
    </row>
  </sheetData>
  <sheetProtection sheet="1" objects="1" scenarios="1"/>
  <phoneticPr fontId="1" type="noConversion"/>
  <dataValidations count="16">
    <dataValidation type="list" allowBlank="1" showInputMessage="1" showErrorMessage="1" sqref="T74 T139 T204 T9 T269 T334 T399 T464 T529 T594 T659 T724 T789 T854" xr:uid="{D1A6B3B1-B48F-48D9-817D-030FD5E86407}">
      <formula1>"Auto,FIX"</formula1>
    </dataValidation>
    <dataValidation type="list" allowBlank="1" showInputMessage="1" showErrorMessage="1" sqref="T10 T75 T140 T205 T270 T335 T400 T465 T530 T595 T660 T725 T790 T855" xr:uid="{5A161C38-0FBD-4165-B11B-0972AF214D43}">
      <formula1>"NormalMode,TestMode,VBMode,VBTMode,ClockMode"</formula1>
    </dataValidation>
    <dataValidation type="list" allowBlank="1" showInputMessage="1" showErrorMessage="1" sqref="T15 T80 T145 T210 T275 T340 T405 T470 T535 T600 T665 T730 T795 T860" xr:uid="{91914842-4FF9-4C5C-84B7-E7DF468D9531}">
      <formula1>$DT$1:$DT$31</formula1>
    </dataValidation>
    <dataValidation type="list" allowBlank="1" showInputMessage="1" showErrorMessage="1" sqref="U1 U66 U131 U196 U261 U326 U391 U456 U521 U586 U651 U716 U781 U846" xr:uid="{7B1F755B-78FC-46AF-92F9-95E409A50654}">
      <formula1>$DX$2:$DX$21</formula1>
    </dataValidation>
    <dataValidation type="list" allowBlank="1" showInputMessage="1" showErrorMessage="1" sqref="DB1:DC1" xr:uid="{9DCD4681-929D-453B-AAFC-B7229DD1434F}">
      <formula1>$DH$2:$DH$31</formula1>
    </dataValidation>
    <dataValidation type="list" allowBlank="1" showInputMessage="1" showErrorMessage="1" sqref="CQ1:CR1" xr:uid="{C5E44AE8-0FDA-4769-A93A-B737AFC1F63B}">
      <formula1>$DI$2:$DI$31</formula1>
    </dataValidation>
    <dataValidation type="list" allowBlank="1" showInputMessage="1" showErrorMessage="1" sqref="CF1:CH1 BU1 CP1 DA1" xr:uid="{F61BE260-7417-4A23-961B-8FD4F508643E}">
      <formula1>$DJ$2:$DJ$31</formula1>
    </dataValidation>
    <dataValidation type="list" allowBlank="1" showInputMessage="1" showErrorMessage="1" sqref="BV1:BW1" xr:uid="{315FC069-F95E-4733-82C8-49E2889CFCD2}">
      <formula1>$DG$2:$DG$31</formula1>
    </dataValidation>
    <dataValidation type="list" allowBlank="1" showInputMessage="1" showErrorMessage="1" sqref="BI1:BK1" xr:uid="{9AA48333-395B-4787-A101-1896AA412217}">
      <formula1>$DF$2:$DF$31</formula1>
    </dataValidation>
    <dataValidation type="list" allowBlank="1" showInputMessage="1" showErrorMessage="1" sqref="T8 T73 T138 T203 T268 T333 T398 T463 T528 T593 T658 T723 T788 T853" xr:uid="{9C1431DE-6AA5-46C0-A369-B30FC7859FDD}">
      <formula1>$AU$2:$AU$31</formula1>
    </dataValidation>
    <dataValidation type="list" allowBlank="1" showInputMessage="1" showErrorMessage="1" sqref="AE5:AE64 AE70:AE129 AE135:AE194 AE200:AE259 AE265:AE324 AE330:AE389 AE395:AE454 AE460:AE519 AE525:AE584 AE590:AE649 AE655:AE714 AE720:AE779 AE785:AE844 AE850:AE909" xr:uid="{F9FADFC1-014E-4D61-A9F2-7D3487CFB5E9}">
      <formula1>$BY$2:$BY$31</formula1>
    </dataValidation>
    <dataValidation type="list" allowBlank="1" showInputMessage="1" showErrorMessage="1" sqref="AD5:AD64 AD70:AD129 AD135:AD194 AD200:AD259 AD265:AD324 AD330:AD389 AD395:AD454 AD460:AD519 AD525:AD584 AD590:AD649 AD655:AD714 AD720:AD779 AD785:AD844 AD850:AD909" xr:uid="{A43F1874-6C12-4748-A775-2DCF673156D4}">
      <formula1>$CJ$2:$CJ$31</formula1>
    </dataValidation>
    <dataValidation type="list" allowBlank="1" showInputMessage="1" showErrorMessage="1" sqref="AC70:AC129 AC5:AC64 AC135:AC194 AC200:AC259 AC265:AC324 AC330:AC389 AC395:AC454 AC460:AC519 AC525:AC584 AC590:AC649 AC655:AC714 AC720:AC779 AC785:AC844 AC850:AC909" xr:uid="{F41D9577-5976-40CC-AF1A-81D193B17677}">
      <formula1>$CT$2:$CT$31</formula1>
    </dataValidation>
    <dataValidation type="list" allowBlank="1" showInputMessage="1" showErrorMessage="1" sqref="AB70:AB129 AB135:AB194 AB5:AB64 AB200:AB259 AB265:AB324 AB330:AB389 AB395:AB454 AB460:AB519 AB525:AB584 AB590:AB649 AB655:AB714 AB720:AB779 AB785:AB844 AB850:AB909" xr:uid="{4E0E967B-525C-44A4-8578-E01FC8D8169E}">
      <formula1>$BM$2:$BM$31</formula1>
    </dataValidation>
    <dataValidation type="list" allowBlank="1" showInputMessage="1" showErrorMessage="1" sqref="AA135:AA194 AA70:AA129 AA5:AA64 AA200:AA259 AA265:AA324 AA330:AA389 AA395:AA454 AA460:AA519 AA525:AA584 AA590:AA649 AA655:AA714 AA720:AA779 AA785:AA844 AA850:AA909" xr:uid="{CB3F51A5-DCF5-41DE-944C-64A697838AA7}">
      <formula1>$BB$2:$BB$31</formula1>
    </dataValidation>
    <dataValidation type="list" allowBlank="1" showInputMessage="1" showErrorMessage="1" sqref="T12 T77 T142 T207 T272 T337 T402 T467 T532 T597 T662 T727 T792 T857" xr:uid="{FA231FEA-CF4C-4145-9E4E-9821EEF805D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91DC10F-D81A-45DA-BE04-FA9A88276A6B}">
          <x14:formula1>
            <xm:f>ASIC!$A$2:$A$200</xm:f>
          </x14:formula1>
          <xm:sqref>T5 T70 T135 T200 T265 T330 T395 T460 T525 T590 T655 T720 T785 T850</xm:sqref>
        </x14:dataValidation>
        <x14:dataValidation type="list" allowBlank="1" showInputMessage="1" showErrorMessage="1" xr:uid="{36FE7A9B-106A-4D3F-9C61-20D431F1E7A6}">
          <x14:formula1>
            <xm:f>MPN!$A$1:$A$497</xm:f>
          </x14:formula1>
          <xm:sqref>T4 T849 T784 T719 T654 T589 T524 T459 T394 T329 T264 T199 T134 T69</xm:sqref>
        </x14:dataValidation>
        <x14:dataValidation type="list" allowBlank="1" showInputMessage="1" showErrorMessage="1" xr:uid="{45770ECD-3FF6-4853-8A3A-164E516FC158}">
          <x14:formula1>
            <xm:f>'Check'!$A$2:$A$15</xm:f>
          </x14:formula1>
          <xm:sqref>T3 T68 T133 T198 T263 T328 T393 T458 T523 T588 T653 T718 T783 T848</xm:sqref>
        </x14:dataValidation>
        <x14:dataValidation type="list" allowBlank="1" showInputMessage="1" showErrorMessage="1" xr:uid="{74D3F337-D845-4CC4-832E-9B9C5AAFDA87}">
          <x14:formula1>
            <xm:f>Sensor!$A$1:$A$200</xm:f>
          </x14:formula1>
          <xm:sqref>T6 T71 T136 T201 T266 T331 T396 T461 T526 T591 T656 T721 T786 T851</xm:sqref>
        </x14:dataValidation>
        <x14:dataValidation type="list" allowBlank="1" showInputMessage="1" showErrorMessage="1" xr:uid="{47040D8C-1BE7-49E9-AF4D-7F120F813018}">
          <x14:formula1>
            <xm:f>'Check'!$D$2:$D$15</xm:f>
          </x14:formula1>
          <xm:sqref>T2 T67 T132 T197 T262 T327 T392 T457 T522 T587 T652 T717 T782 T847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A4410-3D38-462C-9000-049325D02542}">
  <sheetPr codeName="工作表18">
    <tabColor rgb="FFFF0000"/>
  </sheetPr>
  <dimension ref="A1:EE130"/>
  <sheetViews>
    <sheetView topLeftCell="D1" zoomScale="70" zoomScaleNormal="70" workbookViewId="0">
      <selection activeCell="AJ2" sqref="AJ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2" bestFit="1" customWidth="1"/>
    <col min="110" max="114" width="18.75" style="72"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585</v>
      </c>
      <c r="V1" s="12"/>
      <c r="W1" s="65"/>
      <c r="X1" s="12"/>
      <c r="Y1" s="7" t="str">
        <f>VLOOKUP(U1,$DX$1:$DZ$21,3,FALSE)</f>
        <v>-</v>
      </c>
      <c r="Z1" s="81"/>
      <c r="AD1" s="8"/>
      <c r="AT1" s="34"/>
      <c r="AU1" s="5" t="s">
        <v>588</v>
      </c>
      <c r="AV1" s="5" t="s">
        <v>433</v>
      </c>
      <c r="AW1" s="5" t="s">
        <v>450</v>
      </c>
      <c r="AX1" s="5" t="s">
        <v>255</v>
      </c>
      <c r="AY1" s="5" t="s">
        <v>255</v>
      </c>
      <c r="AZ1" s="5" t="s">
        <v>255</v>
      </c>
      <c r="BA1" s="9"/>
      <c r="BB1" s="5" t="s">
        <v>7</v>
      </c>
      <c r="BC1" s="5" t="s">
        <v>551</v>
      </c>
      <c r="BD1" s="5" t="s">
        <v>552</v>
      </c>
      <c r="BE1" s="5" t="s">
        <v>564</v>
      </c>
      <c r="BF1" s="5" t="s">
        <v>255</v>
      </c>
      <c r="BG1" s="5" t="s">
        <v>255</v>
      </c>
      <c r="BH1" s="5" t="s">
        <v>255</v>
      </c>
      <c r="BI1" s="10" t="s">
        <v>553</v>
      </c>
      <c r="BJ1" s="10" t="s">
        <v>1193</v>
      </c>
      <c r="BK1" s="10" t="s">
        <v>255</v>
      </c>
      <c r="BL1" s="9"/>
      <c r="BM1" s="11" t="s">
        <v>563</v>
      </c>
      <c r="BN1" s="11" t="s">
        <v>550</v>
      </c>
      <c r="BO1" s="11" t="s">
        <v>1194</v>
      </c>
      <c r="BP1" s="11" t="s">
        <v>565</v>
      </c>
      <c r="BQ1" s="11" t="s">
        <v>812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2" t="s">
        <v>574</v>
      </c>
      <c r="DF1" s="72" t="s">
        <v>553</v>
      </c>
      <c r="DG1" s="72" t="s">
        <v>568</v>
      </c>
      <c r="DH1" s="72" t="s">
        <v>575</v>
      </c>
      <c r="DI1" s="72" t="s">
        <v>572</v>
      </c>
      <c r="DJ1" s="72" t="s">
        <v>570</v>
      </c>
      <c r="DK1" s="9"/>
      <c r="DL1" s="5" t="s">
        <v>718</v>
      </c>
      <c r="DM1" s="5" t="s">
        <v>708</v>
      </c>
      <c r="DN1" s="5" t="s">
        <v>707</v>
      </c>
      <c r="DO1" s="5" t="s">
        <v>709</v>
      </c>
      <c r="DP1" s="5" t="s">
        <v>710</v>
      </c>
      <c r="DQ1" s="5" t="s">
        <v>611</v>
      </c>
      <c r="DR1" s="5" t="s">
        <v>711</v>
      </c>
      <c r="DS1" s="9"/>
      <c r="DT1" s="81" t="s">
        <v>25</v>
      </c>
      <c r="DU1" s="81" t="s">
        <v>724</v>
      </c>
      <c r="DV1" s="81" t="s">
        <v>725</v>
      </c>
      <c r="DW1" s="9"/>
      <c r="DX1" s="112" t="s">
        <v>699</v>
      </c>
      <c r="DY1" s="112" t="s">
        <v>700</v>
      </c>
      <c r="DZ1" s="112"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4805YC</v>
      </c>
      <c r="G2" s="59" t="str" cm="1">
        <f t="array" aca="1" ref="G2" ca="1">BoxVal($A2,4,COLUMN(INDIRECT("T"&amp;($A2-1)*65+2)),1)</f>
        <v>ZTS6311</v>
      </c>
      <c r="H2" s="59" t="str" cm="1">
        <f t="array" aca="1" ref="H2" ca="1">BoxVal($A2,5,COLUMN(INDIRECT("T"&amp;($A2-1)*65+2)),1)</f>
        <v>4805YB</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0.71V (1.8V), 0.7127V (3.3V)</v>
      </c>
      <c r="M2" s="59" t="str" cm="1">
        <f t="array" aca="1" ref="M2" ca="1">BoxVal($A2,31,COLUMN(INDIRECT("T"&amp;($A2-1)*65+2)),1)</f>
        <v>-44+/-0.8 dBV</v>
      </c>
      <c r="N2" s="59" t="str" cm="1">
        <f t="array" aca="1" ref="N2" ca="1">BoxVal($A2,12,COLUMN(INDIRECT("T"&amp;($A2-1)*65+2)),1)</f>
        <v>Normal</v>
      </c>
      <c r="O2" s="76" t="str" cm="1">
        <f t="array" ref="O2">BoxVal($A2,2,COLUMN(V3),1)</f>
        <v>bit16/18/19/24/42/43/36/37</v>
      </c>
      <c r="P2" s="64" t="str" cm="1">
        <f t="array" aca="1" ref="P2" ca="1">BoxVal($A2,2,COLUMN(INDIRECT("AB"&amp;($A2-1)*65+2)),1)</f>
        <v>13V_NormalMode_44dB_G805YB_2227F_405_470_ZTS6311_MP1.0</v>
      </c>
      <c r="Q2" s="64" t="str" cm="1">
        <f t="array" aca="1" ref="Q2" ca="1">BoxVal($A2,2,COLUMN(INDIRECT("AJ"&amp;($A2-1)*65+2)),1)</f>
        <v/>
      </c>
      <c r="R2" s="34"/>
      <c r="S2" s="7" t="s">
        <v>24</v>
      </c>
      <c r="T2" s="15" t="s">
        <v>433</v>
      </c>
      <c r="U2" s="5" t="s">
        <v>23</v>
      </c>
      <c r="V2" s="7" t="str">
        <f>VLOOKUP(U1,$DX$1:$DZ$21,2,FALSE)</f>
        <v>bit16/18/19/24/42/43/36/37</v>
      </c>
      <c r="W2" s="19"/>
      <c r="X2" s="19"/>
      <c r="Y2" s="19"/>
      <c r="Z2" s="19"/>
      <c r="AA2" s="5" t="s">
        <v>592</v>
      </c>
      <c r="AB2" s="26" t="str">
        <f>T21&amp;"_"&amp;ABS(T19)&amp;"dB_"&amp;T23&amp;"_"&amp;T24&amp;"_"&amp;GetAbsMaxMinText(AF5:AG64)&amp;"_"&amp;T4&amp;"_"&amp;T3&amp;S1&amp;"."&amp;T27</f>
        <v>13V_NormalMode_44dB_G805YB_2227F_405_470_ZTS6311_MP1.0</v>
      </c>
      <c r="AC2" s="18"/>
      <c r="AD2" s="18"/>
      <c r="AE2" s="18"/>
      <c r="AF2" s="18"/>
      <c r="AG2" s="18"/>
      <c r="AH2" s="19"/>
      <c r="AI2" s="19" t="s">
        <v>2</v>
      </c>
      <c r="AJ2" s="16"/>
      <c r="AK2" s="16"/>
      <c r="AL2" s="16"/>
      <c r="AM2" s="16"/>
      <c r="AN2" s="16"/>
      <c r="AO2" s="16"/>
      <c r="AP2" s="16"/>
      <c r="AQ2" s="16"/>
      <c r="AR2" s="16"/>
      <c r="AS2" s="16"/>
      <c r="AT2" s="34"/>
      <c r="AU2" s="14" t="s">
        <v>583</v>
      </c>
      <c r="AV2" s="5" t="s">
        <v>583</v>
      </c>
      <c r="AW2" s="5" t="s">
        <v>583</v>
      </c>
      <c r="AX2" s="5" t="s">
        <v>255</v>
      </c>
      <c r="AY2" s="5" t="s">
        <v>255</v>
      </c>
      <c r="AZ2" s="5" t="s">
        <v>255</v>
      </c>
      <c r="BB2" s="14" t="s">
        <v>583</v>
      </c>
      <c r="BC2" s="5">
        <v>0</v>
      </c>
      <c r="BD2" s="5">
        <v>0</v>
      </c>
      <c r="BE2" s="5">
        <v>1</v>
      </c>
      <c r="BF2" s="14"/>
      <c r="BG2" s="14"/>
      <c r="BH2" s="14"/>
      <c r="BI2" s="14" t="s">
        <v>818</v>
      </c>
      <c r="BJ2" s="14">
        <v>70</v>
      </c>
      <c r="BK2" s="14"/>
      <c r="BM2" s="5">
        <v>-2</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2" t="s">
        <v>26</v>
      </c>
      <c r="DF2" s="72" t="s">
        <v>1203</v>
      </c>
      <c r="DG2" s="72" t="s">
        <v>576</v>
      </c>
      <c r="DH2" s="72" t="s">
        <v>610</v>
      </c>
      <c r="DI2" s="72" t="s">
        <v>610</v>
      </c>
      <c r="DJ2" s="72"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0</v>
      </c>
      <c r="DU2" s="81" t="s">
        <v>26</v>
      </c>
      <c r="DV2" s="81">
        <v>0</v>
      </c>
      <c r="DX2" s="113" t="s">
        <v>585</v>
      </c>
      <c r="DY2" s="113" t="s">
        <v>1204</v>
      </c>
      <c r="DZ2" s="113" t="s">
        <v>562</v>
      </c>
      <c r="EB2" s="77" t="s">
        <v>935</v>
      </c>
      <c r="EC2" s="78" t="s">
        <v>1205</v>
      </c>
      <c r="ED2" s="78" t="s">
        <v>1206</v>
      </c>
    </row>
    <row r="3" spans="1:134" ht="30" customHeight="1" x14ac:dyDescent="0.25">
      <c r="A3" s="58">
        <v>2</v>
      </c>
      <c r="B3" s="63" t="str">
        <f t="shared" si="0"/>
        <v>=Block2==</v>
      </c>
      <c r="C3" s="59" t="str" cm="1">
        <f t="array" aca="1" ref="C3" ca="1">BoxVal($A3,8,COLUMN(INDIRECT("T"&amp;($A3-1)*65+2)),1)</f>
        <v>13V</v>
      </c>
      <c r="D3" s="59" t="str" cm="1">
        <f t="array" aca="1" ref="D3" ca="1">BoxVal($A3,2,COLUMN(INDIRECT("T"&amp;($A3-1)*65+2)),1)</f>
        <v>CPC</v>
      </c>
      <c r="E3" s="59" t="str" cm="1">
        <f t="array" aca="1" ref="E3" ca="1">BoxVal($A3,3,COLUMN(INDIRECT("T"&amp;($A3-1)*65+2)),1)</f>
        <v>MP</v>
      </c>
      <c r="F3" s="59" t="str" cm="1">
        <f t="array" aca="1" ref="F3" ca="1">BoxVal($A3,16,COLUMN(INDIRECT("T"&amp;($A3-1)*65+2)),1)</f>
        <v>4805YC</v>
      </c>
      <c r="G3" s="59" t="str" cm="1">
        <f t="array" aca="1" ref="G3" ca="1">BoxVal($A3,4,COLUMN(INDIRECT("T"&amp;($A3-1)*65+2)),1)</f>
        <v>ZTS6311</v>
      </c>
      <c r="H3" s="59" t="str" cm="1">
        <f t="array" aca="1" ref="H3" ca="1">BoxVal($A3,5,COLUMN(INDIRECT("T"&amp;($A3-1)*65+2)),1)</f>
        <v>4805YB</v>
      </c>
      <c r="I3" s="59" t="str" cm="1">
        <f t="array" aca="1" ref="I3" ca="1">BoxVal($A3,6,COLUMN(INDIRECT("T"&amp;($A3-1)*65+2)),1)</f>
        <v>3004_V11</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0.71V (1.8V), 0.7127V (3.3V)</v>
      </c>
      <c r="M3" s="59" t="str" cm="1">
        <f t="array" aca="1" ref="M3" ca="1">BoxVal($A3,31,COLUMN(INDIRECT("T"&amp;($A3-1)*65+2)),1)</f>
        <v>-44+/-0.8 dBV</v>
      </c>
      <c r="N3" s="59" t="str" cm="1">
        <f t="array" aca="1" ref="N3" ca="1">BoxVal($A3,12,COLUMN(INDIRECT("T"&amp;($A3-1)*65+2)),1)</f>
        <v>Setting</v>
      </c>
      <c r="O3" s="76" t="str" cm="1">
        <f t="array" ref="O3">BoxVal($A3,2,COLUMN(V4),1)</f>
        <v>bit16/18/19/24/42/43/36/37</v>
      </c>
      <c r="P3" s="64" t="str" cm="1">
        <f t="array" aca="1" ref="P3" ca="1">BoxVal($A3,2,COLUMN(INDIRECT("AB"&amp;($A3-1)*65+2)),1)</f>
        <v>default_NormalMode_44dB_G805YB_2227F_392_468_ZTS6311_MP2.2</v>
      </c>
      <c r="Q3" s="64" t="str" cm="1">
        <f t="array" aca="1" ref="Q3" ca="1">BoxVal($A3,2,COLUMN(INDIRECT("AJ"&amp;($A3-1)*65+2)),1)</f>
        <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255</v>
      </c>
      <c r="AY3" s="5" t="s">
        <v>255</v>
      </c>
      <c r="AZ3" s="5" t="s">
        <v>255</v>
      </c>
      <c r="BB3" s="14" t="s">
        <v>582</v>
      </c>
      <c r="BC3" s="5">
        <v>0</v>
      </c>
      <c r="BD3" s="5">
        <v>1</v>
      </c>
      <c r="BE3" s="5">
        <v>1</v>
      </c>
      <c r="BF3" s="14"/>
      <c r="BG3" s="14"/>
      <c r="BH3" s="14"/>
      <c r="BI3" s="14" t="s">
        <v>1195</v>
      </c>
      <c r="BJ3" s="14">
        <v>60</v>
      </c>
      <c r="BK3" s="14"/>
      <c r="BM3" s="5">
        <v>-1</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72" t="s">
        <v>1207</v>
      </c>
      <c r="DF3" s="72" t="s">
        <v>1193</v>
      </c>
      <c r="DG3" s="72" t="s">
        <v>1069</v>
      </c>
      <c r="DH3" s="72" t="s">
        <v>610</v>
      </c>
      <c r="DI3" s="72" t="s">
        <v>610</v>
      </c>
      <c r="DJ3" s="72"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3"/>
      <c r="DY3" s="113"/>
      <c r="DZ3" s="113"/>
      <c r="EB3" s="25"/>
      <c r="EC3" s="80" t="s">
        <v>1208</v>
      </c>
      <c r="ED3" s="80"/>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6" t="str" cm="1">
        <f t="array" ref="O4">BoxVal($A4,2,COLUMN(V5),1)</f>
        <v/>
      </c>
      <c r="P4" s="64" t="str" cm="1">
        <f t="array" aca="1" ref="P4" ca="1">BoxVal($A4,2,COLUMN(INDIRECT("AB"&amp;($A4-1)*65+2)),1)</f>
        <v/>
      </c>
      <c r="Q4" s="64" t="str" cm="1">
        <f t="array" aca="1" ref="Q4" ca="1">BoxVal($A4,2,COLUMN(INDIRECT("AJ"&amp;($A4-1)*65+2)),1)</f>
        <v/>
      </c>
      <c r="R4" s="34"/>
      <c r="S4" s="7" t="s">
        <v>10</v>
      </c>
      <c r="T4" s="15" t="s">
        <v>297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Vbias CODE</v>
      </c>
      <c r="AO4" s="56" t="str">
        <f>VLOOKUP($T12,$DE$1:$DJ$31,3,FALSE)</f>
        <v>Full</v>
      </c>
      <c r="AP4" s="56" t="str">
        <f>VLOOKUP($T12,$DE$1:$DJ$31,4,FALSE)</f>
        <v>non</v>
      </c>
      <c r="AQ4" s="56" t="str">
        <f>VLOOKUP($T12,$DE$1:$DJ$31,5,FALSE)</f>
        <v>non</v>
      </c>
      <c r="AR4" s="56" t="str">
        <f>VLOOKUP($T12,$DE$1:$DJ$31,6,FALSE)</f>
        <v>non</v>
      </c>
      <c r="AS4" s="35"/>
      <c r="AT4" s="34"/>
      <c r="AU4" s="14" t="s">
        <v>581</v>
      </c>
      <c r="AV4" s="5" t="s">
        <v>581</v>
      </c>
      <c r="AW4" s="5" t="s">
        <v>581</v>
      </c>
      <c r="AX4" s="5" t="s">
        <v>255</v>
      </c>
      <c r="AY4" s="5" t="s">
        <v>255</v>
      </c>
      <c r="AZ4" s="5" t="s">
        <v>255</v>
      </c>
      <c r="BB4" s="14" t="s">
        <v>581</v>
      </c>
      <c r="BC4" s="5">
        <v>0</v>
      </c>
      <c r="BD4" s="5">
        <v>1</v>
      </c>
      <c r="BE4" s="5">
        <v>0</v>
      </c>
      <c r="BF4" s="14"/>
      <c r="BG4" s="14"/>
      <c r="BH4" s="14"/>
      <c r="BI4" s="14" t="s">
        <v>817</v>
      </c>
      <c r="BJ4" s="14">
        <v>50</v>
      </c>
      <c r="BK4" s="14"/>
      <c r="BM4" s="5">
        <v>0</v>
      </c>
      <c r="BN4" s="5">
        <v>0</v>
      </c>
      <c r="BO4" s="5">
        <v>0</v>
      </c>
      <c r="BP4" s="5">
        <v>0</v>
      </c>
      <c r="BQ4" s="5">
        <v>0</v>
      </c>
      <c r="BU4" s="14" t="s">
        <v>783</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2" t="s">
        <v>255</v>
      </c>
      <c r="DF4" s="72" t="s">
        <v>255</v>
      </c>
      <c r="DG4" s="72" t="s">
        <v>255</v>
      </c>
      <c r="DH4" s="72" t="s">
        <v>255</v>
      </c>
      <c r="DI4" s="72" t="s">
        <v>255</v>
      </c>
      <c r="DJ4" s="72" t="s">
        <v>255</v>
      </c>
      <c r="DL4" s="5" t="s">
        <v>255</v>
      </c>
      <c r="DM4" s="5" t="s">
        <v>255</v>
      </c>
      <c r="DN4" s="5" t="s">
        <v>255</v>
      </c>
      <c r="DX4" s="113"/>
      <c r="DY4" s="113"/>
      <c r="DZ4" s="113"/>
      <c r="EB4" s="22"/>
      <c r="EC4" s="22" t="s">
        <v>1209</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6" t="str" cm="1">
        <f t="array" ref="O5">BoxVal($A5,2,COLUMN(V6),1)</f>
        <v/>
      </c>
      <c r="P5" s="64" t="str" cm="1">
        <f t="array" aca="1" ref="P5" ca="1">BoxVal($A5,2,COLUMN(INDIRECT("AB"&amp;($A5-1)*65+2)),1)</f>
        <v/>
      </c>
      <c r="Q5" s="64" t="str" cm="1">
        <f t="array" aca="1" ref="Q5" ca="1">BoxVal($A5,2,COLUMN(INDIRECT("AJ"&amp;($A5-1)*65+2)),1)</f>
        <v/>
      </c>
      <c r="R5" s="34"/>
      <c r="S5" s="7" t="s">
        <v>18</v>
      </c>
      <c r="T5" s="15" t="s">
        <v>43</v>
      </c>
      <c r="U5" s="36" t="str">
        <f t="shared" ref="U5" ca="1" si="1">ConfigCode($AA5,$AN5,$AO5,$AP5,$AQ5,$AR5,$AF5,$AG5,2)</f>
        <v>0x41=-41.50,-40.50;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-3.1</v>
      </c>
      <c r="AA5" s="39" t="s">
        <v>587</v>
      </c>
      <c r="AB5" s="40">
        <v>-2</v>
      </c>
      <c r="AC5" s="40" t="s">
        <v>995</v>
      </c>
      <c r="AD5" s="40">
        <v>1</v>
      </c>
      <c r="AE5" s="41">
        <v>0</v>
      </c>
      <c r="AF5" s="42">
        <v>-41.5</v>
      </c>
      <c r="AG5" s="42">
        <v>-40.5</v>
      </c>
      <c r="AH5" s="43">
        <f ca="1">$AF5+$Z5</f>
        <v>-44.6</v>
      </c>
      <c r="AI5" s="43">
        <f ca="1">$AG5+$Z5</f>
        <v>-43.6</v>
      </c>
      <c r="AJ5" s="44" cm="1">
        <f t="array" aca="1" ref="AJ5" ca="1" xml:space="preserve">
N("initial sens-loopgain")+
$AF5-BoxVal(ROW($AA5),26,COLUMN(INDIRECT("T"&amp;(INT(ROW($AA22)/65))*65+2)))</f>
        <v>-41.5</v>
      </c>
      <c r="AK5" s="44">
        <f t="shared" ref="AK5:AK13" ca="1" si="3">AJ5+(AG5-AF5)</f>
        <v>-40.5</v>
      </c>
      <c r="AL5" s="44" cm="1">
        <f t="array" aca="1" ref="AL5" ca="1" xml:space="preserve">
N("initial sens-loopgain-gain-gain ref-vcm")+
$AH5-
BoxVal(ROW($AA5),26,COLUMN(INDIRECT("T"&amp;(INT(ROW($AA22)/65))*65+2)))-
$AB5-
$W5-
IFERROR(VLOOKUP($AC5,$CT$1:$DC$31,7,FALSE),0)</f>
        <v>-42.6</v>
      </c>
      <c r="AM5" s="44">
        <f t="shared" ref="AM5:AM13" ca="1" si="4">AL5+(AG5-AF5)</f>
        <v>-41.6</v>
      </c>
      <c r="AN5" s="36" t="str">
        <f t="shared" ref="AN5" ca="1" si="5">IF(BoxVal(ROW(AA5),9,COLUMN(T3))="FIX","00",ManualLookup(AA5,BoxVal(ROW(AA5),4,COLUMN(AN3)),INDIRECT(DN$3)))</f>
        <v>40</v>
      </c>
      <c r="AO5" s="36" t="str" cm="1">
        <f t="array" aca="1" ref="AO5" ca="1">ManualLookup(AB5,BoxVal(ROW(AB5),4,COLUMN(AO3)),INDIRECT(DO$3))</f>
        <v>01</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580</v>
      </c>
      <c r="AV5" s="5" t="s">
        <v>580</v>
      </c>
      <c r="AW5" s="5" t="s">
        <v>585</v>
      </c>
      <c r="AX5" s="5" t="s">
        <v>255</v>
      </c>
      <c r="AY5" s="5" t="s">
        <v>255</v>
      </c>
      <c r="AZ5" s="5" t="s">
        <v>255</v>
      </c>
      <c r="BB5" s="14" t="s">
        <v>580</v>
      </c>
      <c r="BC5" s="5">
        <v>0</v>
      </c>
      <c r="BD5" s="5">
        <v>0</v>
      </c>
      <c r="BE5" s="5">
        <v>0</v>
      </c>
      <c r="BF5" s="14"/>
      <c r="BG5" s="14"/>
      <c r="BH5" s="14"/>
      <c r="BI5" s="14" t="s">
        <v>783</v>
      </c>
      <c r="BJ5" s="14">
        <v>0</v>
      </c>
      <c r="BK5" s="14"/>
      <c r="BM5" s="5">
        <v>0.5</v>
      </c>
      <c r="BN5" s="5">
        <v>0</v>
      </c>
      <c r="BO5" s="5">
        <v>0</v>
      </c>
      <c r="BP5" s="5">
        <v>1</v>
      </c>
      <c r="BQ5" s="5">
        <v>1</v>
      </c>
      <c r="BU5" s="14" t="s">
        <v>786</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2" t="s">
        <v>255</v>
      </c>
      <c r="DF5" s="72" t="s">
        <v>255</v>
      </c>
      <c r="DG5" s="72" t="s">
        <v>255</v>
      </c>
      <c r="DH5" s="72" t="s">
        <v>255</v>
      </c>
      <c r="DI5" s="72" t="s">
        <v>255</v>
      </c>
      <c r="DJ5" s="72" t="s">
        <v>255</v>
      </c>
      <c r="DL5" s="5" t="s">
        <v>255</v>
      </c>
      <c r="DM5" s="5" t="s">
        <v>255</v>
      </c>
      <c r="DN5" s="5" t="s">
        <v>255</v>
      </c>
      <c r="DX5" s="113"/>
      <c r="DY5" s="113"/>
      <c r="DZ5" s="113"/>
      <c r="EB5" s="77" t="s">
        <v>1196</v>
      </c>
      <c r="EC5" s="78" t="s">
        <v>1210</v>
      </c>
      <c r="ED5" s="78" t="s">
        <v>1211</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6"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ref="U6" ca="1" si="6">ConfigCode($AA6,$AN6,$AO6,$AP6,$AQ6,$AR6,$AF6,$AG6,2)</f>
        <v>0x01=-41.50,-41.50;</v>
      </c>
      <c r="V6" s="37"/>
      <c r="W6" s="37"/>
      <c r="X6" s="68"/>
      <c r="Y6" s="68"/>
      <c r="Z6" s="55">
        <f t="shared" ca="1" si="2"/>
        <v>-2</v>
      </c>
      <c r="AA6" s="39" t="s">
        <v>580</v>
      </c>
      <c r="AB6" s="40">
        <v>-2</v>
      </c>
      <c r="AC6" s="40" t="s">
        <v>995</v>
      </c>
      <c r="AD6" s="40">
        <v>1</v>
      </c>
      <c r="AE6" s="41">
        <v>0</v>
      </c>
      <c r="AF6" s="42">
        <v>-41.5</v>
      </c>
      <c r="AG6" s="47">
        <f>AF5</f>
        <v>-41.5</v>
      </c>
      <c r="AH6" s="43">
        <f t="shared" ref="AH6:AH13" ca="1" si="7">$AF6+$Z6</f>
        <v>-43.5</v>
      </c>
      <c r="AI6" s="43">
        <f t="shared" ref="AI6:AI13" ca="1" si="8">$AG6+$Z6</f>
        <v>-43.5</v>
      </c>
      <c r="AJ6" s="44" cm="1">
        <f t="array" aca="1" ref="AJ6" ca="1" xml:space="preserve">
N("initial sens-loopgain")+
$AF6-BoxVal(ROW($AA6),26,COLUMN(INDIRECT("T"&amp;(INT(ROW($AA23)/65))*65+2)))</f>
        <v>-41.5</v>
      </c>
      <c r="AK6" s="44">
        <f t="shared" ca="1" si="3"/>
        <v>-41.5</v>
      </c>
      <c r="AL6" s="44" cm="1">
        <f t="array" aca="1" ref="AL6" ca="1" xml:space="preserve">
N("initial sens-loopgain-gain-gain ref-vcm")+
$AH6-
BoxVal(ROW($AA6),26,COLUMN(INDIRECT("T"&amp;(INT(ROW($AA23)/65))*65+2)))-
$AB6-
$W6-
IFERROR(VLOOKUP($AC6,$CT$1:$DC$31,7,FALSE),0)</f>
        <v>-41.5</v>
      </c>
      <c r="AM6" s="44">
        <f t="shared" ca="1" si="4"/>
        <v>-41.5</v>
      </c>
      <c r="AN6" s="36" t="str">
        <f t="shared" ref="AN6" ca="1" si="9">IF(BoxVal(ROW(AA6),9,COLUMN(T4))="FIX","00",ManualLookup(AA6,BoxVal(ROW(AA6),4,COLUMN(AN4)),INDIRECT(DN$3)))</f>
        <v>00</v>
      </c>
      <c r="AO6" s="36" t="str" cm="1">
        <f t="array" aca="1" ref="AO6" ca="1">ManualLookup(AB6,BoxVal(ROW(AB6),4,COLUMN(AO4)),INDIRECT(DO$3))</f>
        <v>01</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587</v>
      </c>
      <c r="AV6" s="5" t="s">
        <v>587</v>
      </c>
      <c r="AW6" s="5" t="s">
        <v>587</v>
      </c>
      <c r="AX6" s="5" t="s">
        <v>255</v>
      </c>
      <c r="AY6" s="5" t="s">
        <v>255</v>
      </c>
      <c r="AZ6" s="5" t="s">
        <v>255</v>
      </c>
      <c r="BB6" s="14" t="s">
        <v>587</v>
      </c>
      <c r="BC6" s="5">
        <v>1</v>
      </c>
      <c r="BD6" s="5">
        <v>0</v>
      </c>
      <c r="BE6" s="5">
        <v>0</v>
      </c>
      <c r="BF6" s="14"/>
      <c r="BG6" s="14"/>
      <c r="BH6" s="14"/>
      <c r="BI6" s="14" t="s">
        <v>808</v>
      </c>
      <c r="BJ6" s="14">
        <v>30</v>
      </c>
      <c r="BK6" s="14"/>
      <c r="BM6" s="5">
        <v>1</v>
      </c>
      <c r="BN6" s="5">
        <v>0</v>
      </c>
      <c r="BO6" s="5">
        <v>1</v>
      </c>
      <c r="BP6" s="5">
        <v>0</v>
      </c>
      <c r="BQ6" s="5">
        <v>0</v>
      </c>
      <c r="BU6" s="14" t="s">
        <v>787</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2" t="s">
        <v>255</v>
      </c>
      <c r="DF6" s="72" t="s">
        <v>255</v>
      </c>
      <c r="DG6" s="72" t="s">
        <v>255</v>
      </c>
      <c r="DH6" s="72" t="s">
        <v>255</v>
      </c>
      <c r="DI6" s="72" t="s">
        <v>255</v>
      </c>
      <c r="DJ6" s="72" t="s">
        <v>255</v>
      </c>
      <c r="DL6" s="5" t="s">
        <v>255</v>
      </c>
      <c r="DM6" s="5" t="s">
        <v>255</v>
      </c>
      <c r="DN6" s="5" t="s">
        <v>255</v>
      </c>
      <c r="DX6" s="113"/>
      <c r="DY6" s="113"/>
      <c r="DZ6" s="113"/>
      <c r="EB6" s="22"/>
      <c r="EC6" s="22" t="s">
        <v>1212</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6" t="str" cm="1">
        <f t="array" ref="O7">BoxVal($A7,2,COLUMN(V8),1)</f>
        <v/>
      </c>
      <c r="P7" s="64" t="str" cm="1">
        <f t="array" aca="1" ref="P7" ca="1">BoxVal($A7,2,COLUMN(INDIRECT("AB"&amp;($A7-1)*65+2)),1)</f>
        <v/>
      </c>
      <c r="Q7" s="64" t="str" cm="1">
        <f t="array" aca="1" ref="Q7" ca="1">BoxVal($A7,2,COLUMN(INDIRECT("AJ"&amp;($A7-1)*65+2)),1)</f>
        <v/>
      </c>
      <c r="R7" s="34"/>
      <c r="S7" s="26"/>
      <c r="T7" s="17"/>
      <c r="U7" s="36" t="str">
        <f t="shared" ref="U7" ca="1" si="10">ConfigCode($AA7,$AN7,$AO7,$AP7,$AQ7,$AR7,$AF7,$AG7,2)</f>
        <v>0x02=-42.30,-41.50;</v>
      </c>
      <c r="V7" s="37"/>
      <c r="W7" s="37"/>
      <c r="X7" s="68"/>
      <c r="Y7" s="68"/>
      <c r="Z7" s="55">
        <f t="shared" ca="1" si="2"/>
        <v>-1</v>
      </c>
      <c r="AA7" s="39" t="s">
        <v>580</v>
      </c>
      <c r="AB7" s="40">
        <v>-1</v>
      </c>
      <c r="AC7" s="40" t="s">
        <v>995</v>
      </c>
      <c r="AD7" s="40">
        <v>1</v>
      </c>
      <c r="AE7" s="41">
        <v>0</v>
      </c>
      <c r="AF7" s="42">
        <v>-42.3</v>
      </c>
      <c r="AG7" s="47">
        <f t="shared" ref="AG7:AG13" si="11">AF6</f>
        <v>-41.5</v>
      </c>
      <c r="AH7" s="43">
        <f t="shared" ca="1" si="7"/>
        <v>-43.3</v>
      </c>
      <c r="AI7" s="43">
        <f t="shared" ca="1" si="8"/>
        <v>-42.5</v>
      </c>
      <c r="AJ7" s="44" cm="1">
        <f t="array" aca="1" ref="AJ7" ca="1" xml:space="preserve">
N("initial sens-loopgain")+
$AF7-BoxVal(ROW($AA7),26,COLUMN(INDIRECT("T"&amp;(INT(ROW($AA24)/65))*65+2)))</f>
        <v>-42.3</v>
      </c>
      <c r="AK7" s="44">
        <f t="shared" ca="1" si="3"/>
        <v>-41.5</v>
      </c>
      <c r="AL7" s="44" cm="1">
        <f t="array" aca="1" ref="AL7" ca="1" xml:space="preserve">
N("initial sens-loopgain-gain-gain ref-vcm")+
$AH7-
BoxVal(ROW($AA7),26,COLUMN(INDIRECT("T"&amp;(INT(ROW($AA24)/65))*65+2)))-
$AB7-
$W7-
IFERROR(VLOOKUP($AC7,$CT$1:$DC$31,7,FALSE),0)</f>
        <v>-42.3</v>
      </c>
      <c r="AM7" s="44">
        <f t="shared" ca="1" si="4"/>
        <v>-41.5</v>
      </c>
      <c r="AN7" s="36" t="str">
        <f t="shared" ref="AN7" ca="1" si="12">IF(BoxVal(ROW(AA7),9,COLUMN(T5))="FIX","00",ManualLookup(AA7,BoxVal(ROW(AA7),4,COLUMN(AN5)),INDIRECT(DN$3)))</f>
        <v>00</v>
      </c>
      <c r="AO7" s="36" t="str" cm="1">
        <f t="array" aca="1" ref="AO7" ca="1">ManualLookup(AB7,BoxVal(ROW(AB7),4,COLUMN(AO5)),INDIRECT(DO$3))</f>
        <v>02</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586</v>
      </c>
      <c r="AV7" s="5" t="s">
        <v>586</v>
      </c>
      <c r="AW7" s="5" t="s">
        <v>586</v>
      </c>
      <c r="AX7" s="5" t="s">
        <v>255</v>
      </c>
      <c r="AY7" s="5" t="s">
        <v>255</v>
      </c>
      <c r="AZ7" s="5" t="s">
        <v>255</v>
      </c>
      <c r="BB7" s="14" t="s">
        <v>586</v>
      </c>
      <c r="BC7" s="5">
        <v>1</v>
      </c>
      <c r="BD7" s="5">
        <v>0</v>
      </c>
      <c r="BE7" s="5">
        <v>1</v>
      </c>
      <c r="BF7" s="14"/>
      <c r="BG7" s="14"/>
      <c r="BH7" s="14"/>
      <c r="BI7" s="14" t="s">
        <v>818</v>
      </c>
      <c r="BJ7" s="14">
        <v>20</v>
      </c>
      <c r="BK7" s="14"/>
      <c r="BM7" s="5">
        <v>1.5</v>
      </c>
      <c r="BN7" s="5">
        <v>0</v>
      </c>
      <c r="BO7" s="5">
        <v>1</v>
      </c>
      <c r="BP7" s="5">
        <v>0</v>
      </c>
      <c r="BQ7" s="5">
        <v>1</v>
      </c>
      <c r="BU7" s="14" t="s">
        <v>788</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2" t="s">
        <v>255</v>
      </c>
      <c r="DF7" s="72" t="s">
        <v>255</v>
      </c>
      <c r="DG7" s="72" t="s">
        <v>255</v>
      </c>
      <c r="DH7" s="72" t="s">
        <v>255</v>
      </c>
      <c r="DI7" s="72" t="s">
        <v>255</v>
      </c>
      <c r="DJ7" s="72" t="s">
        <v>255</v>
      </c>
      <c r="DL7" s="5" t="s">
        <v>255</v>
      </c>
      <c r="DM7" s="5" t="s">
        <v>255</v>
      </c>
      <c r="DN7" s="5" t="s">
        <v>255</v>
      </c>
      <c r="DX7" s="113"/>
      <c r="DY7" s="113"/>
      <c r="DZ7" s="113"/>
      <c r="EB7" s="77" t="s">
        <v>1197</v>
      </c>
      <c r="EC7" s="78" t="s">
        <v>1213</v>
      </c>
      <c r="ED7" s="78" t="s">
        <v>1214</v>
      </c>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6"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ref="U8" ca="1" si="13">ConfigCode($AA8,$AN8,$AO8,$AP8,$AQ8,$AR8,$AF8,$AG8,2)</f>
        <v>0x00=-42.80,-42.30;</v>
      </c>
      <c r="V8" s="37"/>
      <c r="W8" s="37"/>
      <c r="X8" s="68"/>
      <c r="Y8" s="68"/>
      <c r="Z8" s="55">
        <f t="shared" ca="1" si="2"/>
        <v>0</v>
      </c>
      <c r="AA8" s="39" t="s">
        <v>580</v>
      </c>
      <c r="AB8" s="40">
        <v>0</v>
      </c>
      <c r="AC8" s="40" t="s">
        <v>995</v>
      </c>
      <c r="AD8" s="40">
        <v>1</v>
      </c>
      <c r="AE8" s="41">
        <v>0</v>
      </c>
      <c r="AF8" s="42">
        <v>-42.8</v>
      </c>
      <c r="AG8" s="47">
        <f t="shared" si="11"/>
        <v>-42.3</v>
      </c>
      <c r="AH8" s="43">
        <f t="shared" ca="1" si="7"/>
        <v>-42.8</v>
      </c>
      <c r="AI8" s="43">
        <f t="shared" ca="1" si="8"/>
        <v>-42.3</v>
      </c>
      <c r="AJ8" s="44" cm="1">
        <f t="array" aca="1" ref="AJ8" ca="1" xml:space="preserve">
N("initial sens-loopgain")+
$AF8-BoxVal(ROW($AA8),26,COLUMN(INDIRECT("T"&amp;(INT(ROW($AA25)/65))*65+2)))</f>
        <v>-42.8</v>
      </c>
      <c r="AK8" s="44">
        <f t="shared" ca="1" si="3"/>
        <v>-42.3</v>
      </c>
      <c r="AL8" s="44" cm="1">
        <f t="array" aca="1" ref="AL8" ca="1" xml:space="preserve">
N("initial sens-loopgain-gain-gain ref-vcm")+
$AH8-
BoxVal(ROW($AA8),26,COLUMN(INDIRECT("T"&amp;(INT(ROW($AA25)/65))*65+2)))-
$AB8-
$W8-
IFERROR(VLOOKUP($AC8,$CT$1:$DC$31,7,FALSE),0)</f>
        <v>-42.8</v>
      </c>
      <c r="AM8" s="44">
        <f t="shared" ca="1" si="4"/>
        <v>-42.3</v>
      </c>
      <c r="AN8" s="36" t="str">
        <f t="shared" ref="AN8" ca="1" si="14">IF(BoxVal(ROW(AA8),9,COLUMN(T6))="FIX","00",ManualLookup(AA8,BoxVal(ROW(AA8),4,COLUMN(AN6)),INDIRECT(DN$3)))</f>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584</v>
      </c>
      <c r="AV8" s="5" t="s">
        <v>584</v>
      </c>
      <c r="AW8" s="5" t="s">
        <v>584</v>
      </c>
      <c r="AX8" s="5" t="s">
        <v>255</v>
      </c>
      <c r="AY8" s="5" t="s">
        <v>255</v>
      </c>
      <c r="AZ8" s="5" t="s">
        <v>255</v>
      </c>
      <c r="BB8" s="14" t="s">
        <v>584</v>
      </c>
      <c r="BC8" s="5">
        <v>1</v>
      </c>
      <c r="BD8" s="5">
        <v>1</v>
      </c>
      <c r="BE8" s="5">
        <v>0</v>
      </c>
      <c r="BF8" s="14"/>
      <c r="BG8" s="14"/>
      <c r="BH8" s="14"/>
      <c r="BI8" s="14" t="s">
        <v>818</v>
      </c>
      <c r="BJ8" s="14">
        <v>10</v>
      </c>
      <c r="BK8" s="14"/>
      <c r="BM8" s="5">
        <v>2</v>
      </c>
      <c r="BN8" s="5">
        <v>0</v>
      </c>
      <c r="BO8" s="5">
        <v>1</v>
      </c>
      <c r="BP8" s="5">
        <v>1</v>
      </c>
      <c r="BQ8" s="5">
        <v>0</v>
      </c>
      <c r="BU8" s="14" t="s">
        <v>789</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2" t="s">
        <v>255</v>
      </c>
      <c r="DF8" s="72" t="s">
        <v>255</v>
      </c>
      <c r="DG8" s="72" t="s">
        <v>255</v>
      </c>
      <c r="DH8" s="72" t="s">
        <v>255</v>
      </c>
      <c r="DI8" s="72" t="s">
        <v>255</v>
      </c>
      <c r="DJ8" s="72" t="s">
        <v>255</v>
      </c>
      <c r="DL8" s="5" t="s">
        <v>255</v>
      </c>
      <c r="DM8" s="5" t="s">
        <v>255</v>
      </c>
      <c r="DN8" s="5" t="s">
        <v>255</v>
      </c>
      <c r="DX8" s="113"/>
      <c r="DY8" s="113"/>
      <c r="DZ8" s="113"/>
      <c r="EB8" s="22"/>
      <c r="EC8" s="22" t="s">
        <v>1215</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6"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ref="U9" ca="1" si="15">ConfigCode($AA9,$AN9,$AO9,$AP9,$AQ9,$AR9,$AF9,$AG9,2)</f>
        <v>0x03=-43.30,-42.80;</v>
      </c>
      <c r="V9" s="37"/>
      <c r="W9" s="37"/>
      <c r="X9" s="68"/>
      <c r="Y9" s="68"/>
      <c r="Z9" s="55">
        <f t="shared" ca="1" si="2"/>
        <v>0.5</v>
      </c>
      <c r="AA9" s="39" t="s">
        <v>580</v>
      </c>
      <c r="AB9" s="40">
        <v>0.5</v>
      </c>
      <c r="AC9" s="40" t="s">
        <v>995</v>
      </c>
      <c r="AD9" s="40">
        <v>1</v>
      </c>
      <c r="AE9" s="41">
        <v>0</v>
      </c>
      <c r="AF9" s="42">
        <v>-43.3</v>
      </c>
      <c r="AG9" s="47">
        <f t="shared" si="11"/>
        <v>-42.8</v>
      </c>
      <c r="AH9" s="43">
        <f t="shared" ca="1" si="7"/>
        <v>-42.8</v>
      </c>
      <c r="AI9" s="43">
        <f t="shared" ca="1" si="8"/>
        <v>-42.3</v>
      </c>
      <c r="AJ9" s="44" cm="1">
        <f t="array" aca="1" ref="AJ9" ca="1" xml:space="preserve">
N("initial sens-loopgain")+
$AF9-BoxVal(ROW($AA9),26,COLUMN(INDIRECT("T"&amp;(INT(ROW($AA26)/65))*65+2)))</f>
        <v>-43.3</v>
      </c>
      <c r="AK9" s="44">
        <f t="shared" ca="1" si="3"/>
        <v>-42.8</v>
      </c>
      <c r="AL9" s="44" cm="1">
        <f t="array" aca="1" ref="AL9" ca="1" xml:space="preserve">
N("initial sens-loopgain-gain-gain ref-vcm")+
$AH9-
BoxVal(ROW($AA9),26,COLUMN(INDIRECT("T"&amp;(INT(ROW($AA26)/65))*65+2)))-
$AB9-
$W9-
IFERROR(VLOOKUP($AC9,$CT$1:$DC$31,7,FALSE),0)</f>
        <v>-43.3</v>
      </c>
      <c r="AM9" s="44">
        <f t="shared" ca="1" si="4"/>
        <v>-42.8</v>
      </c>
      <c r="AN9" s="36" t="str">
        <f t="shared" ref="AN9" ca="1" si="16">IF(BoxVal(ROW(AA9),9,COLUMN(T7))="FIX","00",ManualLookup(AA9,BoxVal(ROW(AA9),4,COLUMN(AN7)),INDIRECT(DN$3)))</f>
        <v>00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5" t="s">
        <v>255</v>
      </c>
      <c r="AW9" s="5" t="s">
        <v>255</v>
      </c>
      <c r="AX9" s="5" t="s">
        <v>255</v>
      </c>
      <c r="AY9" s="5" t="s">
        <v>255</v>
      </c>
      <c r="AZ9" s="5" t="s">
        <v>255</v>
      </c>
      <c r="BB9" s="14" t="s">
        <v>436</v>
      </c>
      <c r="BC9" s="5">
        <v>0</v>
      </c>
      <c r="BD9" s="5">
        <v>0</v>
      </c>
      <c r="BE9" s="5">
        <v>0</v>
      </c>
      <c r="BF9" s="14"/>
      <c r="BG9" s="14"/>
      <c r="BH9" s="14"/>
      <c r="BI9" s="14" t="s">
        <v>783</v>
      </c>
      <c r="BJ9" s="14" t="s">
        <v>818</v>
      </c>
      <c r="BK9" s="14"/>
      <c r="BM9" s="5">
        <v>2.5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2" t="s">
        <v>255</v>
      </c>
      <c r="DF9" s="72" t="s">
        <v>255</v>
      </c>
      <c r="DG9" s="72" t="s">
        <v>255</v>
      </c>
      <c r="DH9" s="72" t="s">
        <v>255</v>
      </c>
      <c r="DI9" s="72" t="s">
        <v>255</v>
      </c>
      <c r="DJ9" s="72" t="s">
        <v>255</v>
      </c>
      <c r="DL9" s="5" t="s">
        <v>255</v>
      </c>
      <c r="DM9" s="5" t="s">
        <v>255</v>
      </c>
      <c r="DN9" s="5" t="s">
        <v>255</v>
      </c>
      <c r="DX9" s="113"/>
      <c r="DY9" s="113"/>
      <c r="DZ9" s="113"/>
      <c r="EB9" s="22" t="s">
        <v>1198</v>
      </c>
      <c r="EC9" s="22" t="s">
        <v>1216</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6"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ref="U10" ca="1" si="17">ConfigCode($AA10,$AN10,$AO10,$AP10,$AQ10,$AR10,$AF10,$AG10,2)</f>
        <v>0x04=-44.00,-43.30;</v>
      </c>
      <c r="V10" s="37"/>
      <c r="W10" s="37"/>
      <c r="X10" s="68"/>
      <c r="Y10" s="68"/>
      <c r="Z10" s="55">
        <f t="shared" ca="1" si="2"/>
        <v>1</v>
      </c>
      <c r="AA10" s="39" t="s">
        <v>580</v>
      </c>
      <c r="AB10" s="40">
        <v>1</v>
      </c>
      <c r="AC10" s="40" t="s">
        <v>995</v>
      </c>
      <c r="AD10" s="40">
        <v>1</v>
      </c>
      <c r="AE10" s="41">
        <v>0</v>
      </c>
      <c r="AF10" s="42">
        <v>-44</v>
      </c>
      <c r="AG10" s="47">
        <f t="shared" si="11"/>
        <v>-43.3</v>
      </c>
      <c r="AH10" s="43">
        <f t="shared" ca="1" si="7"/>
        <v>-43</v>
      </c>
      <c r="AI10" s="43">
        <f t="shared" ca="1" si="8"/>
        <v>-42.3</v>
      </c>
      <c r="AJ10" s="44" cm="1">
        <f t="array" aca="1" ref="AJ10" ca="1" xml:space="preserve">
N("initial sens-loopgain")+
$AF10-BoxVal(ROW($AA10),26,COLUMN(INDIRECT("T"&amp;(INT(ROW($AA27)/65))*65+2)))</f>
        <v>-44</v>
      </c>
      <c r="AK10" s="44">
        <f t="shared" ca="1" si="3"/>
        <v>-43.3</v>
      </c>
      <c r="AL10" s="44" cm="1">
        <f t="array" aca="1" ref="AL10" ca="1" xml:space="preserve">
N("initial sens-loopgain-gain-gain ref-vcm")+
$AH10-
BoxVal(ROW($AA10),26,COLUMN(INDIRECT("T"&amp;(INT(ROW($AA27)/65))*65+2)))-
$AB10-
$W10-
IFERROR(VLOOKUP($AC10,$CT$1:$DC$31,7,FALSE),0)</f>
        <v>-44</v>
      </c>
      <c r="AM10" s="44">
        <f t="shared" ca="1" si="4"/>
        <v>-43.3</v>
      </c>
      <c r="AN10" s="36" t="str">
        <f t="shared" ref="AN10" ca="1" si="18">IF(BoxVal(ROW(AA10),9,COLUMN(T8))="FIX","00",ManualLookup(AA10,BoxVal(ROW(AA10),4,COLUMN(AN8)),INDIRECT(DN$3)))</f>
        <v>00</v>
      </c>
      <c r="AO10" s="36" t="str" cm="1">
        <f t="array" aca="1" ref="AO10" ca="1">ManualLookup(AB10,BoxVal(ROW(AB10),4,COLUMN(AO8)),INDIRECT(DO$3))</f>
        <v>04</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1201</v>
      </c>
      <c r="BF10" s="14"/>
      <c r="BG10" s="14"/>
      <c r="BH10" s="14"/>
      <c r="BI10" s="14" t="s">
        <v>562</v>
      </c>
      <c r="BJ10" s="14" t="s">
        <v>562</v>
      </c>
      <c r="BK10" s="14" t="s">
        <v>562</v>
      </c>
      <c r="BM10" s="5">
        <v>3.5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2" t="s">
        <v>255</v>
      </c>
      <c r="DF10" s="72" t="s">
        <v>255</v>
      </c>
      <c r="DG10" s="72" t="s">
        <v>255</v>
      </c>
      <c r="DH10" s="72" t="s">
        <v>255</v>
      </c>
      <c r="DI10" s="72" t="s">
        <v>255</v>
      </c>
      <c r="DJ10" s="72" t="s">
        <v>255</v>
      </c>
      <c r="DL10" s="5" t="s">
        <v>255</v>
      </c>
      <c r="DM10" s="5" t="s">
        <v>255</v>
      </c>
      <c r="DN10" s="5" t="s">
        <v>255</v>
      </c>
      <c r="DX10" s="113"/>
      <c r="DY10" s="113"/>
      <c r="DZ10" s="113"/>
      <c r="EB10" s="77" t="s">
        <v>1199</v>
      </c>
      <c r="EC10" s="78" t="s">
        <v>1217</v>
      </c>
      <c r="ED10" s="78" t="s">
        <v>1218</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6"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ref="U11" ca="1" si="19">ConfigCode($AA11,$AN11,$AO11,$AP11,$AQ11,$AR11,$AF11,$AG11,2)</f>
        <v>0x83=-45.00,-44.00;</v>
      </c>
      <c r="V11" s="37"/>
      <c r="W11" s="37"/>
      <c r="X11" s="68"/>
      <c r="Y11" s="68"/>
      <c r="Z11" s="55">
        <f t="shared" ca="1" si="2"/>
        <v>1.6</v>
      </c>
      <c r="AA11" s="39" t="s">
        <v>581</v>
      </c>
      <c r="AB11" s="40">
        <v>0.5</v>
      </c>
      <c r="AC11" s="40" t="s">
        <v>995</v>
      </c>
      <c r="AD11" s="40">
        <v>1</v>
      </c>
      <c r="AE11" s="41">
        <v>0</v>
      </c>
      <c r="AF11" s="42">
        <v>-45</v>
      </c>
      <c r="AG11" s="47">
        <f t="shared" si="11"/>
        <v>-44</v>
      </c>
      <c r="AH11" s="43">
        <f t="shared" ca="1" si="7"/>
        <v>-43.4</v>
      </c>
      <c r="AI11" s="43">
        <f t="shared" ca="1" si="8"/>
        <v>-42.4</v>
      </c>
      <c r="AJ11" s="44" cm="1">
        <f t="array" aca="1" ref="AJ11" ca="1" xml:space="preserve">
N("initial sens-loopgain")+
$AF11-BoxVal(ROW($AA11),26,COLUMN(INDIRECT("T"&amp;(INT(ROW($AA28)/65))*65+2)))</f>
        <v>-45</v>
      </c>
      <c r="AK11" s="44">
        <f t="shared" ca="1" si="3"/>
        <v>-44</v>
      </c>
      <c r="AL11" s="44" cm="1">
        <f t="array" aca="1" ref="AL11" ca="1" xml:space="preserve">
N("initial sens-loopgain-gain-gain ref-vcm")+
$AH11-
BoxVal(ROW($AA11),26,COLUMN(INDIRECT("T"&amp;(INT(ROW($AA28)/65))*65+2)))-
$AB11-
$W11-
IFERROR(VLOOKUP($AC11,$CT$1:$DC$31,7,FALSE),0)</f>
        <v>-43.9</v>
      </c>
      <c r="AM11" s="44">
        <f t="shared" ca="1" si="4"/>
        <v>-42.9</v>
      </c>
      <c r="AN11" s="36" t="str">
        <f t="shared" ref="AN11" ca="1" si="20">IF(BoxVal(ROW(AA11),9,COLUMN(T9))="FIX","00",ManualLookup(AA11,BoxVal(ROW(AA11),4,COLUMN(AN9)),INDIRECT(DN$3)))</f>
        <v>80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2" t="s">
        <v>255</v>
      </c>
      <c r="DF11" s="72" t="s">
        <v>562</v>
      </c>
      <c r="DG11" s="72" t="s">
        <v>562</v>
      </c>
      <c r="DH11" s="72" t="s">
        <v>562</v>
      </c>
      <c r="DI11" s="72" t="s">
        <v>562</v>
      </c>
      <c r="DJ11" s="72" t="s">
        <v>562</v>
      </c>
      <c r="DL11" s="5" t="s">
        <v>255</v>
      </c>
      <c r="DM11" s="5" t="s">
        <v>255</v>
      </c>
      <c r="DN11" s="5" t="s">
        <v>255</v>
      </c>
      <c r="DX11" s="113"/>
      <c r="DY11" s="113"/>
      <c r="DZ11" s="113"/>
      <c r="EB11" s="22"/>
      <c r="EC11" s="22" t="s">
        <v>1219</v>
      </c>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6"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ref="U12" ca="1" si="21">ConfigCode($AA12,$AN12,$AO12,$AP12,$AQ12,$AR12,$AF12,$AG12,2)</f>
        <v>0x84=-46.00,-45.00;</v>
      </c>
      <c r="V12" s="37"/>
      <c r="W12" s="37"/>
      <c r="X12" s="68"/>
      <c r="Y12" s="68"/>
      <c r="Z12" s="55">
        <f t="shared" ca="1" si="2"/>
        <v>2.1</v>
      </c>
      <c r="AA12" s="39" t="s">
        <v>581</v>
      </c>
      <c r="AB12" s="40">
        <v>1</v>
      </c>
      <c r="AC12" s="40" t="s">
        <v>995</v>
      </c>
      <c r="AD12" s="40">
        <v>1</v>
      </c>
      <c r="AE12" s="41">
        <v>0</v>
      </c>
      <c r="AF12" s="42">
        <v>-46</v>
      </c>
      <c r="AG12" s="47">
        <f t="shared" si="11"/>
        <v>-45</v>
      </c>
      <c r="AH12" s="43">
        <f t="shared" ca="1" si="7"/>
        <v>-43.9</v>
      </c>
      <c r="AI12" s="43">
        <f t="shared" ca="1" si="8"/>
        <v>-42.9</v>
      </c>
      <c r="AJ12" s="44" cm="1">
        <f t="array" aca="1" ref="AJ12" ca="1" xml:space="preserve">
N("initial sens-loopgain")+
$AF12-BoxVal(ROW($AA12),26,COLUMN(INDIRECT("T"&amp;(INT(ROW($AA29)/65))*65+2)))</f>
        <v>-46</v>
      </c>
      <c r="AK12" s="44">
        <f t="shared" ca="1" si="3"/>
        <v>-45</v>
      </c>
      <c r="AL12" s="44" cm="1">
        <f t="array" aca="1" ref="AL12" ca="1" xml:space="preserve">
N("initial sens-loopgain-gain-gain ref-vcm")+
$AH12-
BoxVal(ROW($AA12),26,COLUMN(INDIRECT("T"&amp;(INT(ROW($AA29)/65))*65+2)))-
$AB12-
$W12-
IFERROR(VLOOKUP($AC12,$CT$1:$DC$31,7,FALSE),0)</f>
        <v>-44.9</v>
      </c>
      <c r="AM12" s="44">
        <f t="shared" ca="1" si="4"/>
        <v>-43.9</v>
      </c>
      <c r="AN12" s="36" t="str">
        <f t="shared" ref="AN12" ca="1" si="22">IF(BoxVal(ROW(AA12),9,COLUMN(T10))="FIX","00",ManualLookup(AA12,BoxVal(ROW(AA12),4,COLUMN(AN10)),INDIRECT(DN$3)))</f>
        <v>80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2" t="s">
        <v>255</v>
      </c>
      <c r="DF12" s="72" t="s">
        <v>562</v>
      </c>
      <c r="DG12" s="72" t="s">
        <v>562</v>
      </c>
      <c r="DH12" s="72" t="s">
        <v>562</v>
      </c>
      <c r="DI12" s="72" t="s">
        <v>562</v>
      </c>
      <c r="DJ12" s="72" t="s">
        <v>562</v>
      </c>
      <c r="DL12" s="5" t="s">
        <v>255</v>
      </c>
      <c r="DM12" s="5" t="s">
        <v>255</v>
      </c>
      <c r="DN12" s="5" t="s">
        <v>255</v>
      </c>
      <c r="DX12" s="113"/>
      <c r="DY12" s="113"/>
      <c r="DZ12" s="113"/>
      <c r="EB12" s="77" t="s">
        <v>1200</v>
      </c>
      <c r="EC12" s="78" t="s">
        <v>1220</v>
      </c>
      <c r="ED12" s="78" t="s">
        <v>1221</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 ca="1" si="23">ConfigCode($AA13,$AN13,$AO13,$AP13,$AQ13,$AR13,$AF13,$AG13,2)</f>
        <v>0x85=-47.00,-46.00;</v>
      </c>
      <c r="V13" s="37"/>
      <c r="W13" s="37"/>
      <c r="X13" s="38"/>
      <c r="Y13" s="38"/>
      <c r="Z13" s="55">
        <f t="shared" ca="1" si="2"/>
        <v>2.6</v>
      </c>
      <c r="AA13" s="39" t="s">
        <v>581</v>
      </c>
      <c r="AB13" s="40">
        <v>1.5</v>
      </c>
      <c r="AC13" s="40" t="s">
        <v>995</v>
      </c>
      <c r="AD13" s="40">
        <v>1</v>
      </c>
      <c r="AE13" s="41">
        <v>0</v>
      </c>
      <c r="AF13" s="42">
        <v>-47</v>
      </c>
      <c r="AG13" s="47">
        <f t="shared" si="11"/>
        <v>-46</v>
      </c>
      <c r="AH13" s="43">
        <f t="shared" ca="1" si="7"/>
        <v>-44.4</v>
      </c>
      <c r="AI13" s="43">
        <f t="shared" ca="1" si="8"/>
        <v>-43.4</v>
      </c>
      <c r="AJ13" s="44" cm="1">
        <f t="array" aca="1" ref="AJ13" ca="1" xml:space="preserve">
N("initial sens-loopgain")+
$AF13-BoxVal(ROW($AA13),26,COLUMN(INDIRECT("T"&amp;(INT(ROW($AA30)/65))*65+2)))</f>
        <v>-47</v>
      </c>
      <c r="AK13" s="44">
        <f t="shared" ca="1" si="3"/>
        <v>-46</v>
      </c>
      <c r="AL13" s="44" cm="1">
        <f t="array" aca="1" ref="AL13" ca="1" xml:space="preserve">
N("initial sens-loopgain-gain-gain ref-vcm")+
$AH13-
BoxVal(ROW($AA13),26,COLUMN(INDIRECT("T"&amp;(INT(ROW($AA30)/65))*65+2)))-
$AB13-
$W13-
IFERROR(VLOOKUP($AC13,$CT$1:$DC$31,7,FALSE),0)</f>
        <v>-45.9</v>
      </c>
      <c r="AM13" s="44">
        <f t="shared" ca="1" si="4"/>
        <v>-44.9</v>
      </c>
      <c r="AN13" s="36" t="str">
        <f t="shared" ref="AN13" ca="1" si="24">IF(BoxVal(ROW(AA13),9,COLUMN(T11))="FIX","00",ManualLookup(AA13,BoxVal(ROW(AA13),4,COLUMN(AN11)),INDIRECT(DN$3)))</f>
        <v>80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2" t="s">
        <v>255</v>
      </c>
      <c r="DF13" s="72" t="s">
        <v>562</v>
      </c>
      <c r="DG13" s="72" t="s">
        <v>562</v>
      </c>
      <c r="DH13" s="72" t="s">
        <v>562</v>
      </c>
      <c r="DI13" s="72" t="s">
        <v>562</v>
      </c>
      <c r="DJ13" s="72" t="s">
        <v>562</v>
      </c>
      <c r="DL13" s="5" t="s">
        <v>255</v>
      </c>
      <c r="DM13" s="5" t="s">
        <v>255</v>
      </c>
      <c r="DN13" s="5" t="s">
        <v>255</v>
      </c>
      <c r="DX13" s="113"/>
      <c r="DY13" s="113"/>
      <c r="DZ13" s="113"/>
      <c r="EB13" s="22"/>
      <c r="EC13" s="22" t="s">
        <v>1222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2" t="s">
        <v>255</v>
      </c>
      <c r="DF14" s="72" t="s">
        <v>562</v>
      </c>
      <c r="DG14" s="72" t="s">
        <v>562</v>
      </c>
      <c r="DH14" s="72" t="s">
        <v>562</v>
      </c>
      <c r="DI14" s="72" t="s">
        <v>562</v>
      </c>
      <c r="DJ14" s="72" t="s">
        <v>562</v>
      </c>
      <c r="DL14" s="5" t="s">
        <v>255</v>
      </c>
      <c r="DM14" s="5" t="s">
        <v>255</v>
      </c>
      <c r="DN14" s="5" t="s">
        <v>255</v>
      </c>
      <c r="DX14" s="113"/>
      <c r="DY14" s="113"/>
      <c r="DZ14" s="113"/>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2" t="s">
        <v>255</v>
      </c>
      <c r="DF15" s="72" t="s">
        <v>255</v>
      </c>
      <c r="DG15" s="72" t="s">
        <v>255</v>
      </c>
      <c r="DH15" s="72" t="s">
        <v>255</v>
      </c>
      <c r="DI15" s="72" t="s">
        <v>255</v>
      </c>
      <c r="DJ15" s="72" t="s">
        <v>255</v>
      </c>
      <c r="DL15" s="5" t="s">
        <v>255</v>
      </c>
      <c r="DM15" s="5" t="s">
        <v>255</v>
      </c>
      <c r="DX15" s="113"/>
      <c r="DY15" s="113"/>
      <c r="DZ15" s="113"/>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1260</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2" t="s">
        <v>255</v>
      </c>
      <c r="DF16" s="72" t="s">
        <v>255</v>
      </c>
      <c r="DG16" s="72" t="s">
        <v>255</v>
      </c>
      <c r="DH16" s="72" t="s">
        <v>255</v>
      </c>
      <c r="DI16" s="72" t="s">
        <v>255</v>
      </c>
      <c r="DJ16" s="72" t="s">
        <v>255</v>
      </c>
      <c r="DL16" s="5" t="s">
        <v>255</v>
      </c>
      <c r="DM16" s="5" t="s">
        <v>255</v>
      </c>
      <c r="DX16" s="113"/>
      <c r="DY16" s="113"/>
      <c r="DZ16" s="113"/>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1261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2" t="s">
        <v>255</v>
      </c>
      <c r="DF17" s="72" t="s">
        <v>255</v>
      </c>
      <c r="DG17" s="72" t="s">
        <v>255</v>
      </c>
      <c r="DH17" s="72" t="s">
        <v>255</v>
      </c>
      <c r="DI17" s="72" t="s">
        <v>255</v>
      </c>
      <c r="DJ17" s="72"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2" t="s">
        <v>255</v>
      </c>
      <c r="DF18" s="72" t="s">
        <v>255</v>
      </c>
      <c r="DG18" s="72" t="s">
        <v>255</v>
      </c>
      <c r="DH18" s="72" t="s">
        <v>255</v>
      </c>
      <c r="DI18" s="72" t="s">
        <v>255</v>
      </c>
      <c r="DJ18" s="72"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-44</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2" t="s">
        <v>255</v>
      </c>
      <c r="DF19" s="72" t="s">
        <v>255</v>
      </c>
      <c r="DG19" s="72" t="s">
        <v>255</v>
      </c>
      <c r="DH19" s="72" t="s">
        <v>255</v>
      </c>
      <c r="DI19" s="72" t="s">
        <v>255</v>
      </c>
      <c r="DJ19" s="72"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2" t="s">
        <v>255</v>
      </c>
      <c r="DF20" s="72" t="s">
        <v>255</v>
      </c>
      <c r="DG20" s="72" t="s">
        <v>255</v>
      </c>
      <c r="DH20" s="72" t="s">
        <v>255</v>
      </c>
      <c r="DI20" s="72" t="s">
        <v>255</v>
      </c>
      <c r="DJ20" s="72"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2" t="s">
        <v>255</v>
      </c>
      <c r="DF21" s="72" t="s">
        <v>255</v>
      </c>
      <c r="DG21" s="72" t="s">
        <v>255</v>
      </c>
      <c r="DH21" s="72" t="s">
        <v>255</v>
      </c>
      <c r="DI21" s="72" t="s">
        <v>255</v>
      </c>
      <c r="DJ21" s="72"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2" t="s">
        <v>255</v>
      </c>
      <c r="DF22" s="72" t="s">
        <v>255</v>
      </c>
      <c r="DG22" s="72" t="s">
        <v>255</v>
      </c>
      <c r="DH22" s="72" t="s">
        <v>255</v>
      </c>
      <c r="DI22" s="72" t="s">
        <v>255</v>
      </c>
      <c r="DJ22" s="72"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2" t="s">
        <v>255</v>
      </c>
      <c r="DF23" s="72" t="s">
        <v>255</v>
      </c>
      <c r="DG23" s="72" t="s">
        <v>255</v>
      </c>
      <c r="DH23" s="72" t="s">
        <v>255</v>
      </c>
      <c r="DI23" s="72" t="s">
        <v>255</v>
      </c>
      <c r="DJ23" s="72"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2" t="s">
        <v>255</v>
      </c>
      <c r="DF24" s="72" t="s">
        <v>255</v>
      </c>
      <c r="DG24" s="72" t="s">
        <v>255</v>
      </c>
      <c r="DH24" s="72" t="s">
        <v>255</v>
      </c>
      <c r="DI24" s="72" t="s">
        <v>255</v>
      </c>
      <c r="DJ24" s="72"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2" t="s">
        <v>255</v>
      </c>
      <c r="DF25" s="72" t="s">
        <v>255</v>
      </c>
      <c r="DG25" s="72" t="s">
        <v>255</v>
      </c>
      <c r="DH25" s="72" t="s">
        <v>255</v>
      </c>
      <c r="DI25" s="72" t="s">
        <v>255</v>
      </c>
      <c r="DJ25" s="72"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2" t="s">
        <v>255</v>
      </c>
      <c r="DF26" s="72" t="s">
        <v>255</v>
      </c>
      <c r="DG26" s="72" t="s">
        <v>255</v>
      </c>
      <c r="DH26" s="72" t="s">
        <v>255</v>
      </c>
      <c r="DI26" s="72" t="s">
        <v>255</v>
      </c>
      <c r="DJ26" s="72"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2" t="s">
        <v>255</v>
      </c>
      <c r="DF27" s="72" t="s">
        <v>255</v>
      </c>
      <c r="DG27" s="72" t="s">
        <v>255</v>
      </c>
      <c r="DH27" s="72" t="s">
        <v>255</v>
      </c>
      <c r="DI27" s="72" t="s">
        <v>255</v>
      </c>
      <c r="DJ27" s="72"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t="s">
        <v>562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2" t="s">
        <v>255</v>
      </c>
      <c r="DF28" s="72" t="s">
        <v>255</v>
      </c>
      <c r="DG28" s="72" t="s">
        <v>255</v>
      </c>
      <c r="DH28" s="72" t="s">
        <v>255</v>
      </c>
      <c r="DI28" s="72" t="s">
        <v>255</v>
      </c>
      <c r="DJ28" s="72"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2" t="s">
        <v>255</v>
      </c>
      <c r="DF29" s="72" t="s">
        <v>255</v>
      </c>
      <c r="DG29" s="72" t="s">
        <v>255</v>
      </c>
      <c r="DH29" s="72" t="s">
        <v>255</v>
      </c>
      <c r="DI29" s="72" t="s">
        <v>255</v>
      </c>
      <c r="DJ29" s="72"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2" t="s">
        <v>255</v>
      </c>
      <c r="DF30" s="72" t="s">
        <v>255</v>
      </c>
      <c r="DG30" s="72" t="s">
        <v>255</v>
      </c>
      <c r="DH30" s="72" t="s">
        <v>255</v>
      </c>
      <c r="DI30" s="72" t="s">
        <v>255</v>
      </c>
      <c r="DJ30" s="72"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-44+/-0.8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2" t="s">
        <v>255</v>
      </c>
      <c r="DF31" s="72" t="s">
        <v>553</v>
      </c>
      <c r="DG31" s="72" t="s">
        <v>568</v>
      </c>
      <c r="DH31" s="72" t="s">
        <v>575</v>
      </c>
      <c r="DI31" s="72" t="s">
        <v>572</v>
      </c>
      <c r="DJ31" s="72"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0.71V (1.8V), 0.7127V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74"/>
      <c r="DF32" s="74"/>
      <c r="DG32" s="74"/>
      <c r="DH32" s="74"/>
      <c r="DI32" s="74"/>
      <c r="DJ32" s="7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16V</v>
      </c>
      <c r="T35" s="3">
        <v>3.3</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2.2000000000000002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14V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13V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12V</v>
      </c>
      <c r="T39" s="3">
        <v>-1.1000000000000001</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11V</v>
      </c>
      <c r="T40" s="3">
        <v>-2.2000000000000002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10V</v>
      </c>
      <c r="T41" s="3">
        <v>-3.3</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FIX</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Z66" s="81"/>
      <c r="AD66" s="8"/>
    </row>
    <row r="67" spans="19:45" ht="30" customHeight="1" x14ac:dyDescent="0.25">
      <c r="S67" s="7" t="s">
        <v>24</v>
      </c>
      <c r="T67" s="15" t="s">
        <v>450</v>
      </c>
      <c r="U67" s="5" t="s">
        <v>23</v>
      </c>
      <c r="V67" s="7" t="str">
        <f>VLOOKUP(U66,$DX$1:$DZ$21,2,FALSE)</f>
        <v>bit16/18/19/24/42/43/36/37</v>
      </c>
      <c r="W67" s="19"/>
      <c r="X67" s="19"/>
      <c r="Y67" s="19"/>
      <c r="Z67" s="19"/>
      <c r="AA67" s="5" t="s">
        <v>592</v>
      </c>
      <c r="AB67" s="26" t="str">
        <f>T86&amp;"_"&amp;ABS(T84)&amp;"dB_"&amp;T88&amp;"_"&amp;T89&amp;"_"&amp;GetAbsMaxMinText(AF70:AG129)&amp;"_"&amp;T69&amp;"_"&amp;T68&amp;S66&amp;"."&amp;T92</f>
        <v>default_NormalMode_44dB_G805YB_2227F_392_468_ZTS6311_MP2.2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297</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Vbias CODE2</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43</v>
      </c>
      <c r="U70" s="36" t="str">
        <f t="shared" ref="U70" ca="1" si="25">ConfigCode($AA70,$AN70,$AO70,$AP70,$AQ70,$AR70,$AF70,$AG70,2)</f>
        <v>0x12=-40.20,-39.20;</v>
      </c>
      <c r="V70" s="37"/>
      <c r="W70" s="37"/>
      <c r="X70" s="68"/>
      <c r="Y70" s="68"/>
      <c r="Z70" s="55">
        <f t="shared" ref="Z70:Z82" ca="1" si="26" xml:space="preserve">
N("vbias,vlookup vbias range")+
VLOOKUP($AA70,INDIRECT(BoxVal(ROW($AA70),34,COLUMN(T66))),2,FALSE)+
N("gain")+
$AB70+
N("vcm")+
VLOOKUP($AC70,$CT$1:$DC$31,7,FALSE)+
N("(vbias*vcp*vbg-vbias)*sensor ratio")+
VbiasCal($AA70,$AD70,$AE70,BoxVal(ROW($AC70),18,COLUMN($T$22)))+
N("vbias ref+gain ref")+
$V70+$W70</f>
        <v>-4.3</v>
      </c>
      <c r="AA70" s="39" t="s">
        <v>584</v>
      </c>
      <c r="AB70" s="40">
        <v>-1</v>
      </c>
      <c r="AC70" s="40" t="s">
        <v>995</v>
      </c>
      <c r="AD70" s="40">
        <v>1</v>
      </c>
      <c r="AE70" s="41">
        <v>0</v>
      </c>
      <c r="AF70" s="42">
        <v>-40.200000000000003</v>
      </c>
      <c r="AG70" s="42">
        <v>-39.200000000000003</v>
      </c>
      <c r="AH70" s="43">
        <f ca="1">$AF70+$Z70</f>
        <v>-44.5</v>
      </c>
      <c r="AI70" s="43">
        <f ca="1">$AG70+$Z70</f>
        <v>-43.5</v>
      </c>
      <c r="AJ70" s="44" cm="1">
        <f t="array" aca="1" ref="AJ70" ca="1" xml:space="preserve">
N("initial sens-loopgain")+
$AF70-BoxVal(ROW($AA70),26,COLUMN(INDIRECT("T"&amp;(INT(ROW($AA87)/65))*65+2)))</f>
        <v>-40.200000000000003</v>
      </c>
      <c r="AK70" s="44">
        <f t="shared" ref="AK70:AK82" ca="1" si="27">AJ70+(AG70-AF70)</f>
        <v>-39.200000000000003</v>
      </c>
      <c r="AL70" s="44" cm="1">
        <f t="array" aca="1" ref="AL70" ca="1" xml:space="preserve">
N("initial sens-loopgain-gain-gain ref-vcm")+
$AH70-
BoxVal(ROW($AA70),26,COLUMN(INDIRECT("T"&amp;(INT(ROW($AA87)/65))*65+2)))-
$AB70-
$W70-
IFERROR(VLOOKUP($AC70,$CT$1:$DC$31,7,FALSE),0)</f>
        <v>-43.5</v>
      </c>
      <c r="AM70" s="44">
        <f t="shared" ref="AM70:AM82" ca="1" si="28">AL70+(AG70-AF70)</f>
        <v>-42.5</v>
      </c>
      <c r="AN70" s="36" t="str">
        <f t="shared" ref="AN70" ca="1" si="29">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ref="U71" ca="1" si="30">ConfigCode($AA71,$AN71,$AO71,$AP71,$AQ71,$AR71,$AF71,$AG71,2)</f>
        <v>0x10=-40.70,-40.20;</v>
      </c>
      <c r="V71" s="37"/>
      <c r="W71" s="37"/>
      <c r="X71" s="68"/>
      <c r="Y71" s="68"/>
      <c r="Z71" s="55">
        <f t="shared" ca="1" si="26"/>
        <v>-3.3</v>
      </c>
      <c r="AA71" s="39" t="s">
        <v>584</v>
      </c>
      <c r="AB71" s="40">
        <v>0</v>
      </c>
      <c r="AC71" s="40" t="s">
        <v>995</v>
      </c>
      <c r="AD71" s="40">
        <v>1</v>
      </c>
      <c r="AE71" s="41">
        <v>0</v>
      </c>
      <c r="AF71" s="42">
        <v>-40.700000000000003</v>
      </c>
      <c r="AG71" s="47">
        <f>AF70</f>
        <v>-40.200000000000003</v>
      </c>
      <c r="AH71" s="43">
        <f t="shared" ref="AH71:AH82" ca="1" si="31">$AF71+$Z71</f>
        <v>-44</v>
      </c>
      <c r="AI71" s="43">
        <f t="shared" ref="AI71:AI82" ca="1" si="32">$AG71+$Z71</f>
        <v>-43.5</v>
      </c>
      <c r="AJ71" s="44" cm="1">
        <f t="array" aca="1" ref="AJ71" ca="1" xml:space="preserve">
N("initial sens-loopgain")+
$AF71-BoxVal(ROW($AA71),26,COLUMN(INDIRECT("T"&amp;(INT(ROW($AA88)/65))*65+2)))</f>
        <v>-40.700000000000003</v>
      </c>
      <c r="AK71" s="44">
        <f t="shared" ca="1" si="27"/>
        <v>-40.200000000000003</v>
      </c>
      <c r="AL71" s="44" cm="1">
        <f t="array" aca="1" ref="AL71" ca="1" xml:space="preserve">
N("initial sens-loopgain-gain-gain ref-vcm")+
$AH71-
BoxVal(ROW($AA71),26,COLUMN(INDIRECT("T"&amp;(INT(ROW($AA88)/65))*65+2)))-
$AB71-
$W71-
IFERROR(VLOOKUP($AC71,$CT$1:$DC$31,7,FALSE),0)</f>
        <v>-44</v>
      </c>
      <c r="AM71" s="44">
        <f t="shared" ca="1" si="28"/>
        <v>-43.5</v>
      </c>
      <c r="AN71" s="36" t="str">
        <f t="shared" ref="AN71" ca="1" si="33">IF(BoxVal(ROW(AA71),9,COLUMN(T69))="FIX","00",ManualLookup(AA71,BoxVal(ROW(AA71),4,COLUMN(AN69)),INDIRECT(DN$3)))</f>
        <v>10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ref="U72" ca="1" si="34">ConfigCode($AA72,$AN72,$AO72,$AP72,$AQ72,$AR72,$AF72,$AG72,2)</f>
        <v>0x22=-41.10,-40.70;</v>
      </c>
      <c r="V72" s="37"/>
      <c r="W72" s="37"/>
      <c r="X72" s="68"/>
      <c r="Y72" s="68"/>
      <c r="Z72" s="55">
        <f t="shared" ca="1" si="26"/>
        <v>-3.2</v>
      </c>
      <c r="AA72" s="39" t="s">
        <v>586</v>
      </c>
      <c r="AB72" s="40">
        <v>-1</v>
      </c>
      <c r="AC72" s="40" t="s">
        <v>995</v>
      </c>
      <c r="AD72" s="40">
        <v>1</v>
      </c>
      <c r="AE72" s="41">
        <v>0</v>
      </c>
      <c r="AF72" s="42">
        <v>-41.1</v>
      </c>
      <c r="AG72" s="47">
        <f t="shared" ref="AG72:AG82" si="35">AF71</f>
        <v>-40.700000000000003</v>
      </c>
      <c r="AH72" s="43">
        <f t="shared" ca="1" si="31"/>
        <v>-44.300000000000004</v>
      </c>
      <c r="AI72" s="43">
        <f t="shared" ca="1" si="32"/>
        <v>-43.900000000000006</v>
      </c>
      <c r="AJ72" s="44" cm="1">
        <f t="array" aca="1" ref="AJ72" ca="1" xml:space="preserve">
N("initial sens-loopgain")+
$AF72-BoxVal(ROW($AA72),26,COLUMN(INDIRECT("T"&amp;(INT(ROW($AA89)/65))*65+2)))</f>
        <v>-41.1</v>
      </c>
      <c r="AK72" s="44">
        <f t="shared" ca="1" si="27"/>
        <v>-40.700000000000003</v>
      </c>
      <c r="AL72" s="44" cm="1">
        <f t="array" aca="1" ref="AL72" ca="1" xml:space="preserve">
N("initial sens-loopgain-gain-gain ref-vcm")+
$AH72-
BoxVal(ROW($AA72),26,COLUMN(INDIRECT("T"&amp;(INT(ROW($AA89)/65))*65+2)))-
$AB72-
$W72-
IFERROR(VLOOKUP($AC72,$CT$1:$DC$31,7,FALSE),0)</f>
        <v>-43.300000000000004</v>
      </c>
      <c r="AM72" s="44">
        <f t="shared" ca="1" si="28"/>
        <v>-42.900000000000006</v>
      </c>
      <c r="AN72" s="36" t="str">
        <f t="shared" ref="AN72" ca="1" si="36">IF(BoxVal(ROW(AA72),9,COLUMN(T70))="FIX","00",ManualLookup(AA72,BoxVal(ROW(AA72),4,COLUMN(AN70)),INDIRECT(DN$3)))</f>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ref="U73" ca="1" si="37">ConfigCode($AA73,$AN73,$AO73,$AP73,$AQ73,$AR73,$AF73,$AG73,2)</f>
        <v>0x31=-41.40,-41.10;</v>
      </c>
      <c r="V73" s="37"/>
      <c r="W73" s="37"/>
      <c r="X73" s="68"/>
      <c r="Y73" s="68"/>
      <c r="Z73" s="55">
        <f t="shared" ca="1" si="26"/>
        <v>-3.1</v>
      </c>
      <c r="AA73" s="39" t="s">
        <v>587</v>
      </c>
      <c r="AB73" s="40">
        <v>-2</v>
      </c>
      <c r="AC73" s="40" t="s">
        <v>995</v>
      </c>
      <c r="AD73" s="40">
        <v>1</v>
      </c>
      <c r="AE73" s="41">
        <v>0</v>
      </c>
      <c r="AF73" s="42">
        <v>-41.4</v>
      </c>
      <c r="AG73" s="47">
        <f t="shared" si="35"/>
        <v>-41.1</v>
      </c>
      <c r="AH73" s="43">
        <f t="shared" ca="1" si="31"/>
        <v>-44.5</v>
      </c>
      <c r="AI73" s="43">
        <f t="shared" ca="1" si="32"/>
        <v>-44.2</v>
      </c>
      <c r="AJ73" s="44" cm="1">
        <f t="array" aca="1" ref="AJ73" ca="1" xml:space="preserve">
N("initial sens-loopgain")+
$AF73-BoxVal(ROW($AA73),26,COLUMN(INDIRECT("T"&amp;(INT(ROW($AA90)/65))*65+2)))</f>
        <v>-41.4</v>
      </c>
      <c r="AK73" s="44">
        <f t="shared" ca="1" si="27"/>
        <v>-41.1</v>
      </c>
      <c r="AL73" s="44" cm="1">
        <f t="array" aca="1" ref="AL73" ca="1" xml:space="preserve">
N("initial sens-loopgain-gain-gain ref-vcm")+
$AH73-
BoxVal(ROW($AA73),26,COLUMN(INDIRECT("T"&amp;(INT(ROW($AA90)/65))*65+2)))-
$AB73-
$W73-
IFERROR(VLOOKUP($AC73,$CT$1:$DC$31,7,FALSE),0)</f>
        <v>-42.5</v>
      </c>
      <c r="AM73" s="44">
        <f t="shared" ca="1" si="28"/>
        <v>-42.2</v>
      </c>
      <c r="AN73" s="36" t="str">
        <f t="shared" ref="AN73" ca="1" si="38">IF(BoxVal(ROW(AA73),9,COLUMN(T71))="FIX","00",ManualLookup(AA73,BoxVal(ROW(AA73),4,COLUMN(AN71)),INDIRECT(DN$3)))</f>
        <v>30</v>
      </c>
      <c r="AO73" s="36" t="str" cm="1">
        <f t="array" aca="1" ref="AO73" ca="1">ManualLookup(AB73,BoxVal(ROW(AB73),4,COLUMN(AO71)),INDIRECT(DO$3))</f>
        <v>01</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t="str">
        <f t="shared" ref="U74" ca="1" si="39">ConfigCode($AA74,$AN74,$AO74,$AP74,$AQ74,$AR74,$AF74,$AG74,2)</f>
        <v>0x32=-42.20,-41.40;</v>
      </c>
      <c r="V74" s="37"/>
      <c r="W74" s="37"/>
      <c r="X74" s="68"/>
      <c r="Y74" s="68"/>
      <c r="Z74" s="55">
        <f t="shared" ca="1" si="26"/>
        <v>-2.1</v>
      </c>
      <c r="AA74" s="39" t="s">
        <v>587</v>
      </c>
      <c r="AB74" s="40">
        <v>-1</v>
      </c>
      <c r="AC74" s="40" t="s">
        <v>995</v>
      </c>
      <c r="AD74" s="40">
        <v>1</v>
      </c>
      <c r="AE74" s="41">
        <v>0</v>
      </c>
      <c r="AF74" s="42">
        <v>-42.2</v>
      </c>
      <c r="AG74" s="47">
        <f t="shared" si="35"/>
        <v>-41.4</v>
      </c>
      <c r="AH74" s="43">
        <f t="shared" ca="1" si="31"/>
        <v>-44.300000000000004</v>
      </c>
      <c r="AI74" s="43">
        <f t="shared" ca="1" si="32"/>
        <v>-43.5</v>
      </c>
      <c r="AJ74" s="44" cm="1">
        <f t="array" aca="1" ref="AJ74" ca="1" xml:space="preserve">
N("initial sens-loopgain")+
$AF74-BoxVal(ROW($AA74),26,COLUMN(INDIRECT("T"&amp;(INT(ROW($AA91)/65))*65+2)))</f>
        <v>-42.2</v>
      </c>
      <c r="AK74" s="44">
        <f t="shared" ca="1" si="27"/>
        <v>-41.4</v>
      </c>
      <c r="AL74" s="44" cm="1">
        <f t="array" aca="1" ref="AL74" ca="1" xml:space="preserve">
N("initial sens-loopgain-gain-gain ref-vcm")+
$AH74-
BoxVal(ROW($AA74),26,COLUMN(INDIRECT("T"&amp;(INT(ROW($AA91)/65))*65+2)))-
$AB74-
$W74-
IFERROR(VLOOKUP($AC74,$CT$1:$DC$31,7,FALSE),0)</f>
        <v>-43.300000000000004</v>
      </c>
      <c r="AM74" s="44">
        <f t="shared" ca="1" si="28"/>
        <v>-42.5</v>
      </c>
      <c r="AN74" s="36" t="str">
        <f t="shared" ref="AN74" ca="1" si="40">IF(BoxVal(ROW(AA74),9,COLUMN(T72))="FIX","00",ManualLookup(AA74,BoxVal(ROW(AA74),4,COLUMN(AN72)),INDIRECT(DN$3)))</f>
        <v>30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3" t="s">
        <v>705</v>
      </c>
      <c r="T75" s="15" t="s">
        <v>990</v>
      </c>
      <c r="U75" s="36" t="str">
        <f t="shared" ref="U75" ca="1" si="41">ConfigCode($AA75,$AN75,$AO75,$AP75,$AQ75,$AR75,$AF75,$AG75,2)</f>
        <v>0x01=-42.50,-42.20;</v>
      </c>
      <c r="V75" s="37"/>
      <c r="W75" s="37"/>
      <c r="X75" s="68"/>
      <c r="Y75" s="68"/>
      <c r="Z75" s="55">
        <f t="shared" ca="1" si="26"/>
        <v>-2</v>
      </c>
      <c r="AA75" s="39" t="s">
        <v>580</v>
      </c>
      <c r="AB75" s="40">
        <v>-2</v>
      </c>
      <c r="AC75" s="40" t="s">
        <v>995</v>
      </c>
      <c r="AD75" s="40">
        <v>1</v>
      </c>
      <c r="AE75" s="41">
        <v>0</v>
      </c>
      <c r="AF75" s="42">
        <v>-42.5</v>
      </c>
      <c r="AG75" s="47">
        <f t="shared" si="35"/>
        <v>-42.2</v>
      </c>
      <c r="AH75" s="43">
        <f t="shared" ca="1" si="31"/>
        <v>-44.5</v>
      </c>
      <c r="AI75" s="43">
        <f t="shared" ca="1" si="32"/>
        <v>-44.2</v>
      </c>
      <c r="AJ75" s="44" cm="1">
        <f t="array" aca="1" ref="AJ75" ca="1" xml:space="preserve">
N("initial sens-loopgain")+
$AF75-BoxVal(ROW($AA75),26,COLUMN(INDIRECT("T"&amp;(INT(ROW($AA92)/65))*65+2)))</f>
        <v>-42.5</v>
      </c>
      <c r="AK75" s="44">
        <f t="shared" ca="1" si="27"/>
        <v>-42.2</v>
      </c>
      <c r="AL75" s="44" cm="1">
        <f t="array" aca="1" ref="AL75" ca="1" xml:space="preserve">
N("initial sens-loopgain-gain-gain ref-vcm")+
$AH75-
BoxVal(ROW($AA75),26,COLUMN(INDIRECT("T"&amp;(INT(ROW($AA92)/65))*65+2)))-
$AB75-
$W75-
IFERROR(VLOOKUP($AC75,$CT$1:$DC$31,7,FALSE),0)</f>
        <v>-42.5</v>
      </c>
      <c r="AM75" s="44">
        <f t="shared" ca="1" si="28"/>
        <v>-42.2</v>
      </c>
      <c r="AN75" s="36" t="str">
        <f t="shared" ref="AN75" ca="1" si="42">IF(BoxVal(ROW(AA75),9,COLUMN(T73))="FIX","00",ManualLookup(AA75,BoxVal(ROW(AA75),4,COLUMN(AN73)),INDIRECT(DN$3)))</f>
        <v>00</v>
      </c>
      <c r="AO75" s="36" t="str" cm="1">
        <f t="array" aca="1" ref="AO75" ca="1">ManualLookup(AB75,BoxVal(ROW(AB75),4,COLUMN(AO73)),INDIRECT(DO$3))</f>
        <v>01</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3" t="s">
        <v>605</v>
      </c>
      <c r="T76" s="15" t="s">
        <v>991</v>
      </c>
      <c r="U76" s="36" t="str">
        <f t="shared" ref="U76" ca="1" si="43">ConfigCode($AA76,$AN76,$AO76,$AP76,$AQ76,$AR76,$AF76,$AG76,2)</f>
        <v>0x02=-43.50,-42.50;</v>
      </c>
      <c r="V76" s="37"/>
      <c r="W76" s="37"/>
      <c r="X76" s="68"/>
      <c r="Y76" s="68"/>
      <c r="Z76" s="55">
        <f t="shared" ca="1" si="26"/>
        <v>-1</v>
      </c>
      <c r="AA76" s="39" t="s">
        <v>580</v>
      </c>
      <c r="AB76" s="40">
        <v>-1</v>
      </c>
      <c r="AC76" s="40" t="s">
        <v>995</v>
      </c>
      <c r="AD76" s="40">
        <v>1</v>
      </c>
      <c r="AE76" s="41">
        <v>0</v>
      </c>
      <c r="AF76" s="42">
        <v>-43.5</v>
      </c>
      <c r="AG76" s="47">
        <f t="shared" si="35"/>
        <v>-42.5</v>
      </c>
      <c r="AH76" s="43">
        <f t="shared" ca="1" si="31"/>
        <v>-44.5</v>
      </c>
      <c r="AI76" s="43">
        <f t="shared" ca="1" si="32"/>
        <v>-43.5</v>
      </c>
      <c r="AJ76" s="44" cm="1">
        <f t="array" aca="1" ref="AJ76" ca="1" xml:space="preserve">
N("initial sens-loopgain")+
$AF76-BoxVal(ROW($AA76),26,COLUMN(INDIRECT("T"&amp;(INT(ROW($AA93)/65))*65+2)))</f>
        <v>-43.5</v>
      </c>
      <c r="AK76" s="44">
        <f t="shared" ca="1" si="27"/>
        <v>-42.5</v>
      </c>
      <c r="AL76" s="44" cm="1">
        <f t="array" aca="1" ref="AL76" ca="1" xml:space="preserve">
N("initial sens-loopgain-gain-gain ref-vcm")+
$AH76-
BoxVal(ROW($AA76),26,COLUMN(INDIRECT("T"&amp;(INT(ROW($AA93)/65))*65+2)))-
$AB76-
$W76-
IFERROR(VLOOKUP($AC76,$CT$1:$DC$31,7,FALSE),0)</f>
        <v>-43.5</v>
      </c>
      <c r="AM76" s="44">
        <f t="shared" ca="1" si="28"/>
        <v>-42.5</v>
      </c>
      <c r="AN76" s="36" t="str">
        <f t="shared" ref="AN76" ca="1" si="44">IF(BoxVal(ROW(AA76),9,COLUMN(T74))="FIX","00",ManualLookup(AA76,BoxVal(ROW(AA76),4,COLUMN(AN74)),INDIRECT(DN$3)))</f>
        <v>00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3" t="s">
        <v>721</v>
      </c>
      <c r="T77" s="15" t="s">
        <v>1223</v>
      </c>
      <c r="U77" s="36" t="str">
        <f t="shared" ref="U77" ca="1" si="45">ConfigCode($AA77,$AN77,$AO77,$AP77,$AQ77,$AR77,$AF77,$AG77,2)</f>
        <v>0x00=-44.50,-43.50;</v>
      </c>
      <c r="V77" s="37"/>
      <c r="W77" s="37"/>
      <c r="X77" s="68"/>
      <c r="Y77" s="68"/>
      <c r="Z77" s="55">
        <f t="shared" ca="1" si="26"/>
        <v>0</v>
      </c>
      <c r="AA77" s="39" t="s">
        <v>580</v>
      </c>
      <c r="AB77" s="40">
        <v>0</v>
      </c>
      <c r="AC77" s="40" t="s">
        <v>995</v>
      </c>
      <c r="AD77" s="40">
        <v>1</v>
      </c>
      <c r="AE77" s="41">
        <v>0</v>
      </c>
      <c r="AF77" s="42">
        <v>-44.5</v>
      </c>
      <c r="AG77" s="47">
        <f t="shared" si="35"/>
        <v>-43.5</v>
      </c>
      <c r="AH77" s="43">
        <f t="shared" ca="1" si="31"/>
        <v>-44.5</v>
      </c>
      <c r="AI77" s="43">
        <f t="shared" ca="1" si="32"/>
        <v>-43.5</v>
      </c>
      <c r="AJ77" s="44" cm="1">
        <f t="array" aca="1" ref="AJ77" ca="1" xml:space="preserve">
N("initial sens-loopgain")+
$AF77-BoxVal(ROW($AA77),26,COLUMN(INDIRECT("T"&amp;(INT(ROW($AA94)/65))*65+2)))</f>
        <v>-44.5</v>
      </c>
      <c r="AK77" s="44">
        <f t="shared" ca="1" si="27"/>
        <v>-43.5</v>
      </c>
      <c r="AL77" s="44" cm="1">
        <f t="array" aca="1" ref="AL77" ca="1" xml:space="preserve">
N("initial sens-loopgain-gain-gain ref-vcm")+
$AH77-
BoxVal(ROW($AA77),26,COLUMN(INDIRECT("T"&amp;(INT(ROW($AA94)/65))*65+2)))-
$AB77-
$W77-
IFERROR(VLOOKUP($AC77,$CT$1:$DC$31,7,FALSE),0)</f>
        <v>-44.5</v>
      </c>
      <c r="AM77" s="44">
        <f t="shared" ca="1" si="28"/>
        <v>-43.5</v>
      </c>
      <c r="AN77" s="36" t="str">
        <f t="shared" ref="AN77" ca="1" si="46">IF(BoxVal(ROW(AA77),9,COLUMN(T75))="FIX","00",ManualLookup(AA77,BoxVal(ROW(AA77),4,COLUMN(AN75)),INDIRECT(DN$3)))</f>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3" t="s">
        <v>20</v>
      </c>
      <c r="T78" s="15">
        <v>-41</v>
      </c>
      <c r="U78" s="36" t="str">
        <f t="shared" ref="U78" ca="1" si="47">ConfigCode($AA78,$AN78,$AO78,$AP78,$AQ78,$AR78,$AF78,$AG78,2)</f>
        <v>0x03=-44.80,-44.50;</v>
      </c>
      <c r="V78" s="37"/>
      <c r="W78" s="37"/>
      <c r="X78" s="38"/>
      <c r="Y78" s="38"/>
      <c r="Z78" s="55">
        <f t="shared" ca="1" si="26"/>
        <v>0.5</v>
      </c>
      <c r="AA78" s="39" t="s">
        <v>580</v>
      </c>
      <c r="AB78" s="40">
        <v>0.5</v>
      </c>
      <c r="AC78" s="40" t="s">
        <v>995</v>
      </c>
      <c r="AD78" s="40">
        <v>1</v>
      </c>
      <c r="AE78" s="41">
        <v>0</v>
      </c>
      <c r="AF78" s="42">
        <v>-44.8</v>
      </c>
      <c r="AG78" s="47">
        <f t="shared" si="35"/>
        <v>-44.5</v>
      </c>
      <c r="AH78" s="43">
        <f t="shared" ca="1" si="31"/>
        <v>-44.3</v>
      </c>
      <c r="AI78" s="43">
        <f t="shared" ca="1" si="32"/>
        <v>-44</v>
      </c>
      <c r="AJ78" s="44" cm="1">
        <f t="array" aca="1" ref="AJ78" ca="1" xml:space="preserve">
N("initial sens-loopgain")+
$AF78-BoxVal(ROW($AA78),26,COLUMN(INDIRECT("T"&amp;(INT(ROW($AA95)/65))*65+2)))</f>
        <v>-44.8</v>
      </c>
      <c r="AK78" s="44">
        <f t="shared" ca="1" si="27"/>
        <v>-44.5</v>
      </c>
      <c r="AL78" s="44" cm="1">
        <f t="array" aca="1" ref="AL78" ca="1" xml:space="preserve">
N("initial sens-loopgain-gain-gain ref-vcm")+
$AH78-
BoxVal(ROW($AA78),26,COLUMN(INDIRECT("T"&amp;(INT(ROW($AA95)/65))*65+2)))-
$AB78-
$W78-
IFERROR(VLOOKUP($AC78,$CT$1:$DC$31,7,FALSE),0)</f>
        <v>-44.8</v>
      </c>
      <c r="AM78" s="44">
        <f t="shared" ca="1" si="28"/>
        <v>-44.5</v>
      </c>
      <c r="AN78" s="36" t="str">
        <f t="shared" ref="AN78" ca="1" si="48">IF(BoxVal(ROW(AA78),9,COLUMN(T76))="FIX","00",ManualLookup(AA78,BoxVal(ROW(AA78),4,COLUMN(AN76)),INDIRECT(DN$3)))</f>
        <v>00</v>
      </c>
      <c r="AO78" s="36" t="str" cm="1">
        <f t="array" aca="1" ref="AO78" ca="1">ManualLookup(AB78,BoxVal(ROW(AB78),4,COLUMN(AO76)),INDIRECT(DO$3))</f>
        <v>03</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3" t="s">
        <v>691</v>
      </c>
      <c r="T79" s="15" t="s">
        <v>1098</v>
      </c>
      <c r="U79" s="36" t="str">
        <f t="shared" ref="U79" ca="1" si="49">ConfigCode($AA79,$AN79,$AO79,$AP79,$AQ79,$AR79,$AF79,$AG79,2)</f>
        <v>0x04=-45.30,-44.80;</v>
      </c>
      <c r="V79" s="37"/>
      <c r="W79" s="37"/>
      <c r="X79" s="38"/>
      <c r="Y79" s="38"/>
      <c r="Z79" s="55">
        <f t="shared" ca="1" si="26"/>
        <v>1</v>
      </c>
      <c r="AA79" s="39" t="s">
        <v>580</v>
      </c>
      <c r="AB79" s="40">
        <v>1</v>
      </c>
      <c r="AC79" s="40" t="s">
        <v>995</v>
      </c>
      <c r="AD79" s="40">
        <v>1</v>
      </c>
      <c r="AE79" s="41">
        <v>0</v>
      </c>
      <c r="AF79" s="42">
        <v>-45.3</v>
      </c>
      <c r="AG79" s="47">
        <f t="shared" si="35"/>
        <v>-44.8</v>
      </c>
      <c r="AH79" s="43">
        <f t="shared" ca="1" si="31"/>
        <v>-44.3</v>
      </c>
      <c r="AI79" s="43">
        <f t="shared" ca="1" si="32"/>
        <v>-43.8</v>
      </c>
      <c r="AJ79" s="44" cm="1">
        <f t="array" aca="1" ref="AJ79" ca="1" xml:space="preserve">
N("initial sens-loopgain")+
$AF79-BoxVal(ROW($AA79),26,COLUMN(INDIRECT("T"&amp;(INT(ROW($AA96)/65))*65+2)))</f>
        <v>-45.3</v>
      </c>
      <c r="AK79" s="44">
        <f t="shared" ca="1" si="27"/>
        <v>-44.8</v>
      </c>
      <c r="AL79" s="44" cm="1">
        <f t="array" aca="1" ref="AL79" ca="1" xml:space="preserve">
N("initial sens-loopgain-gain-gain ref-vcm")+
$AH79-
BoxVal(ROW($AA79),26,COLUMN(INDIRECT("T"&amp;(INT(ROW($AA96)/65))*65+2)))-
$AB79-
$W79-
IFERROR(VLOOKUP($AC79,$CT$1:$DC$31,7,FALSE),0)</f>
        <v>-45.3</v>
      </c>
      <c r="AM79" s="44">
        <f t="shared" ca="1" si="28"/>
        <v>-44.8</v>
      </c>
      <c r="AN79" s="36" t="str">
        <f t="shared" ref="AN79" ca="1" si="50">IF(BoxVal(ROW(AA79),9,COLUMN(T77))="FIX","00",ManualLookup(AA79,BoxVal(ROW(AA79),4,COLUMN(AN77)),INDIRECT(DN$3)))</f>
        <v>00</v>
      </c>
      <c r="AO79" s="36" t="str" cm="1">
        <f t="array" aca="1" ref="AO79" ca="1">ManualLookup(AB79,BoxVal(ROW(AB79),4,COLUMN(AO77)),INDIRECT(DO$3))</f>
        <v>04</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3" t="s">
        <v>544</v>
      </c>
      <c r="T80" s="15" t="s">
        <v>993</v>
      </c>
      <c r="U80" s="36" t="str">
        <f t="shared" ref="U80" ca="1" si="51">ConfigCode($AA80,$AN80,$AO80,$AP80,$AQ80,$AR80,$AF80,$AG80,2)</f>
        <v>0x53=-45.90,-45.30;</v>
      </c>
      <c r="V80" s="37"/>
      <c r="W80" s="37"/>
      <c r="X80" s="38"/>
      <c r="Y80" s="38"/>
      <c r="Z80" s="55">
        <f t="shared" ca="1" si="26"/>
        <v>1.6</v>
      </c>
      <c r="AA80" s="39" t="s">
        <v>581</v>
      </c>
      <c r="AB80" s="40">
        <v>0.5</v>
      </c>
      <c r="AC80" s="40" t="s">
        <v>995</v>
      </c>
      <c r="AD80" s="40">
        <v>1</v>
      </c>
      <c r="AE80" s="41">
        <v>0</v>
      </c>
      <c r="AF80" s="42">
        <v>-45.9</v>
      </c>
      <c r="AG80" s="47">
        <f t="shared" si="35"/>
        <v>-45.3</v>
      </c>
      <c r="AH80" s="43">
        <f t="shared" ca="1" si="31"/>
        <v>-44.3</v>
      </c>
      <c r="AI80" s="43">
        <f t="shared" ca="1" si="32"/>
        <v>-43.699999999999996</v>
      </c>
      <c r="AJ80" s="44" cm="1">
        <f t="array" aca="1" ref="AJ80" ca="1" xml:space="preserve">
N("initial sens-loopgain")+
$AF80-BoxVal(ROW($AA80),26,COLUMN(INDIRECT("T"&amp;(INT(ROW($AA97)/65))*65+2)))</f>
        <v>-45.9</v>
      </c>
      <c r="AK80" s="44">
        <f t="shared" ca="1" si="27"/>
        <v>-45.3</v>
      </c>
      <c r="AL80" s="44" cm="1">
        <f t="array" aca="1" ref="AL80" ca="1" xml:space="preserve">
N("initial sens-loopgain-gain-gain ref-vcm")+
$AH80-
BoxVal(ROW($AA80),26,COLUMN(INDIRECT("T"&amp;(INT(ROW($AA97)/65))*65+2)))-
$AB80-
$W80-
IFERROR(VLOOKUP($AC80,$CT$1:$DC$31,7,FALSE),0)</f>
        <v>-44.8</v>
      </c>
      <c r="AM80" s="44">
        <f t="shared" ca="1" si="28"/>
        <v>-44.199999999999996</v>
      </c>
      <c r="AN80" s="36" t="str">
        <f t="shared" ref="AN80" ca="1" si="52">IF(BoxVal(ROW(AA80),9,COLUMN(T78))="FIX","00",ManualLookup(AA80,BoxVal(ROW(AA80),4,COLUMN(AN78)),INDIRECT(DN$3)))</f>
        <v>50</v>
      </c>
      <c r="AO80" s="36" t="str" cm="1">
        <f t="array" aca="1" ref="AO80" ca="1">ManualLookup(AB80,BoxVal(ROW(AB80),4,COLUMN(AO78)),INDIRECT(DO$3))</f>
        <v>03</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3" t="s">
        <v>12</v>
      </c>
      <c r="T81" s="15" t="s">
        <v>1260</v>
      </c>
      <c r="U81" s="36" t="str">
        <f t="shared" ref="U81" ca="1" si="53">ConfigCode($AA81,$AN81,$AO81,$AP81,$AQ81,$AR81,$AF81,$AG81,2)</f>
        <v>0x54=-46.40,-45.90;</v>
      </c>
      <c r="V81" s="37"/>
      <c r="W81" s="37"/>
      <c r="X81" s="38"/>
      <c r="Y81" s="38"/>
      <c r="Z81" s="55">
        <f t="shared" ca="1" si="26"/>
        <v>2.1</v>
      </c>
      <c r="AA81" s="39" t="s">
        <v>581</v>
      </c>
      <c r="AB81" s="40">
        <v>1</v>
      </c>
      <c r="AC81" s="40" t="s">
        <v>995</v>
      </c>
      <c r="AD81" s="40">
        <v>1</v>
      </c>
      <c r="AE81" s="41">
        <v>0</v>
      </c>
      <c r="AF81" s="42">
        <v>-46.4</v>
      </c>
      <c r="AG81" s="47">
        <f t="shared" si="35"/>
        <v>-45.9</v>
      </c>
      <c r="AH81" s="43">
        <f t="shared" ca="1" si="31"/>
        <v>-44.3</v>
      </c>
      <c r="AI81" s="43">
        <f t="shared" ca="1" si="32"/>
        <v>-43.8</v>
      </c>
      <c r="AJ81" s="44" cm="1">
        <f t="array" aca="1" ref="AJ81" ca="1" xml:space="preserve">
N("initial sens-loopgain")+
$AF81-BoxVal(ROW($AA81),26,COLUMN(INDIRECT("T"&amp;(INT(ROW($AA98)/65))*65+2)))</f>
        <v>-46.4</v>
      </c>
      <c r="AK81" s="44">
        <f t="shared" ca="1" si="27"/>
        <v>-45.9</v>
      </c>
      <c r="AL81" s="44" cm="1">
        <f t="array" aca="1" ref="AL81" ca="1" xml:space="preserve">
N("initial sens-loopgain-gain-gain ref-vcm")+
$AH81-
BoxVal(ROW($AA81),26,COLUMN(INDIRECT("T"&amp;(INT(ROW($AA98)/65))*65+2)))-
$AB81-
$W81-
IFERROR(VLOOKUP($AC81,$CT$1:$DC$31,7,FALSE),0)</f>
        <v>-45.3</v>
      </c>
      <c r="AM81" s="44">
        <f t="shared" ca="1" si="28"/>
        <v>-44.8</v>
      </c>
      <c r="AN81" s="36" t="str">
        <f t="shared" ref="AN81" ca="1" si="54">IF(BoxVal(ROW(AA81),9,COLUMN(T79))="FIX","00",ManualLookup(AA81,BoxVal(ROW(AA81),4,COLUMN(AN79)),INDIRECT(DN$3)))</f>
        <v>50</v>
      </c>
      <c r="AO81" s="36" t="str" cm="1">
        <f t="array" aca="1" ref="AO81" ca="1">ManualLookup(AB81,BoxVal(ROW(AB81),4,COLUMN(AO79)),INDIRECT(DO$3))</f>
        <v>04</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73" t="s">
        <v>773</v>
      </c>
      <c r="T82" s="15" t="s">
        <v>1261</v>
      </c>
      <c r="U82" s="36" t="str">
        <f t="shared" ref="U82" ca="1" si="55">ConfigCode($AA82,$AN82,$AO82,$AP82,$AQ82,$AR82,$AF82,$AG82,2)</f>
        <v>0x55=-46.90,-46.40;</v>
      </c>
      <c r="V82" s="37"/>
      <c r="W82" s="37"/>
      <c r="X82" s="38"/>
      <c r="Y82" s="38"/>
      <c r="Z82" s="55">
        <f t="shared" ca="1" si="26"/>
        <v>2.6</v>
      </c>
      <c r="AA82" s="39" t="s">
        <v>581</v>
      </c>
      <c r="AB82" s="40">
        <v>1.5</v>
      </c>
      <c r="AC82" s="40" t="s">
        <v>995</v>
      </c>
      <c r="AD82" s="40">
        <v>1</v>
      </c>
      <c r="AE82" s="41">
        <v>0</v>
      </c>
      <c r="AF82" s="42">
        <v>-46.9</v>
      </c>
      <c r="AG82" s="47">
        <f t="shared" si="35"/>
        <v>-46.4</v>
      </c>
      <c r="AH82" s="43">
        <f t="shared" ca="1" si="31"/>
        <v>-44.3</v>
      </c>
      <c r="AI82" s="43">
        <f t="shared" ca="1" si="32"/>
        <v>-43.8</v>
      </c>
      <c r="AJ82" s="44" cm="1">
        <f t="array" aca="1" ref="AJ82" ca="1" xml:space="preserve">
N("initial sens-loopgain")+
$AF82-BoxVal(ROW($AA82),26,COLUMN(INDIRECT("T"&amp;(INT(ROW($AA99)/65))*65+2)))</f>
        <v>-46.9</v>
      </c>
      <c r="AK82" s="44">
        <f t="shared" ca="1" si="27"/>
        <v>-46.4</v>
      </c>
      <c r="AL82" s="44" cm="1">
        <f t="array" aca="1" ref="AL82" ca="1" xml:space="preserve">
N("initial sens-loopgain-gain-gain ref-vcm")+
$AH82-
BoxVal(ROW($AA82),26,COLUMN(INDIRECT("T"&amp;(INT(ROW($AA99)/65))*65+2)))-
$AB82-
$W82-
IFERROR(VLOOKUP($AC82,$CT$1:$DC$31,7,FALSE),0)</f>
        <v>-45.8</v>
      </c>
      <c r="AM82" s="44">
        <f t="shared" ca="1" si="28"/>
        <v>-45.3</v>
      </c>
      <c r="AN82" s="36" t="str">
        <f t="shared" ref="AN82" ca="1" si="56">IF(BoxVal(ROW(AA82),9,COLUMN(T80))="FIX","00",ManualLookup(AA82,BoxVal(ROW(AA82),4,COLUMN(AN80)),INDIRECT(DN$3)))</f>
        <v>50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3" t="s">
        <v>573</v>
      </c>
      <c r="T83" s="15">
        <v>1.1000000000000001</v>
      </c>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-44</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13</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-44+/-0.8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0.71V (1.8V), 0.7127V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16V</v>
      </c>
      <c r="T100" s="3">
        <v>3.3</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2.2000000000000002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14V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13V</v>
      </c>
      <c r="T103" s="3">
        <v>0</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11V</v>
      </c>
      <c r="T105" s="3">
        <v>-2.2000000000000002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10V</v>
      </c>
      <c r="T106" s="3">
        <v>-3.3</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v>0</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12 T77" xr:uid="{411E1748-2457-4BEC-83F0-EAD502CD628F}">
      <formula1>$DE$2:$DE$31</formula1>
    </dataValidation>
    <dataValidation type="list" allowBlank="1" showInputMessage="1" showErrorMessage="1" sqref="AA5:AA64 AA70:AA129" xr:uid="{9EE16527-5EAB-43AB-B6C2-97C2B0D6F538}">
      <formula1>$BB$2:$BB$31</formula1>
    </dataValidation>
    <dataValidation type="list" allowBlank="1" showInputMessage="1" showErrorMessage="1" sqref="AB5:AB64 AB70:AB129" xr:uid="{CD49C68F-8D27-4711-8AC2-9714BC9F3B5E}">
      <formula1>$BM$2:$BM$31</formula1>
    </dataValidation>
    <dataValidation type="list" allowBlank="1" showInputMessage="1" showErrorMessage="1" sqref="AC5:AC64 AC70:AC129" xr:uid="{63721DD2-E30E-4102-87A8-88928B8F34C9}">
      <formula1>$CT$2:$CT$31</formula1>
    </dataValidation>
    <dataValidation type="list" allowBlank="1" showInputMessage="1" showErrorMessage="1" sqref="AD5:AD64 AD70:AD129" xr:uid="{15B47A52-E99B-47E6-BB71-FC099CB55635}">
      <formula1>$CJ$2:$CJ$31</formula1>
    </dataValidation>
    <dataValidation type="list" allowBlank="1" showInputMessage="1" showErrorMessage="1" sqref="AE5:AE64 AE70:AE129" xr:uid="{49A7788D-3883-40DF-B3C7-C1C7D012CEEE}">
      <formula1>$BY$2:$BY$31</formula1>
    </dataValidation>
    <dataValidation type="list" allowBlank="1" showInputMessage="1" showErrorMessage="1" sqref="T8 T73" xr:uid="{0CFB67CB-A2DF-424C-88E3-42951314CF42}">
      <formula1>$AU$2:$AU$31</formula1>
    </dataValidation>
    <dataValidation type="list" allowBlank="1" showInputMessage="1" showErrorMessage="1" sqref="BI1:BK1" xr:uid="{A3C4F831-A228-445F-8117-5BDFDA341407}">
      <formula1>$DF$2:$DF$31</formula1>
    </dataValidation>
    <dataValidation type="list" allowBlank="1" showInputMessage="1" showErrorMessage="1" sqref="BU1:BW1" xr:uid="{F228F6A0-9EEB-49D6-87D7-EAE6FF669567}">
      <formula1>$DG$2:$DG$31</formula1>
    </dataValidation>
    <dataValidation type="list" allowBlank="1" showInputMessage="1" showErrorMessage="1" sqref="CF1:CH1 DA1 CP1" xr:uid="{95D49A68-D7EF-4A7D-8E42-8E83DC8FCCF6}">
      <formula1>$DJ$2:$DJ$31</formula1>
    </dataValidation>
    <dataValidation type="list" allowBlank="1" showInputMessage="1" showErrorMessage="1" sqref="CQ1:CR1" xr:uid="{1AE6724E-57E1-4544-B5D9-8CC5748A51D8}">
      <formula1>$DI$2:$DI$31</formula1>
    </dataValidation>
    <dataValidation type="list" allowBlank="1" showInputMessage="1" showErrorMessage="1" sqref="DB1:DC1" xr:uid="{678A8E2D-F075-4995-8546-7B49620EFBF3}">
      <formula1>$DH$2:$DH$31</formula1>
    </dataValidation>
    <dataValidation type="list" allowBlank="1" showInputMessage="1" showErrorMessage="1" sqref="U1 U66" xr:uid="{A42DBC84-9090-4D42-9BF0-7C97C08E93B4}">
      <formula1>$DX$2:$DX$21</formula1>
    </dataValidation>
    <dataValidation type="list" allowBlank="1" showInputMessage="1" showErrorMessage="1" sqref="T15 T80" xr:uid="{8D1C5528-1D05-44DD-9868-776AC123A29D}">
      <formula1>$DT$1:$DT$31</formula1>
    </dataValidation>
    <dataValidation type="list" allowBlank="1" showInputMessage="1" showErrorMessage="1" sqref="T10 T75" xr:uid="{21F771B5-62C5-4544-9685-D9524A4250AB}">
      <formula1>"NormalMode,TestMode,VBMode,VBTMode,ClockMode"</formula1>
    </dataValidation>
    <dataValidation type="list" allowBlank="1" showInputMessage="1" showErrorMessage="1" sqref="T9 T74" xr:uid="{E752A017-CA64-4747-A828-7E225184A9B5}">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ADE304B-1834-4AD3-80C4-294F94E37FAA}">
          <x14:formula1>
            <xm:f>'Check'!$D$2:$D$15</xm:f>
          </x14:formula1>
          <xm:sqref>T2 T67</xm:sqref>
        </x14:dataValidation>
        <x14:dataValidation type="list" allowBlank="1" showInputMessage="1" showErrorMessage="1" xr:uid="{FD2AE3D2-E175-45D2-AEFB-0A2CEA1C9DA5}">
          <x14:formula1>
            <xm:f>Sensor!$A$1:$A$200</xm:f>
          </x14:formula1>
          <xm:sqref>T6 T71</xm:sqref>
        </x14:dataValidation>
        <x14:dataValidation type="list" allowBlank="1" showInputMessage="1" showErrorMessage="1" xr:uid="{3F99D5C7-0F09-4761-8ECD-44D96E354056}">
          <x14:formula1>
            <xm:f>'Check'!$A$2:$A$15</xm:f>
          </x14:formula1>
          <xm:sqref>T3 T68</xm:sqref>
        </x14:dataValidation>
        <x14:dataValidation type="list" allowBlank="1" showInputMessage="1" showErrorMessage="1" xr:uid="{475C5AA1-12E1-40A8-A6E0-2C71465CFA40}">
          <x14:formula1>
            <xm:f>MPN!$A$1:$A$497</xm:f>
          </x14:formula1>
          <xm:sqref>T4 T69</xm:sqref>
        </x14:dataValidation>
        <x14:dataValidation type="list" allowBlank="1" showInputMessage="1" showErrorMessage="1" xr:uid="{31D9715D-14D3-4ABC-A4DA-C73A02464A55}">
          <x14:formula1>
            <xm:f>ASIC!$A$2:$A$200</xm:f>
          </x14:formula1>
          <xm:sqref>T5 T70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35279-3610-45F0-AE3C-F401ABE8D610}">
  <sheetPr codeName="工作表21">
    <tabColor theme="0"/>
  </sheetPr>
  <dimension ref="A1:EE715"/>
  <sheetViews>
    <sheetView tabSelected="1" topLeftCell="G1" zoomScale="70" zoomScaleNormal="70" workbookViewId="0">
      <selection activeCell="L16" sqref="L1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81" bestFit="1" customWidth="1"/>
    <col min="110" max="114" width="18.75" style="81"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1224</v>
      </c>
      <c r="V1" s="12"/>
      <c r="W1" s="65"/>
      <c r="X1" s="12"/>
      <c r="Y1" s="7" t="str">
        <f>VLOOKUP(U1,$DX$1:$DZ$21,3,FALSE)</f>
        <v>-</v>
      </c>
      <c r="Z1" s="81"/>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1270</v>
      </c>
      <c r="BO1" s="11" t="s">
        <v>1083</v>
      </c>
      <c r="BP1" s="11" t="s">
        <v>1065</v>
      </c>
      <c r="BQ1" s="11" t="s">
        <v>1271</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81" t="s">
        <v>574</v>
      </c>
      <c r="DF1" s="81" t="s">
        <v>553</v>
      </c>
      <c r="DG1" s="81" t="s">
        <v>568</v>
      </c>
      <c r="DH1" s="81" t="s">
        <v>575</v>
      </c>
      <c r="DI1" s="81" t="s">
        <v>572</v>
      </c>
      <c r="DJ1" s="81" t="s">
        <v>570</v>
      </c>
      <c r="DK1" s="9"/>
      <c r="DL1" s="5" t="s">
        <v>718</v>
      </c>
      <c r="DM1" s="5" t="s">
        <v>708</v>
      </c>
      <c r="DN1" s="5" t="s">
        <v>707</v>
      </c>
      <c r="DO1" s="5" t="s">
        <v>709</v>
      </c>
      <c r="DP1" s="5" t="s">
        <v>710</v>
      </c>
      <c r="DQ1" s="5" t="s">
        <v>611</v>
      </c>
      <c r="DR1" s="5" t="s">
        <v>711</v>
      </c>
      <c r="DS1" s="9"/>
      <c r="DT1" s="81" t="s">
        <v>25</v>
      </c>
      <c r="DU1" s="81" t="s">
        <v>724</v>
      </c>
      <c r="DV1" s="81" t="s">
        <v>725</v>
      </c>
      <c r="DW1" s="9"/>
      <c r="DX1" s="112" t="s">
        <v>699</v>
      </c>
      <c r="DY1" s="112" t="s">
        <v>700</v>
      </c>
      <c r="DZ1" s="112"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6" t="str" cm="1">
        <f t="array" ref="O2">BoxVal($A2,2,COLUMN(V3),1)</f>
        <v/>
      </c>
      <c r="P2" s="64" t="str" cm="1">
        <f t="array" aca="1" ref="P2" ca="1">BoxVal($A2,2,COLUMN(INDIRECT("AB"&amp;($A2-1)*65+2)),1)</f>
        <v>default_NormalMode_42dB_G805YB_2227F_452_505_ZTS6117_MP1.4</v>
      </c>
      <c r="Q2" s="64" t="str" cm="1">
        <f t="array" aca="1" ref="Q2" ca="1">BoxVal($A2,2,COLUMN(INDIRECT("AJ"&amp;($A2-1)*65+2)),1)</f>
        <v>降低初感-41</v>
      </c>
      <c r="R2" s="34"/>
      <c r="S2" s="7" t="s">
        <v>24</v>
      </c>
      <c r="T2" s="15" t="s">
        <v>450</v>
      </c>
      <c r="U2" s="5" t="s">
        <v>23</v>
      </c>
      <c r="V2" s="7">
        <f>VLOOKUP(U1,$DX$1:$DZ$21,2,FALSE)</f>
        <v>0</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1273</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81" t="s">
        <v>26</v>
      </c>
      <c r="DF2" s="81" t="s">
        <v>576</v>
      </c>
      <c r="DG2" s="81" t="s">
        <v>576</v>
      </c>
      <c r="DH2" s="81" t="s">
        <v>610</v>
      </c>
      <c r="DI2" s="81" t="s">
        <v>610</v>
      </c>
      <c r="DJ2" s="81"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2</v>
      </c>
      <c r="DU2" s="81" t="s">
        <v>26</v>
      </c>
      <c r="DV2" s="81">
        <v>2</v>
      </c>
      <c r="DX2" s="113" t="s">
        <v>1272</v>
      </c>
      <c r="DY2" s="113"/>
      <c r="DZ2" s="113" t="s">
        <v>562</v>
      </c>
      <c r="EB2" s="77" t="s">
        <v>935</v>
      </c>
      <c r="EC2" s="78" t="s">
        <v>1205</v>
      </c>
      <c r="ED2" s="78" t="s">
        <v>1206</v>
      </c>
    </row>
    <row r="3" spans="1:134" ht="30" customHeight="1" x14ac:dyDescent="0.25">
      <c r="A3" s="58">
        <v>2</v>
      </c>
      <c r="B3" s="63" t="str">
        <f t="shared" si="0"/>
        <v>=Block2==</v>
      </c>
      <c r="C3" s="59" t="str" cm="1">
        <f t="array" aca="1" ref="C3" ca="1">BoxVal($A3,8,COLUMN(INDIRECT("T"&amp;($A3-1)*65+2)),1)</f>
        <v>9V</v>
      </c>
      <c r="D3" s="59" t="str" cm="1">
        <f t="array" aca="1" ref="D3" ca="1">BoxVal($A3,2,COLUMN(INDIRECT("T"&amp;($A3-1)*65+2)),1)</f>
        <v>CPC</v>
      </c>
      <c r="E3" s="59" t="str" cm="1">
        <f t="array" aca="1" ref="E3" ca="1">BoxVal($A3,3,COLUMN(INDIRECT("T"&amp;($A3-1)*65+2)),1)</f>
        <v>MP</v>
      </c>
      <c r="F3" s="59" t="str" cm="1">
        <f t="array" aca="1" ref="F3" ca="1">BoxVal($A3,16,COLUMN(INDIRECT("T"&amp;($A3-1)*65+2)),1)</f>
        <v>-</v>
      </c>
      <c r="G3" s="59" t="str" cm="1">
        <f t="array" aca="1" ref="G3" ca="1">BoxVal($A3,4,COLUMN(INDIRECT("T"&amp;($A3-1)*65+2)),1)</f>
        <v>ZTS6156</v>
      </c>
      <c r="H3" s="59" t="str" cm="1">
        <f t="array" aca="1" ref="H3" ca="1">BoxVal($A3,5,COLUMN(INDIRECT("T"&amp;($A3-1)*65+2)),1)</f>
        <v>4806YA</v>
      </c>
      <c r="I3" s="59" t="str" cm="1">
        <f t="array" aca="1" ref="I3" ca="1">BoxVal($A3,6,COLUMN(INDIRECT("T"&amp;($A3-1)*65+2)),1)</f>
        <v>3006HW-A</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76" t="str" cm="1">
        <f t="array" ref="O3">BoxVal($A3,2,COLUMN(V4),1)</f>
        <v/>
      </c>
      <c r="P3" s="64" t="str" cm="1">
        <f t="array" aca="1" ref="P3" ca="1">BoxVal($A3,2,COLUMN(INDIRECT("AB"&amp;($A3-1)*65+2)),1)</f>
        <v>default_NormalMode_38dB_G805YB_2227F_442_480_ZTS6156_MP2.5</v>
      </c>
      <c r="Q3" s="64" t="str" cm="1">
        <f t="array" aca="1" ref="Q3" ca="1">BoxVal($A3,2,COLUMN(INDIRECT("AJ"&amp;($A3-1)*65+2)),1)</f>
        <v>降低初感-41</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255</v>
      </c>
      <c r="CF3" s="14" t="s">
        <v>255</v>
      </c>
      <c r="CG3" s="14" t="s">
        <v>562</v>
      </c>
      <c r="CH3" s="14" t="s">
        <v>562</v>
      </c>
      <c r="CJ3" s="14" t="s">
        <v>562</v>
      </c>
      <c r="CP3" s="14" t="s">
        <v>562</v>
      </c>
      <c r="CQ3" s="14" t="s">
        <v>562</v>
      </c>
      <c r="CR3" s="14" t="s">
        <v>562</v>
      </c>
      <c r="CT3" s="14" t="s">
        <v>562</v>
      </c>
      <c r="CU3" s="14" t="s">
        <v>562</v>
      </c>
      <c r="DA3" s="14" t="s">
        <v>562</v>
      </c>
      <c r="DB3" s="14" t="s">
        <v>562</v>
      </c>
      <c r="DC3" s="14" t="s">
        <v>562</v>
      </c>
      <c r="DE3" s="81" t="s">
        <v>255</v>
      </c>
      <c r="DF3" s="81" t="s">
        <v>255</v>
      </c>
      <c r="DG3" s="81" t="s">
        <v>255</v>
      </c>
      <c r="DH3" s="81" t="s">
        <v>255</v>
      </c>
      <c r="DI3" s="81" t="s">
        <v>255</v>
      </c>
      <c r="DJ3" s="81"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3"/>
      <c r="DY3" s="113"/>
      <c r="DZ3" s="113"/>
      <c r="EB3" s="25"/>
      <c r="EC3" s="80"/>
      <c r="ED3" s="80"/>
    </row>
    <row r="4" spans="1:134" ht="30" customHeight="1" x14ac:dyDescent="0.25">
      <c r="A4" s="58">
        <v>3</v>
      </c>
      <c r="B4" s="63"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v>
      </c>
      <c r="G4" s="59" t="str" cm="1">
        <f t="array" aca="1" ref="G4" ca="1">BoxVal($A4,4,COLUMN(INDIRECT("T"&amp;($A4-1)*65+2)),1)</f>
        <v>ZTS6217</v>
      </c>
      <c r="H4" s="59" t="str" cm="1">
        <f t="array" aca="1" ref="H4" ca="1">BoxVal($A4,5,COLUMN(INDIRECT("T"&amp;($A4-1)*65+2)),1)</f>
        <v>4806YA</v>
      </c>
      <c r="I4" s="59" t="str" cm="1">
        <f t="array" aca="1" ref="I4" ca="1">BoxVal($A4,6,COLUMN(INDIRECT("T"&amp;($A4-1)*65+2)),1)</f>
        <v>3006HW-A</v>
      </c>
      <c r="J4" s="59" t="str" cm="1">
        <f t="array" aca="1" ref="J4" ca="1">BoxVal($A4,21,COLUMN(INDIRECT("T"&amp;($A4-1)*65+2)),1)</f>
        <v>14V_NormalMode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-38+/-1 dBV</v>
      </c>
      <c r="N4" s="59" t="str" cm="1">
        <f t="array" aca="1" ref="N4" ca="1">BoxVal($A4,12,COLUMN(INDIRECT("T"&amp;($A4-1)*65+2)),1)</f>
        <v>Normal</v>
      </c>
      <c r="O4" s="76" t="str" cm="1">
        <f t="array" ref="O4">BoxVal($A4,2,COLUMN(V5),1)</f>
        <v/>
      </c>
      <c r="P4" s="64" t="str" cm="1">
        <f t="array" aca="1" ref="P4" ca="1">BoxVal($A4,2,COLUMN(INDIRECT("AB"&amp;($A4-1)*65+2)),1)</f>
        <v>14V_NormalMode_38dB_G805YB_2227F_390_440_ZTS6217_MP3.2</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81" t="s">
        <v>255</v>
      </c>
      <c r="DF4" s="81" t="s">
        <v>255</v>
      </c>
      <c r="DG4" s="81" t="s">
        <v>255</v>
      </c>
      <c r="DH4" s="81" t="s">
        <v>255</v>
      </c>
      <c r="DI4" s="81" t="s">
        <v>255</v>
      </c>
      <c r="DJ4" s="81" t="s">
        <v>255</v>
      </c>
      <c r="DL4" s="5" t="s">
        <v>255</v>
      </c>
      <c r="DM4" s="5" t="s">
        <v>255</v>
      </c>
      <c r="DN4" s="5" t="s">
        <v>255</v>
      </c>
      <c r="DX4" s="113"/>
      <c r="DY4" s="113"/>
      <c r="DZ4" s="113"/>
      <c r="EB4" s="22"/>
      <c r="EC4" s="22"/>
      <c r="ED4" s="22"/>
    </row>
    <row r="5" spans="1:134" ht="30" customHeight="1" x14ac:dyDescent="0.25">
      <c r="A5" s="58">
        <v>4</v>
      </c>
      <c r="B5" s="63" t="str">
        <f t="shared" si="0"/>
        <v>=Block4==</v>
      </c>
      <c r="C5" s="59" t="str" cm="1">
        <f t="array" aca="1" ref="C5" ca="1">BoxVal($A5,8,COLUMN(INDIRECT("T"&amp;($A5-1)*65+2)),1)</f>
        <v>13V</v>
      </c>
      <c r="D5" s="59" t="str" cm="1">
        <f t="array" aca="1" ref="D5" ca="1">BoxVal($A5,2,COLUMN(INDIRECT("T"&amp;($A5-1)*65+2)),1)</f>
        <v>HELE</v>
      </c>
      <c r="E5" s="59" t="str" cm="1">
        <f t="array" aca="1" ref="E5" ca="1">BoxVal($A5,3,COLUMN(INDIRECT("T"&amp;($A5-1)*65+2)),1)</f>
        <v>MP</v>
      </c>
      <c r="F5" s="59" t="str" cm="1">
        <f t="array" aca="1" ref="F5" ca="1">BoxVal($A5,16,COLUMN(INDIRECT("T"&amp;($A5-1)*65+2)),1)</f>
        <v>-</v>
      </c>
      <c r="G5" s="59" t="str" cm="1">
        <f t="array" aca="1" ref="G5" ca="1">BoxVal($A5,4,COLUMN(INDIRECT("T"&amp;($A5-1)*65+2)),1)</f>
        <v>ZTS6266</v>
      </c>
      <c r="H5" s="59" t="str" cm="1">
        <f t="array" aca="1" ref="H5" ca="1">BoxVal($A5,5,COLUMN(INDIRECT("T"&amp;($A5-1)*65+2)),1)</f>
        <v>4806YA</v>
      </c>
      <c r="I5" s="59" t="str" cm="1">
        <f t="array" aca="1" ref="I5" ca="1">BoxVal($A5,6,COLUMN(INDIRECT("T"&amp;($A5-1)*65+2)),1)</f>
        <v>3006HW-A</v>
      </c>
      <c r="J5" s="59" t="str" cm="1">
        <f t="array" aca="1" ref="J5" ca="1">BoxVal($A5,21,COLUMN(INDIRECT("T"&amp;($A5-1)*65+2)),1)</f>
        <v>14V_NormalMode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-38+/-1 dBV</v>
      </c>
      <c r="N5" s="59" t="str" cm="1">
        <f t="array" aca="1" ref="N5" ca="1">BoxVal($A5,12,COLUMN(INDIRECT("T"&amp;($A5-1)*65+2)),1)</f>
        <v>Normal</v>
      </c>
      <c r="O5" s="76" t="str" cm="1">
        <f t="array" ref="O5">BoxVal($A5,2,COLUMN(V6),1)</f>
        <v/>
      </c>
      <c r="P5" s="64" t="str" cm="1">
        <f t="array" aca="1" ref="P5" ca="1">BoxVal($A5,2,COLUMN(INDIRECT("AB"&amp;($A5-1)*65+2)),1)</f>
        <v>14V_NormalMode_38dB_G805YB_2227F_390_440_ZTS6266_MP4.3</v>
      </c>
      <c r="Q5" s="64" t="str" cm="1">
        <f t="array" aca="1" ref="Q5" ca="1">BoxVal($A5,2,COLUMN(INDIRECT("AJ"&amp;($A5-1)*65+2)),1)</f>
        <v/>
      </c>
      <c r="R5" s="34"/>
      <c r="S5" s="7" t="s">
        <v>18</v>
      </c>
      <c r="T5" s="15" t="s">
        <v>45</v>
      </c>
      <c r="U5" s="36" t="str">
        <f t="shared" ref="U5:U12" ca="1" si="1">ConfigCode($AA5,$AN5,$AO5,$AP5,$AQ5,$AR5,$AF5,$AG5,2)</f>
        <v>0x55=-45.80,-45.30;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2" ca="1" si="3">$AF5+$Z5</f>
        <v>-42.3</v>
      </c>
      <c r="AI5" s="43">
        <f t="shared" ref="AI5:AI12" ca="1" si="4">$AG5+$Z5</f>
        <v>-41.8</v>
      </c>
      <c r="AJ5" s="44" cm="1">
        <f t="array" aca="1" ref="AJ5" ca="1" xml:space="preserve">
N("initial sens-loopgain")+
$AF5-BoxVal(ROW($AA5),26,COLUMN(INDIRECT("T"&amp;(INT(ROW($AA22)/65))*65+2)))</f>
        <v>-47.8</v>
      </c>
      <c r="AK5" s="44">
        <f t="shared" ref="AK5:AK12" ca="1" si="5">AJ5+(AG5-AF5)</f>
        <v>-47.3</v>
      </c>
      <c r="AL5" s="44" cm="1">
        <f t="array" aca="1" ref="AL5" ca="1" xml:space="preserve">
N("initial sens-loopgain-gain-gain ref-vcm")+
$AH5-
BoxVal(ROW($AA5),26,COLUMN(INDIRECT("T"&amp;(INT(ROW($AA22)/65))*65+2)))-
$AB5-
$W5-
IFERROR(VLOOKUP($AC5,$CT$1:$DC$31,7,FALSE),0)</f>
        <v>-43.3</v>
      </c>
      <c r="AM5" s="44">
        <f t="shared" ref="AM5:AM12" ca="1" si="6">AL5+(AG5-AF5)</f>
        <v>-42.8</v>
      </c>
      <c r="AN5" s="36" t="str">
        <f t="shared" ref="AN5:AN12"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81" t="s">
        <v>255</v>
      </c>
      <c r="DF5" s="81" t="s">
        <v>255</v>
      </c>
      <c r="DG5" s="81" t="s">
        <v>255</v>
      </c>
      <c r="DH5" s="81" t="s">
        <v>255</v>
      </c>
      <c r="DI5" s="81" t="s">
        <v>255</v>
      </c>
      <c r="DJ5" s="81" t="s">
        <v>255</v>
      </c>
      <c r="DL5" s="5" t="s">
        <v>255</v>
      </c>
      <c r="DM5" s="5" t="s">
        <v>255</v>
      </c>
      <c r="DN5" s="5" t="s">
        <v>255</v>
      </c>
      <c r="DX5" s="113"/>
      <c r="DY5" s="113"/>
      <c r="DZ5" s="113"/>
      <c r="EB5" s="77"/>
      <c r="EC5" s="78"/>
      <c r="ED5" s="78"/>
    </row>
    <row r="6" spans="1:134" ht="30" customHeight="1" x14ac:dyDescent="0.25">
      <c r="A6" s="58">
        <v>5</v>
      </c>
      <c r="B6" s="63" t="str">
        <f t="shared" si="0"/>
        <v>=Block5==</v>
      </c>
      <c r="C6" s="59" t="str" cm="1">
        <f t="array" aca="1" ref="C6" ca="1">BoxVal($A6,8,COLUMN(INDIRECT("T"&amp;($A6-1)*65+2)),1)</f>
        <v>9V</v>
      </c>
      <c r="D6" s="59" t="str" cm="1">
        <f t="array" aca="1" ref="D6" ca="1">BoxVal($A6,2,COLUMN(INDIRECT("T"&amp;($A6-1)*65+2)),1)</f>
        <v>TFC</v>
      </c>
      <c r="E6" s="59" t="str" cm="1">
        <f t="array" aca="1" ref="E6" ca="1">BoxVal($A6,3,COLUMN(INDIRECT("T"&amp;($A6-1)*65+2)),1)</f>
        <v>MP</v>
      </c>
      <c r="F6" s="59" t="str" cm="1">
        <f t="array" aca="1" ref="F6" ca="1">BoxVal($A6,16,COLUMN(INDIRECT("T"&amp;($A6-1)*65+2)),1)</f>
        <v>-</v>
      </c>
      <c r="G6" s="59" t="str" cm="1">
        <f t="array" aca="1" ref="G6" ca="1">BoxVal($A6,4,COLUMN(INDIRECT("T"&amp;($A6-1)*65+2)),1)</f>
        <v>ZTS6156</v>
      </c>
      <c r="H6" s="59" t="str" cm="1">
        <f t="array" aca="1" ref="H6" ca="1">BoxVal($A6,5,COLUMN(INDIRECT("T"&amp;($A6-1)*65+2)),1)</f>
        <v>4806YA</v>
      </c>
      <c r="I6" s="59" t="str" cm="1">
        <f t="array" aca="1" ref="I6" ca="1">BoxVal($A6,6,COLUMN(INDIRECT("T"&amp;($A6-1)*65+2)),1)</f>
        <v>3006HW-D</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-38+/-0.8 dBV</v>
      </c>
      <c r="N6" s="59" t="str" cm="1">
        <f t="array" aca="1" ref="N6" ca="1">BoxVal($A6,12,COLUMN(INDIRECT("T"&amp;($A6-1)*65+2)),1)</f>
        <v>Normal</v>
      </c>
      <c r="O6" s="76" t="str" cm="1">
        <f t="array" ref="O6">BoxVal($A6,2,COLUMN(V7),1)</f>
        <v/>
      </c>
      <c r="P6" s="64" t="str" cm="1">
        <f t="array" aca="1" ref="P6" ca="1">BoxVal($A6,2,COLUMN(INDIRECT("AB"&amp;($A6-1)*65+2)),1)</f>
        <v>default_NormalMode_38dB_G805YB_2227F_390_465_ZTS6156_MP5.4</v>
      </c>
      <c r="Q6" s="64" t="str" cm="1">
        <f t="array" aca="1" ref="Q6" ca="1">BoxVal($A6,2,COLUMN(INDIRECT("AJ"&amp;($A6-1)*65+2)),1)</f>
        <v>降低初感-41</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2"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81" t="s">
        <v>255</v>
      </c>
      <c r="DF6" s="81" t="s">
        <v>255</v>
      </c>
      <c r="DG6" s="81" t="s">
        <v>255</v>
      </c>
      <c r="DH6" s="81" t="s">
        <v>255</v>
      </c>
      <c r="DI6" s="81" t="s">
        <v>255</v>
      </c>
      <c r="DJ6" s="81" t="s">
        <v>255</v>
      </c>
      <c r="DL6" s="5" t="s">
        <v>255</v>
      </c>
      <c r="DM6" s="5" t="s">
        <v>255</v>
      </c>
      <c r="DN6" s="5" t="s">
        <v>255</v>
      </c>
      <c r="DX6" s="113"/>
      <c r="DY6" s="113"/>
      <c r="DZ6" s="113"/>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TFC</v>
      </c>
      <c r="E7" s="59" t="str" cm="1">
        <f t="array" aca="1" ref="E7" ca="1">BoxVal($A7,3,COLUMN(INDIRECT("T"&amp;($A7-1)*65+2)),1)</f>
        <v>MP</v>
      </c>
      <c r="F7" s="59" t="str" cm="1">
        <f t="array" aca="1" ref="F7" ca="1">BoxVal($A7,16,COLUMN(INDIRECT("T"&amp;($A7-1)*65+2)),1)</f>
        <v>ZTS6155</v>
      </c>
      <c r="G7" s="59" t="str" cm="1">
        <f t="array" aca="1" ref="G7" ca="1">BoxVal($A7,4,COLUMN(INDIRECT("T"&amp;($A7-1)*65+2)),1)</f>
        <v>ZTS6856S</v>
      </c>
      <c r="H7" s="59" t="str" cm="1">
        <f t="array" aca="1" ref="H7" ca="1">BoxVal($A7,5,COLUMN(INDIRECT("T"&amp;($A7-1)*65+2)),1)</f>
        <v>4806YA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76" t="str" cm="1">
        <f t="array" ref="O7">BoxVal($A7,2,COLUMN(V8),1)</f>
        <v/>
      </c>
      <c r="P7" s="64" t="str" cm="1">
        <f t="array" aca="1" ref="P7" ca="1">BoxVal($A7,2,COLUMN(INDIRECT("AB"&amp;($A7-1)*65+2)),1)</f>
        <v>default_NormalMode_38dB_G805YB_2227F_347_412_ZTS6856S_MP6.9</v>
      </c>
      <c r="Q7" s="64" t="str" cm="1">
        <f t="array" aca="1" ref="Q7" ca="1">BoxVal($A7,2,COLUMN(INDIRECT("AJ"&amp;($A7-1)*65+2)),1)</f>
        <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81" t="s">
        <v>255</v>
      </c>
      <c r="DF7" s="81" t="s">
        <v>255</v>
      </c>
      <c r="DG7" s="81" t="s">
        <v>255</v>
      </c>
      <c r="DH7" s="81" t="s">
        <v>255</v>
      </c>
      <c r="DI7" s="81" t="s">
        <v>255</v>
      </c>
      <c r="DJ7" s="81" t="s">
        <v>255</v>
      </c>
      <c r="DL7" s="5" t="s">
        <v>255</v>
      </c>
      <c r="DM7" s="5" t="s">
        <v>255</v>
      </c>
      <c r="DN7" s="5" t="s">
        <v>255</v>
      </c>
      <c r="DX7" s="113"/>
      <c r="DY7" s="113"/>
      <c r="DZ7" s="113"/>
      <c r="EB7" s="77"/>
      <c r="EC7" s="78"/>
      <c r="ED7" s="78"/>
    </row>
    <row r="8" spans="1:134" ht="30" customHeight="1" x14ac:dyDescent="0.25">
      <c r="A8" s="58">
        <v>7</v>
      </c>
      <c r="B8" s="63" t="str">
        <f t="shared" si="0"/>
        <v>=Block7==</v>
      </c>
      <c r="C8" s="59" t="str" cm="1">
        <f t="array" aca="1" ref="C8" ca="1">BoxVal($A8,8,COLUMN(INDIRECT("T"&amp;($A8-1)*65+2)),1)</f>
        <v>9V</v>
      </c>
      <c r="D8" s="59" t="str" cm="1">
        <f t="array" aca="1" ref="D8" ca="1">BoxVal($A8,2,COLUMN(INDIRECT("T"&amp;($A8-1)*65+2)),1)</f>
        <v>CPC</v>
      </c>
      <c r="E8" s="59" t="str" cm="1">
        <f t="array" aca="1" ref="E8" ca="1">BoxVal($A8,3,COLUMN(INDIRECT("T"&amp;($A8-1)*65+2)),1)</f>
        <v>MP</v>
      </c>
      <c r="F8" s="59" t="str" cm="1">
        <f t="array" aca="1" ref="F8" ca="1">BoxVal($A8,16,COLUMN(INDIRECT("T"&amp;($A8-1)*65+2)),1)</f>
        <v>-</v>
      </c>
      <c r="G8" s="59" t="str" cm="1">
        <f t="array" aca="1" ref="G8" ca="1">BoxVal($A8,4,COLUMN(INDIRECT("T"&amp;($A8-1)*65+2)),1)</f>
        <v>ZTS6856S</v>
      </c>
      <c r="H8" s="59" t="str" cm="1">
        <f t="array" aca="1" ref="H8" ca="1">BoxVal($A8,5,COLUMN(INDIRECT("T"&amp;($A8-1)*65+2)),1)</f>
        <v>4806YA</v>
      </c>
      <c r="I8" s="59" t="str" cm="1">
        <f t="array" aca="1" ref="I8" ca="1">BoxVal($A8,6,COLUMN(INDIRECT("T"&amp;($A8-1)*65+2)),1)</f>
        <v>ZTS2180</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76" t="str" cm="1">
        <f t="array" ref="O8">BoxVal($A8,2,COLUMN(V9),1)</f>
        <v/>
      </c>
      <c r="P8" s="64" t="str" cm="1">
        <f t="array" aca="1" ref="P8" ca="1">BoxVal($A8,2,COLUMN(INDIRECT("AB"&amp;($A8-1)*65+2)),1)</f>
        <v>default_NormalMode_38dB_G805YB_2227F_336_430_ZTS6856S_MP7.4</v>
      </c>
      <c r="Q8" s="64" t="str" cm="1">
        <f t="array" aca="1" ref="Q8" ca="1">BoxVal($A8,2,COLUMN(INDIRECT("AJ"&amp;($A8-1)*65+2)),1)</f>
        <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1268</v>
      </c>
      <c r="AV8" s="5" t="s">
        <v>584</v>
      </c>
      <c r="AW8" s="5" t="s">
        <v>586</v>
      </c>
      <c r="AX8" s="5" t="s">
        <v>586</v>
      </c>
      <c r="AY8" s="5" t="s">
        <v>586</v>
      </c>
      <c r="AZ8" s="5" t="s">
        <v>255</v>
      </c>
      <c r="BB8" s="14" t="s">
        <v>1268</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81" t="s">
        <v>255</v>
      </c>
      <c r="DF8" s="81" t="s">
        <v>255</v>
      </c>
      <c r="DG8" s="81" t="s">
        <v>255</v>
      </c>
      <c r="DH8" s="81" t="s">
        <v>255</v>
      </c>
      <c r="DI8" s="81" t="s">
        <v>255</v>
      </c>
      <c r="DJ8" s="81" t="s">
        <v>255</v>
      </c>
      <c r="DL8" s="5" t="s">
        <v>255</v>
      </c>
      <c r="DM8" s="5" t="s">
        <v>255</v>
      </c>
      <c r="DN8" s="5" t="s">
        <v>255</v>
      </c>
      <c r="DX8" s="113"/>
      <c r="DY8" s="113"/>
      <c r="DZ8" s="113"/>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HELE</v>
      </c>
      <c r="E9" s="59" t="str" cm="1">
        <f t="array" aca="1" ref="E9" ca="1">BoxVal($A9,3,COLUMN(INDIRECT("T"&amp;($A9-1)*65+2)),1)</f>
        <v>MP</v>
      </c>
      <c r="F9" s="59" t="str" cm="1">
        <f t="array" aca="1" ref="F9" ca="1">BoxVal($A9,16,COLUMN(INDIRECT("T"&amp;($A9-1)*65+2)),1)</f>
        <v>-</v>
      </c>
      <c r="G9" s="59" t="str" cm="1">
        <f t="array" aca="1" ref="G9" ca="1">BoxVal($A9,4,COLUMN(INDIRECT("T"&amp;($A9-1)*65+2)),1)</f>
        <v>ZTS6856S</v>
      </c>
      <c r="H9" s="59" t="str" cm="1">
        <f t="array" aca="1" ref="H9" ca="1">BoxVal($A9,5,COLUMN(INDIRECT("T"&amp;($A9-1)*65+2)),1)</f>
        <v>4806YA</v>
      </c>
      <c r="I9" s="59" t="str" cm="1">
        <f t="array" aca="1" ref="I9" ca="1">BoxVal($A9,6,COLUMN(INDIRECT("T"&amp;($A9-1)*65+2)),1)</f>
        <v>ZTS2180</v>
      </c>
      <c r="J9" s="59" t="str" cm="1">
        <f t="array" aca="1" ref="J9" ca="1">BoxVal($A9,21,COLUMN(INDIRECT("T"&amp;($A9-1)*65+2)),1)</f>
        <v>11V_NormalMode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76" t="str" cm="1">
        <f t="array" ref="O9">BoxVal($A9,2,COLUMN(V10),1)</f>
        <v/>
      </c>
      <c r="P9" s="64" t="str" cm="1">
        <f t="array" aca="1" ref="P9" ca="1">BoxVal($A9,2,COLUMN(INDIRECT("AB"&amp;($A9-1)*65+2)),1)</f>
        <v>11V_NormalMode_38dB_G805YB_2227F_336_382_ZTS6856S_MP8.0</v>
      </c>
      <c r="Q9" s="64" t="str" cm="1">
        <f t="array" aca="1" ref="Q9" ca="1">BoxVal($A9,2,COLUMN(INDIRECT("AJ"&amp;($A9-1)*65+2)),1)</f>
        <v/>
      </c>
      <c r="R9" s="34"/>
      <c r="S9" s="73"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1269</v>
      </c>
      <c r="AV9" s="5" t="s">
        <v>818</v>
      </c>
      <c r="AW9" s="5" t="s">
        <v>584</v>
      </c>
      <c r="AX9" s="5" t="s">
        <v>584</v>
      </c>
      <c r="AY9" s="5" t="s">
        <v>584</v>
      </c>
      <c r="AZ9" s="5" t="s">
        <v>255</v>
      </c>
      <c r="BB9" s="14" t="s">
        <v>1269</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81" t="s">
        <v>255</v>
      </c>
      <c r="DF9" s="81" t="s">
        <v>255</v>
      </c>
      <c r="DG9" s="81" t="s">
        <v>255</v>
      </c>
      <c r="DH9" s="81" t="s">
        <v>255</v>
      </c>
      <c r="DI9" s="81" t="s">
        <v>255</v>
      </c>
      <c r="DJ9" s="81" t="s">
        <v>255</v>
      </c>
      <c r="DL9" s="5" t="s">
        <v>255</v>
      </c>
      <c r="DM9" s="5" t="s">
        <v>255</v>
      </c>
      <c r="DN9" s="5" t="s">
        <v>255</v>
      </c>
      <c r="DX9" s="113"/>
      <c r="DY9" s="113"/>
      <c r="DZ9" s="113"/>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v>
      </c>
      <c r="G10" s="59" t="str" cm="1">
        <f t="array" aca="1" ref="G10" ca="1">BoxVal($A10,4,COLUMN(INDIRECT("T"&amp;($A10-1)*65+2)),1)</f>
        <v>ZTS6117</v>
      </c>
      <c r="H10" s="59" t="str" cm="1">
        <f t="array" aca="1" ref="H10" ca="1">BoxVal($A10,5,COLUMN(INDIRECT("T"&amp;($A10-1)*65+2)),1)</f>
        <v>4806YA</v>
      </c>
      <c r="I10" s="59" t="str" cm="1">
        <f t="array" aca="1" ref="I10" ca="1">BoxVal($A10,6,COLUMN(INDIRECT("T"&amp;($A10-1)*65+2)),1)</f>
        <v>1101AV</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-42+/-0.8 dBV</v>
      </c>
      <c r="N10" s="59" t="str" cm="1">
        <f t="array" aca="1" ref="N10" ca="1">BoxVal($A10,12,COLUMN(INDIRECT("T"&amp;($A10-1)*65+2)),1)</f>
        <v>Normal</v>
      </c>
      <c r="O10" s="76" t="str" cm="1">
        <f t="array" ref="O10">BoxVal($A10,2,COLUMN(V11),1)</f>
        <v/>
      </c>
      <c r="P10" s="64" t="str" cm="1">
        <f t="array" aca="1" ref="P10" ca="1">BoxVal($A10,2,COLUMN(INDIRECT("AB"&amp;($A10-1)*65+2)),1)</f>
        <v>default_NormalMode_42dB_G805YB_2227F_336_377_ZTS6117_TR9.0</v>
      </c>
      <c r="Q10" s="64" t="str" cm="1">
        <f t="array" aca="1" ref="Q10" ca="1">BoxVal($A10,2,COLUMN(INDIRECT("AJ"&amp;($A10-1)*65+2)),1)</f>
        <v/>
      </c>
      <c r="R10" s="34"/>
      <c r="S10" s="73"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81" t="s">
        <v>255</v>
      </c>
      <c r="DF10" s="81" t="s">
        <v>255</v>
      </c>
      <c r="DG10" s="81" t="s">
        <v>255</v>
      </c>
      <c r="DH10" s="81" t="s">
        <v>255</v>
      </c>
      <c r="DI10" s="81" t="s">
        <v>255</v>
      </c>
      <c r="DJ10" s="81" t="s">
        <v>255</v>
      </c>
      <c r="DL10" s="5" t="s">
        <v>255</v>
      </c>
      <c r="DM10" s="5" t="s">
        <v>255</v>
      </c>
      <c r="DN10" s="5" t="s">
        <v>255</v>
      </c>
      <c r="DX10" s="113"/>
      <c r="DY10" s="113"/>
      <c r="DZ10" s="113"/>
      <c r="EB10" s="77"/>
      <c r="EC10" s="78"/>
      <c r="ED10" s="78"/>
    </row>
    <row r="11" spans="1:134" ht="30" customHeight="1" x14ac:dyDescent="0.25">
      <c r="A11" s="58">
        <v>10</v>
      </c>
      <c r="B11" s="63" t="str">
        <f t="shared" si="0"/>
        <v>=Block10==</v>
      </c>
      <c r="C11" s="59" t="str" cm="1">
        <f t="array" aca="1" ref="C11" ca="1">BoxVal($A11,8,COLUMN(INDIRECT("T"&amp;($A11-1)*65+2)),1)</f>
        <v>13V</v>
      </c>
      <c r="D11" s="59" t="str" cm="1">
        <f t="array" aca="1" ref="D11" ca="1">BoxVal($A11,2,COLUMN(INDIRECT("T"&amp;($A11-1)*65+2)),1)</f>
        <v>CPC</v>
      </c>
      <c r="E11" s="59" t="str" cm="1">
        <f t="array" aca="1" ref="E11" ca="1">BoxVal($A11,3,COLUMN(INDIRECT("T"&amp;($A11-1)*65+2)),1)</f>
        <v>TR</v>
      </c>
      <c r="F11" s="59" t="str" cm="1">
        <f t="array" aca="1" ref="F11" ca="1">BoxVal($A11,16,COLUMN(INDIRECT("T"&amp;($A11-1)*65+2)),1)</f>
        <v>-</v>
      </c>
      <c r="G11" s="59" t="str" cm="1">
        <f t="array" aca="1" ref="G11" ca="1">BoxVal($A11,4,COLUMN(INDIRECT("T"&amp;($A11-1)*65+2)),1)</f>
        <v>ZTS6155</v>
      </c>
      <c r="H11" s="59" t="str" cm="1">
        <f t="array" aca="1" ref="H11" ca="1">BoxVal($A11,5,COLUMN(INDIRECT("T"&amp;($A11-1)*65+2)),1)</f>
        <v>4806YA</v>
      </c>
      <c r="I11" s="59" t="str" cm="1">
        <f t="array" aca="1" ref="I11" ca="1">BoxVal($A11,6,COLUMN(INDIRECT("T"&amp;($A11-1)*65+2)),1)</f>
        <v>3015AW</v>
      </c>
      <c r="J11" s="59" t="str" cm="1">
        <f t="array" aca="1" ref="J11" ca="1">BoxVal($A11,21,COLUMN(INDIRECT("T"&amp;($A11-1)*65+2)),1)</f>
        <v>14V_NormalMode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76" t="str" cm="1">
        <f t="array" ref="O11">BoxVal($A11,2,COLUMN(V12),1)</f>
        <v/>
      </c>
      <c r="P11" s="64" t="str" cm="1">
        <f t="array" aca="1" ref="P11" ca="1">BoxVal($A11,2,COLUMN(INDIRECT("AB"&amp;($A11-1)*65+2)),1)</f>
        <v>14V_NormalMode_38dB_G805YB_2227F_336_357_ZTS6155_TR10.1</v>
      </c>
      <c r="Q11" s="64" t="str" cm="1">
        <f t="array" aca="1" ref="Q11" ca="1">BoxVal($A11,2,COLUMN(INDIRECT("AJ"&amp;($A11-1)*65+2)),1)</f>
        <v>驗證按壓PASS，以及低電流配置Bit7 , 10x uA</v>
      </c>
      <c r="R11" s="34"/>
      <c r="S11" s="73"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81" t="s">
        <v>255</v>
      </c>
      <c r="DF11" s="81" t="s">
        <v>562</v>
      </c>
      <c r="DG11" s="81" t="s">
        <v>562</v>
      </c>
      <c r="DH11" s="81" t="s">
        <v>562</v>
      </c>
      <c r="DI11" s="81" t="s">
        <v>562</v>
      </c>
      <c r="DJ11" s="81" t="s">
        <v>562</v>
      </c>
      <c r="DL11" s="5" t="s">
        <v>255</v>
      </c>
      <c r="DM11" s="5" t="s">
        <v>255</v>
      </c>
      <c r="DN11" s="5" t="s">
        <v>255</v>
      </c>
      <c r="DX11" s="113"/>
      <c r="DY11" s="113"/>
      <c r="DZ11" s="113"/>
      <c r="EB11" s="22"/>
      <c r="EC11" s="22"/>
      <c r="ED11" s="22"/>
    </row>
    <row r="12" spans="1:134" ht="30" customHeight="1" x14ac:dyDescent="0.25">
      <c r="A12" s="58">
        <v>11</v>
      </c>
      <c r="B12" s="63" t="str">
        <f t="shared" si="0"/>
        <v>=Block11==</v>
      </c>
      <c r="C12" s="59" t="str" cm="1">
        <f t="array" aca="1" ref="C12" ca="1">BoxVal($A12,8,COLUMN(INDIRECT("T"&amp;($A12-1)*65+2)),1)</f>
        <v>13V</v>
      </c>
      <c r="D12" s="59" t="str" cm="1">
        <f t="array" aca="1" ref="D12" ca="1">BoxVal($A12,2,COLUMN(INDIRECT("T"&amp;($A12-1)*65+2)),1)</f>
        <v>CPC</v>
      </c>
      <c r="E12" s="59" t="str" cm="1">
        <f t="array" aca="1" ref="E12" ca="1">BoxVal($A12,3,COLUMN(INDIRECT("T"&amp;($A12-1)*65+2)),1)</f>
        <v>MP</v>
      </c>
      <c r="F12" s="59" t="str" cm="1">
        <f t="array" aca="1" ref="F12" ca="1">BoxVal($A12,16,COLUMN(INDIRECT("T"&amp;($A12-1)*65+2)),1)</f>
        <v>-</v>
      </c>
      <c r="G12" s="59" t="str" cm="1">
        <f t="array" aca="1" ref="G12" ca="1">BoxVal($A12,4,COLUMN(INDIRECT("T"&amp;($A12-1)*65+2)),1)</f>
        <v>ZTS6156</v>
      </c>
      <c r="H12" s="59" t="str" cm="1">
        <f t="array" aca="1" ref="H12" ca="1">BoxVal($A12,5,COLUMN(INDIRECT("T"&amp;($A12-1)*65+2)),1)</f>
        <v>4806YA</v>
      </c>
      <c r="I12" s="59" t="str" cm="1">
        <f t="array" aca="1" ref="I12" ca="1">BoxVal($A12,6,COLUMN(INDIRECT("T"&amp;($A12-1)*65+2)),1)</f>
        <v>3006HW-A</v>
      </c>
      <c r="J12" s="59" t="str" cm="1">
        <f t="array" aca="1" ref="J12" ca="1">BoxVal($A12,21,COLUMN(INDIRECT("T"&amp;($A12-1)*65+2)),1)</f>
        <v>14V_NormalMode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76" t="str" cm="1">
        <f t="array" ref="O12">BoxVal($A12,2,COLUMN(V13),1)</f>
        <v/>
      </c>
      <c r="P12" s="64" t="str" cm="1">
        <f t="array" aca="1" ref="P12" ca="1">BoxVal($A12,2,COLUMN(INDIRECT("AB"&amp;($A12-1)*65+2)),1)</f>
        <v>14V_NormalMode_38dB_G805YB_2227F_336_372_ZTS6156_MP11.2</v>
      </c>
      <c r="Q12" s="64" t="str" cm="1">
        <f t="array" aca="1" ref="Q12" ca="1">BoxVal($A12,2,COLUMN(INDIRECT("AJ"&amp;($A12-1)*65+2)),1)</f>
        <v/>
      </c>
      <c r="R12" s="34"/>
      <c r="S12" s="73"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81" t="s">
        <v>255</v>
      </c>
      <c r="DF12" s="81" t="s">
        <v>562</v>
      </c>
      <c r="DG12" s="81" t="s">
        <v>562</v>
      </c>
      <c r="DH12" s="81" t="s">
        <v>562</v>
      </c>
      <c r="DI12" s="81" t="s">
        <v>562</v>
      </c>
      <c r="DJ12" s="81" t="s">
        <v>562</v>
      </c>
      <c r="DL12" s="5" t="s">
        <v>255</v>
      </c>
      <c r="DM12" s="5" t="s">
        <v>255</v>
      </c>
      <c r="DN12" s="5" t="s">
        <v>255</v>
      </c>
      <c r="DX12" s="113"/>
      <c r="DY12" s="113"/>
      <c r="DZ12" s="113"/>
      <c r="EB12" s="77"/>
      <c r="EC12" s="78"/>
      <c r="ED12" s="78"/>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U14" ca="1" si="9">ConfigCode($AA13,$AN13,$AO13,$AP13,$AQ13,$AR13,$AF13,$AG13,2)</f>
        <v>0x68=-49.90,-49.00;</v>
      </c>
      <c r="V13" s="37">
        <v>-0.4</v>
      </c>
      <c r="W13" s="37"/>
      <c r="X13" s="38"/>
      <c r="Y13" s="38"/>
      <c r="Z13" s="55">
        <f t="shared" ref="Z13:Z14" ca="1" si="10" xml:space="preserve">
N("vbias,vlookup vbias range")+
VLOOKUP($AA13,INDIRECT(BoxVal(ROW($AA13),34,COLUMN(T9))),2,FALSE)+
N("gain")+
$AB13+
N("vcm")+
VLOOKUP($AC13,$CT$1:$DC$31,7,FALSE)+
N("(vbias*vcp*vbg-vbias)*sensor ratio")+
VbiasCal($AA13,$AD13,$AE13,BoxVal(ROW($AC13),18,COLUMN($T$22)))+
N("vbias ref+gain ref")+
$V13+$W13</f>
        <v>7.3999999999999995</v>
      </c>
      <c r="AA13" s="39" t="s">
        <v>582</v>
      </c>
      <c r="AB13" s="40">
        <v>1.5</v>
      </c>
      <c r="AC13" s="40" t="s">
        <v>995</v>
      </c>
      <c r="AD13" s="40">
        <v>1</v>
      </c>
      <c r="AE13" s="41">
        <v>0</v>
      </c>
      <c r="AF13" s="42">
        <v>-49.9</v>
      </c>
      <c r="AG13" s="47">
        <f t="shared" ref="AG13:AG14" si="11">AF12</f>
        <v>-49</v>
      </c>
      <c r="AH13" s="43">
        <f t="shared" ref="AH13:AH14" ca="1" si="12">$AF13+$Z13</f>
        <v>-42.5</v>
      </c>
      <c r="AI13" s="43">
        <f t="shared" ref="AI13:AI14" ca="1" si="13">$AG13+$Z13</f>
        <v>-41.6</v>
      </c>
      <c r="AJ13" s="44" cm="1">
        <f t="array" aca="1" ref="AJ13" ca="1" xml:space="preserve">
N("initial sens-loopgain")+
$AF13-BoxVal(ROW($AA13),26,COLUMN(INDIRECT("T"&amp;(INT(ROW($AA30)/65))*65+2)))</f>
        <v>-51.9</v>
      </c>
      <c r="AK13" s="44">
        <f t="shared" ref="AK13:AK14" ca="1" si="14">AJ13+(AG13-AF13)</f>
        <v>-51</v>
      </c>
      <c r="AL13" s="44" cm="1">
        <f t="array" aca="1" ref="AL13" ca="1" xml:space="preserve">
N("initial sens-loopgain-gain-gain ref-vcm")+
$AH13-
BoxVal(ROW($AA13),26,COLUMN(INDIRECT("T"&amp;(INT(ROW($AA30)/65))*65+2)))-
$AB13-
$W13-
IFERROR(VLOOKUP($AC13,$CT$1:$DC$31,7,FALSE),0)</f>
        <v>-46</v>
      </c>
      <c r="AM13" s="44">
        <f t="shared" ref="AM13:AM14" ca="1" si="15">AL13+(AG13-AF13)</f>
        <v>-45.1</v>
      </c>
      <c r="AN13" s="36" t="str">
        <f t="shared" ref="AN13:AN14" ca="1" si="16">IF(BoxVal(ROW(AA13),9,COLUMN(T11))="FIX","00",ManualLookup(AA13,BoxVal(ROW(AA13),4,COLUMN(AN11)),INDIRECT(DN$3)))</f>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81" t="s">
        <v>255</v>
      </c>
      <c r="DF13" s="81" t="s">
        <v>562</v>
      </c>
      <c r="DG13" s="81" t="s">
        <v>562</v>
      </c>
      <c r="DH13" s="81" t="s">
        <v>562</v>
      </c>
      <c r="DI13" s="81" t="s">
        <v>562</v>
      </c>
      <c r="DJ13" s="81" t="s">
        <v>562</v>
      </c>
      <c r="DL13" s="5" t="s">
        <v>255</v>
      </c>
      <c r="DM13" s="5" t="s">
        <v>255</v>
      </c>
      <c r="DN13" s="5" t="s">
        <v>255</v>
      </c>
      <c r="DX13" s="113"/>
      <c r="DY13" s="113"/>
      <c r="DZ13" s="113"/>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t="str">
        <f t="shared" ca="1" si="9"/>
        <v>0x69=-50.50,-49.90;</v>
      </c>
      <c r="V14" s="37">
        <v>-0.5</v>
      </c>
      <c r="W14" s="37"/>
      <c r="X14" s="38"/>
      <c r="Y14" s="38"/>
      <c r="Z14" s="55">
        <f t="shared" ca="1" si="10"/>
        <v>8.3000000000000007</v>
      </c>
      <c r="AA14" s="39" t="s">
        <v>582</v>
      </c>
      <c r="AB14" s="40">
        <v>2.5</v>
      </c>
      <c r="AC14" s="40" t="s">
        <v>995</v>
      </c>
      <c r="AD14" s="40">
        <v>1</v>
      </c>
      <c r="AE14" s="41">
        <v>0</v>
      </c>
      <c r="AF14" s="42">
        <v>-50.5</v>
      </c>
      <c r="AG14" s="47">
        <f t="shared" si="11"/>
        <v>-49.9</v>
      </c>
      <c r="AH14" s="43">
        <f t="shared" ca="1" si="12"/>
        <v>-42.2</v>
      </c>
      <c r="AI14" s="43">
        <f t="shared" ca="1" si="13"/>
        <v>-41.599999999999994</v>
      </c>
      <c r="AJ14" s="44" cm="1">
        <f t="array" aca="1" ref="AJ14" ca="1" xml:space="preserve">
N("initial sens-loopgain")+
$AF14-BoxVal(ROW($AA14),26,COLUMN(INDIRECT("T"&amp;(INT(ROW($AA31)/65))*65+2)))</f>
        <v>-52.5</v>
      </c>
      <c r="AK14" s="44">
        <f t="shared" ca="1" si="14"/>
        <v>-51.9</v>
      </c>
      <c r="AL14" s="44" cm="1">
        <f t="array" aca="1" ref="AL14" ca="1" xml:space="preserve">
N("initial sens-loopgain-gain-gain ref-vcm")+
$AH14-
BoxVal(ROW($AA14),26,COLUMN(INDIRECT("T"&amp;(INT(ROW($AA31)/65))*65+2)))-
$AB14-
$W14-
IFERROR(VLOOKUP($AC14,$CT$1:$DC$31,7,FALSE),0)</f>
        <v>-46.7</v>
      </c>
      <c r="AM14" s="44">
        <f t="shared" ca="1" si="15"/>
        <v>-46.1</v>
      </c>
      <c r="AN14" s="36" t="str">
        <f t="shared" ca="1" si="16"/>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81" t="s">
        <v>255</v>
      </c>
      <c r="DF14" s="81" t="s">
        <v>562</v>
      </c>
      <c r="DG14" s="81" t="s">
        <v>562</v>
      </c>
      <c r="DH14" s="81" t="s">
        <v>562</v>
      </c>
      <c r="DI14" s="81" t="s">
        <v>562</v>
      </c>
      <c r="DJ14" s="81" t="s">
        <v>562</v>
      </c>
      <c r="DL14" s="5" t="s">
        <v>255</v>
      </c>
      <c r="DM14" s="5" t="s">
        <v>255</v>
      </c>
      <c r="DN14" s="5" t="s">
        <v>255</v>
      </c>
      <c r="DX14" s="113"/>
      <c r="DY14" s="113"/>
      <c r="DZ14" s="113"/>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81" t="s">
        <v>255</v>
      </c>
      <c r="DF15" s="81" t="s">
        <v>255</v>
      </c>
      <c r="DG15" s="81" t="s">
        <v>255</v>
      </c>
      <c r="DH15" s="81" t="s">
        <v>255</v>
      </c>
      <c r="DI15" s="81" t="s">
        <v>255</v>
      </c>
      <c r="DJ15" s="81" t="s">
        <v>255</v>
      </c>
      <c r="DL15" s="5" t="s">
        <v>255</v>
      </c>
      <c r="DM15" s="5" t="s">
        <v>255</v>
      </c>
      <c r="DX15" s="113"/>
      <c r="DY15" s="113"/>
      <c r="DZ15" s="113"/>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81" t="s">
        <v>255</v>
      </c>
      <c r="DF16" s="81" t="s">
        <v>255</v>
      </c>
      <c r="DG16" s="81" t="s">
        <v>255</v>
      </c>
      <c r="DH16" s="81" t="s">
        <v>255</v>
      </c>
      <c r="DI16" s="81" t="s">
        <v>255</v>
      </c>
      <c r="DJ16" s="81" t="s">
        <v>255</v>
      </c>
      <c r="DL16" s="5" t="s">
        <v>255</v>
      </c>
      <c r="DM16" s="5" t="s">
        <v>255</v>
      </c>
      <c r="DX16" s="113"/>
      <c r="DY16" s="113"/>
      <c r="DZ16" s="113"/>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81" t="s">
        <v>255</v>
      </c>
      <c r="DF17" s="81" t="s">
        <v>255</v>
      </c>
      <c r="DG17" s="81" t="s">
        <v>255</v>
      </c>
      <c r="DH17" s="81" t="s">
        <v>255</v>
      </c>
      <c r="DI17" s="81" t="s">
        <v>255</v>
      </c>
      <c r="DJ17" s="81"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81" t="s">
        <v>255</v>
      </c>
      <c r="DF18" s="81" t="s">
        <v>255</v>
      </c>
      <c r="DG18" s="81" t="s">
        <v>255</v>
      </c>
      <c r="DH18" s="81" t="s">
        <v>255</v>
      </c>
      <c r="DI18" s="81" t="s">
        <v>255</v>
      </c>
      <c r="DJ18" s="81"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81" t="s">
        <v>255</v>
      </c>
      <c r="DF19" s="81" t="s">
        <v>255</v>
      </c>
      <c r="DG19" s="81" t="s">
        <v>255</v>
      </c>
      <c r="DH19" s="81" t="s">
        <v>255</v>
      </c>
      <c r="DI19" s="81" t="s">
        <v>255</v>
      </c>
      <c r="DJ19" s="81"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81" t="s">
        <v>255</v>
      </c>
      <c r="DF20" s="81" t="s">
        <v>255</v>
      </c>
      <c r="DG20" s="81" t="s">
        <v>255</v>
      </c>
      <c r="DH20" s="81" t="s">
        <v>255</v>
      </c>
      <c r="DI20" s="81" t="s">
        <v>255</v>
      </c>
      <c r="DJ20" s="81"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81" t="s">
        <v>255</v>
      </c>
      <c r="DF21" s="81" t="s">
        <v>255</v>
      </c>
      <c r="DG21" s="81" t="s">
        <v>255</v>
      </c>
      <c r="DH21" s="81" t="s">
        <v>255</v>
      </c>
      <c r="DI21" s="81" t="s">
        <v>255</v>
      </c>
      <c r="DJ21" s="81"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81" t="s">
        <v>255</v>
      </c>
      <c r="DF22" s="81" t="s">
        <v>255</v>
      </c>
      <c r="DG22" s="81" t="s">
        <v>255</v>
      </c>
      <c r="DH22" s="81" t="s">
        <v>255</v>
      </c>
      <c r="DI22" s="81" t="s">
        <v>255</v>
      </c>
      <c r="DJ22" s="81"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81" t="s">
        <v>255</v>
      </c>
      <c r="DF23" s="81" t="s">
        <v>255</v>
      </c>
      <c r="DG23" s="81" t="s">
        <v>255</v>
      </c>
      <c r="DH23" s="81" t="s">
        <v>255</v>
      </c>
      <c r="DI23" s="81" t="s">
        <v>255</v>
      </c>
      <c r="DJ23" s="81"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81" t="s">
        <v>255</v>
      </c>
      <c r="DF24" s="81" t="s">
        <v>255</v>
      </c>
      <c r="DG24" s="81" t="s">
        <v>255</v>
      </c>
      <c r="DH24" s="81" t="s">
        <v>255</v>
      </c>
      <c r="DI24" s="81" t="s">
        <v>255</v>
      </c>
      <c r="DJ24" s="81"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81" t="s">
        <v>255</v>
      </c>
      <c r="DF25" s="81" t="s">
        <v>255</v>
      </c>
      <c r="DG25" s="81" t="s">
        <v>255</v>
      </c>
      <c r="DH25" s="81" t="s">
        <v>255</v>
      </c>
      <c r="DI25" s="81" t="s">
        <v>255</v>
      </c>
      <c r="DJ25" s="81"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81" t="s">
        <v>255</v>
      </c>
      <c r="DF26" s="81" t="s">
        <v>255</v>
      </c>
      <c r="DG26" s="81" t="s">
        <v>255</v>
      </c>
      <c r="DH26" s="81" t="s">
        <v>255</v>
      </c>
      <c r="DI26" s="81" t="s">
        <v>255</v>
      </c>
      <c r="DJ26" s="81"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81" t="s">
        <v>255</v>
      </c>
      <c r="DF27" s="81" t="s">
        <v>255</v>
      </c>
      <c r="DG27" s="81" t="s">
        <v>255</v>
      </c>
      <c r="DH27" s="81" t="s">
        <v>255</v>
      </c>
      <c r="DI27" s="81" t="s">
        <v>255</v>
      </c>
      <c r="DJ27" s="81"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81" t="s">
        <v>255</v>
      </c>
      <c r="DF28" s="81" t="s">
        <v>255</v>
      </c>
      <c r="DG28" s="81" t="s">
        <v>255</v>
      </c>
      <c r="DH28" s="81" t="s">
        <v>255</v>
      </c>
      <c r="DI28" s="81" t="s">
        <v>255</v>
      </c>
      <c r="DJ28" s="81"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81" t="s">
        <v>255</v>
      </c>
      <c r="DF29" s="81" t="s">
        <v>255</v>
      </c>
      <c r="DG29" s="81" t="s">
        <v>255</v>
      </c>
      <c r="DH29" s="81" t="s">
        <v>255</v>
      </c>
      <c r="DI29" s="81" t="s">
        <v>255</v>
      </c>
      <c r="DJ29" s="81"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81" t="s">
        <v>255</v>
      </c>
      <c r="DF30" s="81" t="s">
        <v>255</v>
      </c>
      <c r="DG30" s="81" t="s">
        <v>255</v>
      </c>
      <c r="DH30" s="81" t="s">
        <v>255</v>
      </c>
      <c r="DI30" s="81" t="s">
        <v>255</v>
      </c>
      <c r="DJ30" s="81"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81" t="s">
        <v>255</v>
      </c>
      <c r="DF31" s="81" t="s">
        <v>553</v>
      </c>
      <c r="DG31" s="81" t="s">
        <v>568</v>
      </c>
      <c r="DH31" s="81" t="s">
        <v>575</v>
      </c>
      <c r="DI31" s="81" t="s">
        <v>572</v>
      </c>
      <c r="DJ31" s="81"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14"/>
      <c r="DF32" s="114"/>
      <c r="DG32" s="114"/>
      <c r="DH32" s="114"/>
      <c r="DI32" s="114"/>
      <c r="DJ32" s="11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1224</v>
      </c>
      <c r="V66" s="12"/>
      <c r="W66" s="65"/>
      <c r="X66" s="12"/>
      <c r="Y66" s="7" t="str">
        <f>VLOOKUP(U66,$DX$1:$DZ$21,3,FALSE)</f>
        <v>-</v>
      </c>
      <c r="Z66" s="81"/>
      <c r="AD66" s="8"/>
    </row>
    <row r="67" spans="19:45" ht="30" customHeight="1" x14ac:dyDescent="0.25">
      <c r="S67" s="7" t="s">
        <v>24</v>
      </c>
      <c r="T67" s="15" t="s">
        <v>450</v>
      </c>
      <c r="U67" s="5" t="s">
        <v>23</v>
      </c>
      <c r="V67" s="7">
        <f>VLOOKUP(U66,$DX$1:$DZ$21,2,FALSE)</f>
        <v>0</v>
      </c>
      <c r="W67" s="19"/>
      <c r="X67" s="19"/>
      <c r="Y67" s="19"/>
      <c r="Z67" s="19"/>
      <c r="AA67" s="5" t="s">
        <v>592</v>
      </c>
      <c r="AB67" s="26" t="str">
        <f>T86&amp;"_"&amp;ABS(T84)&amp;"dB_"&amp;T88&amp;"_"&amp;T89&amp;"_"&amp;GetAbsMaxMinText(AF70:AG129)&amp;"_"&amp;T69&amp;"_"&amp;T68&amp;S66&amp;"."&amp;T92</f>
        <v>default_NormalMode_38dB_G805YB_2227F_442_480_ZTS6156_MP2.5</v>
      </c>
      <c r="AC67" s="18"/>
      <c r="AD67" s="18"/>
      <c r="AE67" s="18"/>
      <c r="AF67" s="18"/>
      <c r="AG67" s="18"/>
      <c r="AH67" s="19"/>
      <c r="AI67" s="19" t="s">
        <v>2</v>
      </c>
      <c r="AJ67" s="16" t="s">
        <v>1273</v>
      </c>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284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45</v>
      </c>
      <c r="U70" s="36" t="str">
        <f t="shared" ref="U70:U73" ca="1" si="17">ConfigCode($AA70,$AN70,$AO70,$AP70,$AQ70,$AR70,$AF70,$AG70,2)</f>
        <v>0x59=-45.40,-44.30;</v>
      </c>
      <c r="V70" s="37"/>
      <c r="W70" s="37"/>
      <c r="X70" s="68"/>
      <c r="Y70" s="68"/>
      <c r="Z70" s="55">
        <f t="shared" ref="Z70:Z73" ca="1" si="18" xml:space="preserve">
N("vbias,vlookup vbias range")+
VLOOKUP($AA70,INDIRECT(BoxVal(ROW($AA70),34,COLUMN(T66))),2,FALSE)+
N("gain")+
$AB70+
N("vcm")+
VLOOKUP($AC70,$CT$1:$DC$31,7,FALSE)+
N("(vbias*vcp*vbg-vbias)*sensor ratio")+
VbiasCal($AA70,$AD70,$AE70,BoxVal(ROW($AC70),18,COLUMN($T$22)))+
N("vbias ref+gain ref")+
$V70+$W70</f>
        <v>6.8</v>
      </c>
      <c r="AA70" s="39" t="s">
        <v>580</v>
      </c>
      <c r="AB70" s="40">
        <v>2.5</v>
      </c>
      <c r="AC70" s="40" t="s">
        <v>995</v>
      </c>
      <c r="AD70" s="40">
        <v>1</v>
      </c>
      <c r="AE70" s="41">
        <v>0</v>
      </c>
      <c r="AF70" s="42">
        <v>-45.4</v>
      </c>
      <c r="AG70" s="42">
        <v>-44.3</v>
      </c>
      <c r="AH70" s="43">
        <f t="shared" ref="AH70:AH73" ca="1" si="19">$AF70+$Z70</f>
        <v>-38.6</v>
      </c>
      <c r="AI70" s="43">
        <f t="shared" ref="AI70:AI73" ca="1" si="20">$AG70+$Z70</f>
        <v>-37.5</v>
      </c>
      <c r="AJ70" s="44" cm="1">
        <f t="array" aca="1" ref="AJ70" ca="1" xml:space="preserve">
N("initial sens-loopgain")+
$AF70-BoxVal(ROW($AA70),26,COLUMN(INDIRECT("T"&amp;(INT(ROW($AA87)/65))*65+2)))</f>
        <v>-47.4</v>
      </c>
      <c r="AK70" s="44">
        <f t="shared" ref="AK70:AK73" ca="1" si="21">AJ70+(AG70-AF70)</f>
        <v>-46.3</v>
      </c>
      <c r="AL70" s="44" cm="1">
        <f t="array" aca="1" ref="AL70" ca="1" xml:space="preserve">
N("initial sens-loopgain-gain-gain ref-vcm")+
$AH70-
BoxVal(ROW($AA70),26,COLUMN(INDIRECT("T"&amp;(INT(ROW($AA87)/65))*65+2)))-
$AB70-
$W70-
IFERROR(VLOOKUP($AC70,$CT$1:$DC$31,7,FALSE),0)</f>
        <v>-43.1</v>
      </c>
      <c r="AM70" s="44">
        <f t="shared" ref="AM70:AM73" ca="1" si="22">AL70+(AG70-AF70)</f>
        <v>-42</v>
      </c>
      <c r="AN70" s="36" t="str">
        <f t="shared" ref="AN70:AN73" ca="1" si="23">IF(BoxVal(ROW(AA70),9,COLUMN(T68))="FIX","00",ManualLookup(AA70,BoxVal(ROW(AA70),4,COLUMN(AN68)),INDIRECT(DN$3)))</f>
        <v>50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377</v>
      </c>
      <c r="U71" s="36" t="str">
        <f t="shared" ca="1" si="17"/>
        <v>0x5A=-46.40,-45.40;</v>
      </c>
      <c r="V71" s="37">
        <v>0.1</v>
      </c>
      <c r="W71" s="37"/>
      <c r="X71" s="68"/>
      <c r="Y71" s="68"/>
      <c r="Z71" s="55">
        <f t="shared" ca="1" si="18"/>
        <v>7.8999999999999995</v>
      </c>
      <c r="AA71" s="39" t="s">
        <v>580</v>
      </c>
      <c r="AB71" s="40">
        <v>3.5</v>
      </c>
      <c r="AC71" s="40" t="s">
        <v>995</v>
      </c>
      <c r="AD71" s="40">
        <v>1</v>
      </c>
      <c r="AE71" s="41">
        <v>0</v>
      </c>
      <c r="AF71" s="42">
        <v>-46.4</v>
      </c>
      <c r="AG71" s="47">
        <f t="shared" ref="AG71:AG73" si="24">AF70</f>
        <v>-45.4</v>
      </c>
      <c r="AH71" s="43">
        <f t="shared" ca="1" si="19"/>
        <v>-38.5</v>
      </c>
      <c r="AI71" s="43">
        <f t="shared" ca="1" si="20"/>
        <v>-37.5</v>
      </c>
      <c r="AJ71" s="44" cm="1">
        <f t="array" aca="1" ref="AJ71" ca="1" xml:space="preserve">
N("initial sens-loopgain")+
$AF71-BoxVal(ROW($AA71),26,COLUMN(INDIRECT("T"&amp;(INT(ROW($AA88)/65))*65+2)))</f>
        <v>-48.4</v>
      </c>
      <c r="AK71" s="44">
        <f t="shared" ca="1" si="21"/>
        <v>-47.4</v>
      </c>
      <c r="AL71" s="44" cm="1">
        <f t="array" aca="1" ref="AL71" ca="1" xml:space="preserve">
N("initial sens-loopgain-gain-gain ref-vcm")+
$AH71-
BoxVal(ROW($AA71),26,COLUMN(INDIRECT("T"&amp;(INT(ROW($AA88)/65))*65+2)))-
$AB71-
$W71-
IFERROR(VLOOKUP($AC71,$CT$1:$DC$31,7,FALSE),0)</f>
        <v>-44</v>
      </c>
      <c r="AM71" s="44">
        <f t="shared" ca="1" si="22"/>
        <v>-43</v>
      </c>
      <c r="AN71" s="36" t="str">
        <f t="shared" ca="1" si="23"/>
        <v>50</v>
      </c>
      <c r="AO71" s="36" t="str" cm="1">
        <f t="array" aca="1" ref="AO71" ca="1">ManualLookup(AB71,BoxVal(ROW(AB71),4,COLUMN(AO69)),INDIRECT(DO$3))</f>
        <v>0A</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7"/>
        <v>0x5B=-47.30,-46.40;</v>
      </c>
      <c r="V72" s="37"/>
      <c r="W72" s="37"/>
      <c r="X72" s="68"/>
      <c r="Y72" s="68"/>
      <c r="Z72" s="55">
        <f t="shared" ca="1" si="18"/>
        <v>8.8000000000000007</v>
      </c>
      <c r="AA72" s="39" t="s">
        <v>580</v>
      </c>
      <c r="AB72" s="40">
        <v>4.5</v>
      </c>
      <c r="AC72" s="40" t="s">
        <v>995</v>
      </c>
      <c r="AD72" s="40">
        <v>1</v>
      </c>
      <c r="AE72" s="41">
        <v>0</v>
      </c>
      <c r="AF72" s="42">
        <v>-47.3</v>
      </c>
      <c r="AG72" s="47">
        <f t="shared" si="24"/>
        <v>-46.4</v>
      </c>
      <c r="AH72" s="43">
        <f t="shared" ca="1" si="19"/>
        <v>-38.5</v>
      </c>
      <c r="AI72" s="43">
        <f t="shared" ca="1" si="20"/>
        <v>-37.599999999999994</v>
      </c>
      <c r="AJ72" s="44" cm="1">
        <f t="array" aca="1" ref="AJ72" ca="1" xml:space="preserve">
N("initial sens-loopgain")+
$AF72-BoxVal(ROW($AA72),26,COLUMN(INDIRECT("T"&amp;(INT(ROW($AA89)/65))*65+2)))</f>
        <v>-49.3</v>
      </c>
      <c r="AK72" s="44">
        <f t="shared" ca="1" si="21"/>
        <v>-48.4</v>
      </c>
      <c r="AL72" s="44" cm="1">
        <f t="array" aca="1" ref="AL72" ca="1" xml:space="preserve">
N("initial sens-loopgain-gain-gain ref-vcm")+
$AH72-
BoxVal(ROW($AA72),26,COLUMN(INDIRECT("T"&amp;(INT(ROW($AA89)/65))*65+2)))-
$AB72-
$W72-
IFERROR(VLOOKUP($AC72,$CT$1:$DC$31,7,FALSE),0)</f>
        <v>-45</v>
      </c>
      <c r="AM72" s="44">
        <f t="shared" ca="1" si="22"/>
        <v>-44.1</v>
      </c>
      <c r="AN72" s="36" t="str">
        <f t="shared" ca="1" si="23"/>
        <v>50</v>
      </c>
      <c r="AO72" s="36" t="str" cm="1">
        <f t="array" aca="1" ref="AO72" ca="1">ManualLookup(AB72,BoxVal(ROW(AB72),4,COLUMN(AO70)),INDIRECT(DO$3))</f>
        <v>0B</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965</v>
      </c>
      <c r="U73" s="36" t="str">
        <f t="shared" ca="1" si="17"/>
        <v>0x6A=-48.00,-47.30;</v>
      </c>
      <c r="V73" s="37"/>
      <c r="W73" s="37"/>
      <c r="X73" s="68"/>
      <c r="Y73" s="68"/>
      <c r="Z73" s="55">
        <f t="shared" ca="1" si="18"/>
        <v>9.5</v>
      </c>
      <c r="AA73" s="39" t="s">
        <v>582</v>
      </c>
      <c r="AB73" s="40">
        <v>3.5</v>
      </c>
      <c r="AC73" s="40" t="s">
        <v>995</v>
      </c>
      <c r="AD73" s="40">
        <v>1</v>
      </c>
      <c r="AE73" s="41">
        <v>0</v>
      </c>
      <c r="AF73" s="42">
        <v>-48</v>
      </c>
      <c r="AG73" s="47">
        <f t="shared" si="24"/>
        <v>-47.3</v>
      </c>
      <c r="AH73" s="43">
        <f t="shared" ca="1" si="19"/>
        <v>-38.5</v>
      </c>
      <c r="AI73" s="43">
        <f t="shared" ca="1" si="20"/>
        <v>-37.799999999999997</v>
      </c>
      <c r="AJ73" s="44" cm="1">
        <f t="array" aca="1" ref="AJ73" ca="1" xml:space="preserve">
N("initial sens-loopgain")+
$AF73-BoxVal(ROW($AA73),26,COLUMN(INDIRECT("T"&amp;(INT(ROW($AA90)/65))*65+2)))</f>
        <v>-50</v>
      </c>
      <c r="AK73" s="44">
        <f t="shared" ca="1" si="21"/>
        <v>-49.3</v>
      </c>
      <c r="AL73" s="44" cm="1">
        <f t="array" aca="1" ref="AL73" ca="1" xml:space="preserve">
N("initial sens-loopgain-gain-gain ref-vcm")+
$AH73-
BoxVal(ROW($AA73),26,COLUMN(INDIRECT("T"&amp;(INT(ROW($AA90)/65))*65+2)))-
$AB73-
$W73-
IFERROR(VLOOKUP($AC73,$CT$1:$DC$31,7,FALSE),0)</f>
        <v>-44</v>
      </c>
      <c r="AM73" s="44">
        <f t="shared" ca="1" si="22"/>
        <v>-43.3</v>
      </c>
      <c r="AN73" s="36" t="str">
        <f t="shared" ca="1" si="23"/>
        <v>60</v>
      </c>
      <c r="AO73" s="36" t="str" cm="1">
        <f t="array" aca="1" ref="AO73" ca="1">ManualLookup(AB73,BoxVal(ROW(AB73),4,COLUMN(AO71)),INDIRECT(DO$3))</f>
        <v>0A</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3" t="s">
        <v>705</v>
      </c>
      <c r="T75" s="15" t="s">
        <v>990</v>
      </c>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3" t="s">
        <v>605</v>
      </c>
      <c r="T76" s="15" t="s">
        <v>991</v>
      </c>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3"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3" t="s">
        <v>20</v>
      </c>
      <c r="T78" s="15">
        <v>-41</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3"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3"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562</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3"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3"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3"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12"/>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45251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17V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6</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4.3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3</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v>-1</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v>-2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1224</v>
      </c>
      <c r="V131" s="12"/>
      <c r="W131" s="65"/>
      <c r="X131" s="12"/>
      <c r="Y131" s="7" t="str">
        <f>VLOOKUP(U131,$DX$1:$DZ$21,3,FALSE)</f>
        <v>-</v>
      </c>
      <c r="Z131" s="81"/>
      <c r="AD131" s="8"/>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14V_NormalMode_38dB_G805YB_2227F_390_440_ZTS6217_MP3.2</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79"/>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294</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non</v>
      </c>
      <c r="AS134" s="35"/>
    </row>
    <row r="135" spans="19:45" ht="30" customHeight="1" x14ac:dyDescent="0.25">
      <c r="S135" s="7" t="s">
        <v>18</v>
      </c>
      <c r="T135" s="15" t="s">
        <v>45</v>
      </c>
      <c r="U135" s="36" t="str">
        <f t="shared" ref="U135:U139" ca="1" si="25">ConfigCode($AA135,$AN135,$AO135,$AP135,$AQ135,$AR135,$AF135,$AG135,2)</f>
        <v>0x08=-40.00,-39.00;</v>
      </c>
      <c r="V135" s="37"/>
      <c r="W135" s="37"/>
      <c r="X135" s="68"/>
      <c r="Y135" s="68"/>
      <c r="Z135" s="55">
        <f t="shared" ref="Z135:Z138" ca="1" si="26" xml:space="preserve">
N("vbias,vlookup vbias range")+
VLOOKUP($AA135,INDIRECT(BoxVal(ROW($AA135),34,COLUMN(T131))),2,FALSE)+
N("gain")+
$AB135+
N("vcm")+
VLOOKUP($AC135,$CT$1:$DC$31,7,FALSE)+
N("(vbias*vcp*vbg-vbias)*sensor ratio")+
VbiasCal($AA135,$AD135,$AE135,BoxVal(ROW($AC135),18,COLUMN($T$22)))+
N("vbias ref+gain ref")+
$V135+$W135</f>
        <v>1.5</v>
      </c>
      <c r="AA135" s="39" t="s">
        <v>436</v>
      </c>
      <c r="AB135" s="40">
        <v>1.5</v>
      </c>
      <c r="AC135" s="40" t="s">
        <v>995</v>
      </c>
      <c r="AD135" s="40">
        <v>1</v>
      </c>
      <c r="AE135" s="41">
        <v>0</v>
      </c>
      <c r="AF135" s="42">
        <v>-40</v>
      </c>
      <c r="AG135" s="42">
        <v>-39</v>
      </c>
      <c r="AH135" s="43">
        <f t="shared" ref="AH135:AH139" ca="1" si="27">$AF135+$Z135</f>
        <v>-38.5</v>
      </c>
      <c r="AI135" s="43">
        <f t="shared" ref="AI135:AI139" ca="1" si="28">$AG135+$Z135</f>
        <v>-37.5</v>
      </c>
      <c r="AJ135" s="44" cm="1">
        <f t="array" aca="1" ref="AJ135" ca="1" xml:space="preserve">
N("initial sens-loopgain")+
$AF135-BoxVal(ROW($AA135),26,COLUMN(INDIRECT("T"&amp;(INT(ROW($AA152)/65))*65+2)))</f>
        <v>-42</v>
      </c>
      <c r="AK135" s="44">
        <f t="shared" ref="AK135:AK138" ca="1" si="29">AJ135+(AG135-AF135)</f>
        <v>-41</v>
      </c>
      <c r="AL135" s="44" cm="1">
        <f t="array" aca="1" ref="AL135" ca="1" xml:space="preserve">
N("initial sens-loopgain-gain-gain ref-vcm")+
$AH135-
BoxVal(ROW($AA135),26,COLUMN(INDIRECT("T"&amp;(INT(ROW($AA152)/65))*65+2)))-
$AB135-
$W135-
IFERROR(VLOOKUP($AC135,$CT$1:$DC$31,7,FALSE),0)</f>
        <v>-42</v>
      </c>
      <c r="AM135" s="44">
        <f t="shared" ref="AM135:AM138" ca="1" si="30">AL135+(AG135-AF135)</f>
        <v>-41</v>
      </c>
      <c r="AN135" s="36" t="str">
        <f t="shared" ref="AN135:AN138" ca="1" si="31">IF(BoxVal(ROW(AA135),9,COLUMN(T133))="FIX","00",ManualLookup(AA135,BoxVal(ROW(AA135),4,COLUMN(AN133)),INDIRECT(DN$3)))</f>
        <v>00</v>
      </c>
      <c r="AO135" s="36" t="str" cm="1">
        <f t="array" aca="1" ref="AO135" ca="1">ManualLookup(AB135,BoxVal(ROW(AB135),4,COLUMN(AO133)),INDIRECT(DO$3))</f>
        <v>08</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377</v>
      </c>
      <c r="U136" s="36" t="str">
        <f t="shared" ca="1" si="25"/>
        <v>0x09=-41.00,-40.00;</v>
      </c>
      <c r="V136" s="37"/>
      <c r="W136" s="37"/>
      <c r="X136" s="68"/>
      <c r="Y136" s="68"/>
      <c r="Z136" s="55">
        <f t="shared" ca="1" si="26"/>
        <v>2.5</v>
      </c>
      <c r="AA136" s="39" t="s">
        <v>436</v>
      </c>
      <c r="AB136" s="40">
        <v>2.5</v>
      </c>
      <c r="AC136" s="40" t="s">
        <v>995</v>
      </c>
      <c r="AD136" s="40">
        <v>1</v>
      </c>
      <c r="AE136" s="41">
        <v>0</v>
      </c>
      <c r="AF136" s="42">
        <v>-41</v>
      </c>
      <c r="AG136" s="47">
        <f t="shared" ref="AG136:AG138" si="32">AF135</f>
        <v>-40</v>
      </c>
      <c r="AH136" s="43">
        <f t="shared" ca="1" si="27"/>
        <v>-38.5</v>
      </c>
      <c r="AI136" s="43">
        <f t="shared" ca="1" si="28"/>
        <v>-37.5</v>
      </c>
      <c r="AJ136" s="44" cm="1">
        <f t="array" aca="1" ref="AJ136" ca="1" xml:space="preserve">
N("initial sens-loopgain")+
$AF136-BoxVal(ROW($AA136),26,COLUMN(INDIRECT("T"&amp;(INT(ROW($AA153)/65))*65+2)))</f>
        <v>-43</v>
      </c>
      <c r="AK136" s="44">
        <f t="shared" ca="1" si="29"/>
        <v>-42</v>
      </c>
      <c r="AL136" s="44" cm="1">
        <f t="array" aca="1" ref="AL136" ca="1" xml:space="preserve">
N("initial sens-loopgain-gain-gain ref-vcm")+
$AH136-
BoxVal(ROW($AA136),26,COLUMN(INDIRECT("T"&amp;(INT(ROW($AA153)/65))*65+2)))-
$AB136-
$W136-
IFERROR(VLOOKUP($AC136,$CT$1:$DC$31,7,FALSE),0)</f>
        <v>-43</v>
      </c>
      <c r="AM136" s="44">
        <f t="shared" ca="1" si="30"/>
        <v>-42</v>
      </c>
      <c r="AN136" s="36" t="str">
        <f t="shared" ca="1" si="31"/>
        <v>00</v>
      </c>
      <c r="AO136" s="36" t="str" cm="1">
        <f t="array" aca="1" ref="AO136" ca="1">ManualLookup(AB136,BoxVal(ROW(AB136),4,COLUMN(AO134)),INDIRECT(DO$3))</f>
        <v>09</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5"/>
        <v>0x0A=-42.00,-41.00;</v>
      </c>
      <c r="V137" s="37"/>
      <c r="W137" s="37"/>
      <c r="X137" s="68"/>
      <c r="Y137" s="68"/>
      <c r="Z137" s="55">
        <f t="shared" ca="1" si="26"/>
        <v>3.5</v>
      </c>
      <c r="AA137" s="39" t="s">
        <v>436</v>
      </c>
      <c r="AB137" s="40">
        <v>3.5</v>
      </c>
      <c r="AC137" s="40" t="s">
        <v>995</v>
      </c>
      <c r="AD137" s="40">
        <v>1</v>
      </c>
      <c r="AE137" s="41">
        <v>0</v>
      </c>
      <c r="AF137" s="42">
        <v>-42</v>
      </c>
      <c r="AG137" s="47">
        <f t="shared" si="32"/>
        <v>-41</v>
      </c>
      <c r="AH137" s="43">
        <f t="shared" ca="1" si="27"/>
        <v>-38.5</v>
      </c>
      <c r="AI137" s="43">
        <f t="shared" ca="1" si="28"/>
        <v>-37.5</v>
      </c>
      <c r="AJ137" s="44" cm="1">
        <f t="array" aca="1" ref="AJ137" ca="1" xml:space="preserve">
N("initial sens-loopgain")+
$AF137-BoxVal(ROW($AA137),26,COLUMN(INDIRECT("T"&amp;(INT(ROW($AA154)/65))*65+2)))</f>
        <v>-44</v>
      </c>
      <c r="AK137" s="44">
        <f t="shared" ca="1" si="29"/>
        <v>-43</v>
      </c>
      <c r="AL137" s="44" cm="1">
        <f t="array" aca="1" ref="AL137" ca="1" xml:space="preserve">
N("initial sens-loopgain-gain-gain ref-vcm")+
$AH137-
BoxVal(ROW($AA137),26,COLUMN(INDIRECT("T"&amp;(INT(ROW($AA154)/65))*65+2)))-
$AB137-
$W137-
IFERROR(VLOOKUP($AC137,$CT$1:$DC$31,7,FALSE),0)</f>
        <v>-44</v>
      </c>
      <c r="AM137" s="44">
        <f t="shared" ca="1" si="30"/>
        <v>-43</v>
      </c>
      <c r="AN137" s="36" t="str">
        <f t="shared" ca="1" si="31"/>
        <v>00</v>
      </c>
      <c r="AO137" s="36" t="str" cm="1">
        <f t="array" aca="1" ref="AO137" ca="1">ManualLookup(AB137,BoxVal(ROW(AB137),4,COLUMN(AO135)),INDIRECT(DO$3))</f>
        <v>0A</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5"/>
        <v>0x0B=-43.00,-42.00;</v>
      </c>
      <c r="V138" s="37"/>
      <c r="W138" s="37"/>
      <c r="X138" s="68"/>
      <c r="Y138" s="68"/>
      <c r="Z138" s="55">
        <f t="shared" ca="1" si="26"/>
        <v>4.5</v>
      </c>
      <c r="AA138" s="39" t="s">
        <v>436</v>
      </c>
      <c r="AB138" s="40">
        <v>4.5</v>
      </c>
      <c r="AC138" s="40" t="s">
        <v>995</v>
      </c>
      <c r="AD138" s="40">
        <v>1</v>
      </c>
      <c r="AE138" s="41">
        <v>0</v>
      </c>
      <c r="AF138" s="42">
        <v>-43</v>
      </c>
      <c r="AG138" s="47">
        <f t="shared" si="32"/>
        <v>-42</v>
      </c>
      <c r="AH138" s="43">
        <f t="shared" ca="1" si="27"/>
        <v>-38.5</v>
      </c>
      <c r="AI138" s="43">
        <f t="shared" ca="1" si="28"/>
        <v>-37.5</v>
      </c>
      <c r="AJ138" s="44" cm="1">
        <f t="array" aca="1" ref="AJ138" ca="1" xml:space="preserve">
N("initial sens-loopgain")+
$AF138-BoxVal(ROW($AA138),26,COLUMN(INDIRECT("T"&amp;(INT(ROW($AA155)/65))*65+2)))</f>
        <v>-45</v>
      </c>
      <c r="AK138" s="44">
        <f t="shared" ca="1" si="29"/>
        <v>-44</v>
      </c>
      <c r="AL138" s="44" cm="1">
        <f t="array" aca="1" ref="AL138" ca="1" xml:space="preserve">
N("initial sens-loopgain-gain-gain ref-vcm")+
$AH138-
BoxVal(ROW($AA138),26,COLUMN(INDIRECT("T"&amp;(INT(ROW($AA155)/65))*65+2)))-
$AB138-
$W138-
IFERROR(VLOOKUP($AC138,$CT$1:$DC$31,7,FALSE),0)</f>
        <v>-45</v>
      </c>
      <c r="AM138" s="44">
        <f t="shared" ca="1" si="30"/>
        <v>-44</v>
      </c>
      <c r="AN138" s="36" t="str">
        <f t="shared" ca="1" si="31"/>
        <v>00</v>
      </c>
      <c r="AO138" s="36" t="str" cm="1">
        <f t="array" aca="1" ref="AO138" ca="1">ManualLookup(AB138,BoxVal(ROW(AB138),4,COLUMN(AO136)),INDIRECT(DO$3))</f>
        <v>0B</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3" t="s">
        <v>15</v>
      </c>
      <c r="T139" s="15" t="s">
        <v>436</v>
      </c>
      <c r="U139" s="36" t="str">
        <f t="shared" ca="1" si="25"/>
        <v>0x0C=-44.00,-43.00;</v>
      </c>
      <c r="V139" s="37"/>
      <c r="W139" s="37"/>
      <c r="X139" s="68"/>
      <c r="Y139" s="68"/>
      <c r="Z139" s="55">
        <f t="shared" ref="Z139" ca="1" si="33" xml:space="preserve">
N("vbias,vlookup vbias range")+
VLOOKUP($AA139,INDIRECT(BoxVal(ROW($AA139),34,COLUMN(T135))),2,FALSE)+
N("gain")+
$AB139+
N("vcm")+
VLOOKUP($AC139,$CT$1:$DC$31,7,FALSE)+
N("(vbias*vcp*vbg-vbias)*sensor ratio")+
VbiasCal($AA139,$AD139,$AE139,BoxVal(ROW($AC139),18,COLUMN($T$22)))+
N("vbias ref+gain ref")+
$V139+$W139</f>
        <v>5.5</v>
      </c>
      <c r="AA139" s="39" t="s">
        <v>436</v>
      </c>
      <c r="AB139" s="40">
        <v>5.5</v>
      </c>
      <c r="AC139" s="40" t="s">
        <v>995</v>
      </c>
      <c r="AD139" s="40">
        <v>1</v>
      </c>
      <c r="AE139" s="41">
        <v>0</v>
      </c>
      <c r="AF139" s="42">
        <v>-44</v>
      </c>
      <c r="AG139" s="47">
        <f t="shared" ref="AG139" si="34">AF138</f>
        <v>-43</v>
      </c>
      <c r="AH139" s="43">
        <f t="shared" ca="1" si="27"/>
        <v>-38.5</v>
      </c>
      <c r="AI139" s="43">
        <f t="shared" ca="1" si="28"/>
        <v>-37.5</v>
      </c>
      <c r="AJ139" s="44" cm="1">
        <f t="array" aca="1" ref="AJ139" ca="1" xml:space="preserve">
N("initial sens-loopgain")+
$AF139-BoxVal(ROW($AA139),26,COLUMN(INDIRECT("T"&amp;(INT(ROW($AA156)/65))*65+2)))</f>
        <v>-46</v>
      </c>
      <c r="AK139" s="44">
        <f t="shared" ref="AK139" ca="1" si="35">AJ139+(AG139-AF139)</f>
        <v>-45</v>
      </c>
      <c r="AL139" s="44" cm="1">
        <f t="array" aca="1" ref="AL139" ca="1" xml:space="preserve">
N("initial sens-loopgain-gain-gain ref-vcm")+
$AH139-
BoxVal(ROW($AA139),26,COLUMN(INDIRECT("T"&amp;(INT(ROW($AA156)/65))*65+2)))-
$AB139-
$W139-
IFERROR(VLOOKUP($AC139,$CT$1:$DC$31,7,FALSE),0)</f>
        <v>-46</v>
      </c>
      <c r="AM139" s="44">
        <f t="shared" ref="AM139" ca="1" si="36">AL139+(AG139-AF139)</f>
        <v>-45</v>
      </c>
      <c r="AN139" s="36" t="str">
        <f t="shared" ref="AN139" ca="1" si="37">IF(BoxVal(ROW(AA139),9,COLUMN(T137))="FIX","00",ManualLookup(AA139,BoxVal(ROW(AA139),4,COLUMN(AN137)),INDIRECT(DN$3)))</f>
        <v>00</v>
      </c>
      <c r="AO139" s="36" t="str" cm="1">
        <f t="array" aca="1" ref="AO139" ca="1">ManualLookup(AB139,BoxVal(ROW(AB139),4,COLUMN(AO137)),INDIRECT(DO$3))</f>
        <v>0C</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3" t="s">
        <v>705</v>
      </c>
      <c r="T140" s="15" t="s">
        <v>990</v>
      </c>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S141" s="73" t="s">
        <v>605</v>
      </c>
      <c r="T141" s="15" t="s">
        <v>991</v>
      </c>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S142" s="73"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3" t="s">
        <v>20</v>
      </c>
      <c r="T143" s="15">
        <v>-41</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3" t="s">
        <v>691</v>
      </c>
      <c r="T144" s="15" t="s">
        <v>1098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3" t="s">
        <v>544</v>
      </c>
      <c r="T145" s="15" t="s">
        <v>1229</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3" t="s">
        <v>12</v>
      </c>
      <c r="T146" s="15" t="s">
        <v>562</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73"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3"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3" t="s">
        <v>590</v>
      </c>
      <c r="T149" s="15">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3" t="s">
        <v>693</v>
      </c>
      <c r="T150" s="15">
        <v>1</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14V_NormalMode</v>
      </c>
      <c r="U151" s="36"/>
      <c r="V151" s="37"/>
      <c r="W151" s="12"/>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44</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368</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44368</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-38+/-1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3"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17V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15V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1224</v>
      </c>
      <c r="V196" s="12"/>
      <c r="W196" s="65"/>
      <c r="X196" s="12"/>
      <c r="Y196" s="7" t="str">
        <f>VLOOKUP(U196,$DX$1:$DZ$21,3,FALSE)</f>
        <v>-</v>
      </c>
      <c r="Z196" s="81"/>
      <c r="AD196" s="8"/>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14V_NormalMode_38dB_G805YB_2227F_390_440_ZTS6266_MP4.3</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79"/>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non</v>
      </c>
      <c r="AS199" s="35"/>
    </row>
    <row r="200" spans="19:45" ht="30" customHeight="1" x14ac:dyDescent="0.25">
      <c r="S200" s="7" t="s">
        <v>18</v>
      </c>
      <c r="T200" s="15" t="s">
        <v>45</v>
      </c>
      <c r="U200" s="36" t="str">
        <f t="shared" ref="U200:U204" ca="1" si="38">ConfigCode($AA200,$AN200,$AO200,$AP200,$AQ200,$AR200,$AF200,$AG200,2)</f>
        <v>0x08=-40.00,-39.00;</v>
      </c>
      <c r="V200" s="37"/>
      <c r="W200" s="37"/>
      <c r="X200" s="68"/>
      <c r="Y200" s="68"/>
      <c r="Z200" s="55">
        <f t="shared" ref="Z200:Z204" ca="1" si="39" xml:space="preserve">
N("vbias,vlookup vbias range")+
VLOOKUP($AA200,INDIRECT(BoxVal(ROW($AA200),34,COLUMN(T196))),2,FALSE)+
N("gain")+
$AB200+
N("vcm")+
VLOOKUP($AC200,$CT$1:$DC$31,7,FALSE)+
N("(vbias*vcp*vbg-vbias)*sensor ratio")+
VbiasCal($AA200,$AD200,$AE200,BoxVal(ROW($AC200),18,COLUMN($T$22)))+
N("vbias ref+gain ref")+
$V200+$W200</f>
        <v>1.5</v>
      </c>
      <c r="AA200" s="39" t="s">
        <v>436</v>
      </c>
      <c r="AB200" s="40">
        <v>1.5</v>
      </c>
      <c r="AC200" s="40" t="s">
        <v>995</v>
      </c>
      <c r="AD200" s="40">
        <v>1</v>
      </c>
      <c r="AE200" s="41">
        <v>0</v>
      </c>
      <c r="AF200" s="42">
        <v>-40</v>
      </c>
      <c r="AG200" s="42">
        <v>-39</v>
      </c>
      <c r="AH200" s="43">
        <f t="shared" ref="AH200:AH204" ca="1" si="40">$AF200+$Z200</f>
        <v>-38.5</v>
      </c>
      <c r="AI200" s="43">
        <f t="shared" ref="AI200:AI204" ca="1" si="41">$AG200+$Z200</f>
        <v>-37.5</v>
      </c>
      <c r="AJ200" s="44" cm="1">
        <f t="array" aca="1" ref="AJ200" ca="1" xml:space="preserve">
N("initial sens-loopgain")+
$AF200-BoxVal(ROW($AA200),26,COLUMN(INDIRECT("T"&amp;(INT(ROW($AA217)/65))*65+2)))</f>
        <v>-42</v>
      </c>
      <c r="AK200" s="44">
        <f t="shared" ref="AK200:AK204" ca="1" si="42">AJ200+(AG200-AF200)</f>
        <v>-41</v>
      </c>
      <c r="AL200" s="44" cm="1">
        <f t="array" aca="1" ref="AL200" ca="1" xml:space="preserve">
N("initial sens-loopgain-gain-gain ref-vcm")+
$AH200-
BoxVal(ROW($AA200),26,COLUMN(INDIRECT("T"&amp;(INT(ROW($AA217)/65))*65+2)))-
$AB200-
$W200-
IFERROR(VLOOKUP($AC200,$CT$1:$DC$31,7,FALSE),0)</f>
        <v>-42</v>
      </c>
      <c r="AM200" s="44">
        <f t="shared" ref="AM200:AM204" ca="1" si="43">AL200+(AG200-AF200)</f>
        <v>-41</v>
      </c>
      <c r="AN200" s="36" t="str">
        <f t="shared" ref="AN200:AN203" ca="1" si="44">IF(BoxVal(ROW(AA200),9,COLUMN(T198))="FIX","00",ManualLookup(AA200,BoxVal(ROW(AA200),4,COLUMN(AN198)),INDIRECT(DN$3)))</f>
        <v>00</v>
      </c>
      <c r="AO200" s="36" t="str" cm="1">
        <f t="array" aca="1" ref="AO200" ca="1">ManualLookup(AB200,BoxVal(ROW(AB200),4,COLUMN(AO198)),INDIRECT(DO$3))</f>
        <v>08</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8"/>
        <v>0x09=-41.00,-40.00;</v>
      </c>
      <c r="V201" s="37"/>
      <c r="W201" s="37"/>
      <c r="X201" s="68"/>
      <c r="Y201" s="68"/>
      <c r="Z201" s="55">
        <f t="shared" ca="1" si="39"/>
        <v>2.5</v>
      </c>
      <c r="AA201" s="39" t="s">
        <v>436</v>
      </c>
      <c r="AB201" s="40">
        <v>2.5</v>
      </c>
      <c r="AC201" s="40" t="s">
        <v>995</v>
      </c>
      <c r="AD201" s="40">
        <v>1</v>
      </c>
      <c r="AE201" s="41">
        <v>0</v>
      </c>
      <c r="AF201" s="42">
        <v>-41</v>
      </c>
      <c r="AG201" s="47">
        <f t="shared" ref="AG201:AG204" si="45">AF200</f>
        <v>-40</v>
      </c>
      <c r="AH201" s="43">
        <f t="shared" ca="1" si="40"/>
        <v>-38.5</v>
      </c>
      <c r="AI201" s="43">
        <f t="shared" ca="1" si="41"/>
        <v>-37.5</v>
      </c>
      <c r="AJ201" s="44" cm="1">
        <f t="array" aca="1" ref="AJ201" ca="1" xml:space="preserve">
N("initial sens-loopgain")+
$AF201-BoxVal(ROW($AA201),26,COLUMN(INDIRECT("T"&amp;(INT(ROW($AA218)/65))*65+2)))</f>
        <v>-43</v>
      </c>
      <c r="AK201" s="44">
        <f t="shared" ca="1" si="42"/>
        <v>-42</v>
      </c>
      <c r="AL201" s="44" cm="1">
        <f t="array" aca="1" ref="AL201" ca="1" xml:space="preserve">
N("initial sens-loopgain-gain-gain ref-vcm")+
$AH201-
BoxVal(ROW($AA201),26,COLUMN(INDIRECT("T"&amp;(INT(ROW($AA218)/65))*65+2)))-
$AB201-
$W201-
IFERROR(VLOOKUP($AC201,$CT$1:$DC$31,7,FALSE),0)</f>
        <v>-43</v>
      </c>
      <c r="AM201" s="44">
        <f t="shared" ca="1" si="43"/>
        <v>-42</v>
      </c>
      <c r="AN201" s="36" t="str">
        <f t="shared" ca="1" si="44"/>
        <v>00</v>
      </c>
      <c r="AO201" s="36" t="str" cm="1">
        <f t="array" aca="1" ref="AO201" ca="1">ManualLookup(AB201,BoxVal(ROW(AB201),4,COLUMN(AO199)),INDIRECT(DO$3))</f>
        <v>09</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8"/>
        <v>0x0A=-42.00,-41.00;</v>
      </c>
      <c r="V202" s="37"/>
      <c r="W202" s="37"/>
      <c r="X202" s="68"/>
      <c r="Y202" s="68"/>
      <c r="Z202" s="55">
        <f t="shared" ca="1" si="39"/>
        <v>3.5</v>
      </c>
      <c r="AA202" s="39" t="s">
        <v>436</v>
      </c>
      <c r="AB202" s="40">
        <v>3.5</v>
      </c>
      <c r="AC202" s="40" t="s">
        <v>995</v>
      </c>
      <c r="AD202" s="40">
        <v>1</v>
      </c>
      <c r="AE202" s="41">
        <v>0</v>
      </c>
      <c r="AF202" s="42">
        <v>-42</v>
      </c>
      <c r="AG202" s="47">
        <f t="shared" si="45"/>
        <v>-41</v>
      </c>
      <c r="AH202" s="43">
        <f t="shared" ca="1" si="40"/>
        <v>-38.5</v>
      </c>
      <c r="AI202" s="43">
        <f t="shared" ca="1" si="41"/>
        <v>-37.5</v>
      </c>
      <c r="AJ202" s="44" cm="1">
        <f t="array" aca="1" ref="AJ202" ca="1" xml:space="preserve">
N("initial sens-loopgain")+
$AF202-BoxVal(ROW($AA202),26,COLUMN(INDIRECT("T"&amp;(INT(ROW($AA219)/65))*65+2)))</f>
        <v>-44</v>
      </c>
      <c r="AK202" s="44">
        <f t="shared" ca="1" si="42"/>
        <v>-43</v>
      </c>
      <c r="AL202" s="44" cm="1">
        <f t="array" aca="1" ref="AL202" ca="1" xml:space="preserve">
N("initial sens-loopgain-gain-gain ref-vcm")+
$AH202-
BoxVal(ROW($AA202),26,COLUMN(INDIRECT("T"&amp;(INT(ROW($AA219)/65))*65+2)))-
$AB202-
$W202-
IFERROR(VLOOKUP($AC202,$CT$1:$DC$31,7,FALSE),0)</f>
        <v>-44</v>
      </c>
      <c r="AM202" s="44">
        <f t="shared" ca="1" si="43"/>
        <v>-43</v>
      </c>
      <c r="AN202" s="36" t="str">
        <f t="shared" ca="1" si="44"/>
        <v>00</v>
      </c>
      <c r="AO202" s="36" t="str" cm="1">
        <f t="array" aca="1" ref="AO202" ca="1">ManualLookup(AB202,BoxVal(ROW(AB202),4,COLUMN(AO200)),INDIRECT(DO$3))</f>
        <v>0A</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8"/>
        <v>0x0B=-43.00,-42.00;</v>
      </c>
      <c r="V203" s="37"/>
      <c r="W203" s="37"/>
      <c r="X203" s="68"/>
      <c r="Y203" s="68"/>
      <c r="Z203" s="55">
        <f t="shared" ca="1" si="39"/>
        <v>4.5</v>
      </c>
      <c r="AA203" s="39" t="s">
        <v>436</v>
      </c>
      <c r="AB203" s="40">
        <v>4.5</v>
      </c>
      <c r="AC203" s="40" t="s">
        <v>995</v>
      </c>
      <c r="AD203" s="40">
        <v>1</v>
      </c>
      <c r="AE203" s="41">
        <v>0</v>
      </c>
      <c r="AF203" s="42">
        <v>-43</v>
      </c>
      <c r="AG203" s="47">
        <f t="shared" si="45"/>
        <v>-42</v>
      </c>
      <c r="AH203" s="43">
        <f t="shared" ca="1" si="40"/>
        <v>-38.5</v>
      </c>
      <c r="AI203" s="43">
        <f t="shared" ca="1" si="41"/>
        <v>-37.5</v>
      </c>
      <c r="AJ203" s="44" cm="1">
        <f t="array" aca="1" ref="AJ203" ca="1" xml:space="preserve">
N("initial sens-loopgain")+
$AF203-BoxVal(ROW($AA203),26,COLUMN(INDIRECT("T"&amp;(INT(ROW($AA220)/65))*65+2)))</f>
        <v>-45</v>
      </c>
      <c r="AK203" s="44">
        <f t="shared" ca="1" si="42"/>
        <v>-44</v>
      </c>
      <c r="AL203" s="44" cm="1">
        <f t="array" aca="1" ref="AL203" ca="1" xml:space="preserve">
N("initial sens-loopgain-gain-gain ref-vcm")+
$AH203-
BoxVal(ROW($AA203),26,COLUMN(INDIRECT("T"&amp;(INT(ROW($AA220)/65))*65+2)))-
$AB203-
$W203-
IFERROR(VLOOKUP($AC203,$CT$1:$DC$31,7,FALSE),0)</f>
        <v>-45</v>
      </c>
      <c r="AM203" s="44">
        <f t="shared" ca="1" si="43"/>
        <v>-44</v>
      </c>
      <c r="AN203" s="36" t="str">
        <f t="shared" ca="1" si="44"/>
        <v>00</v>
      </c>
      <c r="AO203" s="36" t="str" cm="1">
        <f t="array" aca="1" ref="AO203" ca="1">ManualLookup(AB203,BoxVal(ROW(AB203),4,COLUMN(AO201)),INDIRECT(DO$3))</f>
        <v>0B</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3" t="s">
        <v>15</v>
      </c>
      <c r="T204" s="15" t="s">
        <v>436</v>
      </c>
      <c r="U204" s="36" t="str">
        <f t="shared" ca="1" si="38"/>
        <v>0x0C=-44.00,-43.00;</v>
      </c>
      <c r="V204" s="37"/>
      <c r="W204" s="37"/>
      <c r="X204" s="68"/>
      <c r="Y204" s="68"/>
      <c r="Z204" s="55">
        <f t="shared" ca="1" si="39"/>
        <v>5.5</v>
      </c>
      <c r="AA204" s="39" t="s">
        <v>436</v>
      </c>
      <c r="AB204" s="40">
        <v>5.5</v>
      </c>
      <c r="AC204" s="40" t="s">
        <v>995</v>
      </c>
      <c r="AD204" s="40">
        <v>1</v>
      </c>
      <c r="AE204" s="41">
        <v>0</v>
      </c>
      <c r="AF204" s="42">
        <v>-44</v>
      </c>
      <c r="AG204" s="47">
        <f t="shared" si="45"/>
        <v>-43</v>
      </c>
      <c r="AH204" s="43">
        <f t="shared" ca="1" si="40"/>
        <v>-38.5</v>
      </c>
      <c r="AI204" s="43">
        <f t="shared" ca="1" si="41"/>
        <v>-37.5</v>
      </c>
      <c r="AJ204" s="44" cm="1">
        <f t="array" aca="1" ref="AJ204" ca="1" xml:space="preserve">
N("initial sens-loopgain")+
$AF204-BoxVal(ROW($AA204),26,COLUMN(INDIRECT("T"&amp;(INT(ROW($AA221)/65))*65+2)))</f>
        <v>-46</v>
      </c>
      <c r="AK204" s="44">
        <f t="shared" ca="1" si="42"/>
        <v>-45</v>
      </c>
      <c r="AL204" s="44" cm="1">
        <f t="array" aca="1" ref="AL204" ca="1" xml:space="preserve">
N("initial sens-loopgain-gain-gain ref-vcm")+
$AH204-
BoxVal(ROW($AA204),26,COLUMN(INDIRECT("T"&amp;(INT(ROW($AA221)/65))*65+2)))-
$AB204-
$W204-
IFERROR(VLOOKUP($AC204,$CT$1:$DC$31,7,FALSE),0)</f>
        <v>-46</v>
      </c>
      <c r="AM204" s="44">
        <f t="shared" ca="1" si="43"/>
        <v>-45</v>
      </c>
      <c r="AN204" s="36" t="str">
        <f t="shared" ref="AN204" ca="1" si="46">IF(BoxVal(ROW(AA204),9,COLUMN(T202))="FIX","00",ManualLookup(AA204,BoxVal(ROW(AA204),4,COLUMN(AN202)),INDIRECT(DN$3)))</f>
        <v>00</v>
      </c>
      <c r="AO204" s="36" t="str" cm="1">
        <f t="array" aca="1" ref="AO204" ca="1">ManualLookup(AB204,BoxVal(ROW(AB204),4,COLUMN(AO202)),INDIRECT(DO$3))</f>
        <v>0C</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3" t="s">
        <v>705</v>
      </c>
      <c r="T205" s="15" t="s">
        <v>990</v>
      </c>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S206" s="73" t="s">
        <v>605</v>
      </c>
      <c r="T206" s="15" t="s">
        <v>991</v>
      </c>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S207" s="73" t="s">
        <v>721</v>
      </c>
      <c r="T207" s="15" t="s">
        <v>26</v>
      </c>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S208" s="73" t="s">
        <v>20</v>
      </c>
      <c r="T208" s="15">
        <v>-41</v>
      </c>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S209" s="73"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3" t="s">
        <v>544</v>
      </c>
      <c r="T210" s="15" t="s">
        <v>1229</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3" t="s">
        <v>12</v>
      </c>
      <c r="T211" s="15" t="s">
        <v>562</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73"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3" t="s">
        <v>573</v>
      </c>
      <c r="T213" s="15">
        <v>1.1000000000000001</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3" t="s">
        <v>590</v>
      </c>
      <c r="T214" s="15">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3"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12"/>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
        <v>188</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
        <v>44</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
        <v>368</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44368</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5</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-38+/-1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3" t="s">
        <v>719</v>
      </c>
      <c r="T227" s="54" t="str">
        <f>T206&amp;" : "&amp;T209&amp;" "&amp;"(uA)"&amp;CHAR(10)&amp;"Vdc&amp;Remark: "&amp;T212</f>
        <v>3.3V : 100~200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17V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15V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7: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7: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7: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7:45" ht="30" customHeight="1" x14ac:dyDescent="0.25">
      <c r="Q260" s="73"/>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7:45" ht="30" customHeight="1" x14ac:dyDescent="0.25">
      <c r="Q261" s="73"/>
      <c r="S261" s="31" cm="1">
        <f t="array" ref="S261">BoxNum(ROW($S261))</f>
        <v>5</v>
      </c>
      <c r="T261" s="7" t="s">
        <v>698</v>
      </c>
      <c r="U261" s="15" t="s">
        <v>1224</v>
      </c>
      <c r="V261" s="12"/>
      <c r="W261" s="65"/>
      <c r="X261" s="12"/>
      <c r="Y261" s="7" t="str">
        <f>VLOOKUP(U261,$DX$1:$DZ$21,3,FALSE)</f>
        <v>-</v>
      </c>
      <c r="Z261" s="81"/>
      <c r="AD261" s="8"/>
    </row>
    <row r="262" spans="17:45" ht="30" customHeight="1" x14ac:dyDescent="0.25">
      <c r="Q262" s="73"/>
      <c r="S262" s="7" t="s">
        <v>24</v>
      </c>
      <c r="T262" s="15" t="s">
        <v>447</v>
      </c>
      <c r="U262" s="5" t="s">
        <v>23</v>
      </c>
      <c r="V262" s="7">
        <f>VLOOKUP(U261,$DX$1:$DZ$21,2,FALSE)</f>
        <v>0</v>
      </c>
      <c r="W262" s="19"/>
      <c r="X262" s="19"/>
      <c r="Y262" s="19"/>
      <c r="Z262" s="19"/>
      <c r="AA262" s="5" t="s">
        <v>592</v>
      </c>
      <c r="AB262" s="26" t="str">
        <f>T281&amp;"_"&amp;ABS(T279)&amp;"dB_"&amp;T283&amp;"_"&amp;T284&amp;"_"&amp;GetAbsMaxMinText(AF265:AG324)&amp;"_"&amp;T264&amp;"_"&amp;T263&amp;S261&amp;"."&amp;T287</f>
        <v>default_NormalMode_38dB_G805YB_2227F_390_465_ZTS6156_MP5.4</v>
      </c>
      <c r="AC262" s="18"/>
      <c r="AD262" s="18"/>
      <c r="AE262" s="18"/>
      <c r="AF262" s="18"/>
      <c r="AG262" s="18"/>
      <c r="AH262" s="19"/>
      <c r="AI262" s="19" t="s">
        <v>2</v>
      </c>
      <c r="AJ262" s="16" t="s">
        <v>1273</v>
      </c>
      <c r="AK262" s="16"/>
      <c r="AL262" s="16"/>
      <c r="AM262" s="16"/>
      <c r="AN262" s="16"/>
      <c r="AO262" s="16"/>
      <c r="AP262" s="16"/>
      <c r="AQ262" s="16"/>
      <c r="AR262" s="16"/>
      <c r="AS262" s="16"/>
    </row>
    <row r="263" spans="17:45" ht="30" customHeight="1" x14ac:dyDescent="0.25">
      <c r="Q263" s="73"/>
      <c r="S263" s="7" t="s">
        <v>5</v>
      </c>
      <c r="T263" s="15" t="s">
        <v>1148</v>
      </c>
      <c r="U263" s="32" t="str">
        <f>HYPERLINK("#A"&amp;(S261+1),"&lt;==Block" &amp; $S261 &amp;"==&gt;")</f>
        <v>&lt;==Block5==&gt;</v>
      </c>
      <c r="V263" s="51"/>
      <c r="W263" s="19"/>
      <c r="X263" s="19"/>
      <c r="Y263" s="79"/>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7:45" ht="30" customHeight="1" x14ac:dyDescent="0.25">
      <c r="Q264" s="73"/>
      <c r="S264" s="7" t="s">
        <v>10</v>
      </c>
      <c r="T264" s="15" t="s">
        <v>284</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non</v>
      </c>
      <c r="AS264" s="35"/>
    </row>
    <row r="265" spans="17:45" ht="30" customHeight="1" x14ac:dyDescent="0.25">
      <c r="Q265" s="73"/>
      <c r="S265" s="7" t="s">
        <v>18</v>
      </c>
      <c r="T265" s="15" t="s">
        <v>45</v>
      </c>
      <c r="U265" s="36" t="str">
        <f t="shared" ref="U265:U273" ca="1" si="47">ConfigCode($AA265,$AN265,$AO265,$AP265,$AQ265,$AR265,$AF265,$AG265,2)</f>
        <v>0x08=-40.00,-39.00;</v>
      </c>
      <c r="V265" s="37"/>
      <c r="W265" s="37"/>
      <c r="X265" s="68"/>
      <c r="Y265" s="68"/>
      <c r="Z265" s="55">
        <f t="shared" ref="Z265:Z273" ca="1" si="48" xml:space="preserve">
N("vbias,vlookup vbias range")+
VLOOKUP($AA265,INDIRECT(BoxVal(ROW($AA265),34,COLUMN(T261))),2,FALSE)+
N("gain")+
$AB265+
N("vcm")+
VLOOKUP($AC265,$CT$1:$DC$31,7,FALSE)+
N("(vbias*vcp*vbg-vbias)*sensor ratio")+
VbiasCal($AA265,$AD265,$AE265,BoxVal(ROW($AC265),18,COLUMN($T$22)))+
N("vbias ref+gain ref")+
$V265+$W265</f>
        <v>1.5</v>
      </c>
      <c r="AA265" s="39" t="s">
        <v>965</v>
      </c>
      <c r="AB265" s="40">
        <v>1.5</v>
      </c>
      <c r="AC265" s="40" t="s">
        <v>995</v>
      </c>
      <c r="AD265" s="40">
        <v>1</v>
      </c>
      <c r="AE265" s="41">
        <v>0</v>
      </c>
      <c r="AF265" s="42">
        <v>-40</v>
      </c>
      <c r="AG265" s="42">
        <v>-39</v>
      </c>
      <c r="AH265" s="43">
        <f t="shared" ref="AH265:AH273" ca="1" si="49">$AF265+$Z265</f>
        <v>-38.5</v>
      </c>
      <c r="AI265" s="43">
        <f t="shared" ref="AI265:AI273" ca="1" si="50">$AG265+$Z265</f>
        <v>-37.5</v>
      </c>
      <c r="AJ265" s="44" cm="1">
        <f t="array" aca="1" ref="AJ265" ca="1" xml:space="preserve">
N("initial sens-loopgain")+
$AF265-BoxVal(ROW($AA265),26,COLUMN(INDIRECT("T"&amp;(INT(ROW($AA282)/65))*65+2)))</f>
        <v>-42</v>
      </c>
      <c r="AK265" s="44">
        <f t="shared" ref="AK265:AK273" ca="1" si="51">AJ265+(AG265-AF265)</f>
        <v>-41</v>
      </c>
      <c r="AL265" s="44" cm="1">
        <f t="array" aca="1" ref="AL265" ca="1" xml:space="preserve">
N("initial sens-loopgain-gain-gain ref-vcm")+
$AH265-
BoxVal(ROW($AA265),26,COLUMN(INDIRECT("T"&amp;(INT(ROW($AA282)/65))*65+2)))-
$AB265-
$W265-
IFERROR(VLOOKUP($AC265,$CT$1:$DC$31,7,FALSE),0)</f>
        <v>-42</v>
      </c>
      <c r="AM265" s="44">
        <f t="shared" ref="AM265:AM273" ca="1" si="52">AL265+(AG265-AF265)</f>
        <v>-41</v>
      </c>
      <c r="AN265" s="36" t="str">
        <f t="shared" ref="AN265:AN273" ca="1" si="53">IF(BoxVal(ROW(AA265),9,COLUMN(T263))="FIX","00",ManualLookup(AA265,BoxVal(ROW(AA265),4,COLUMN(AN263)),INDIRECT(DN$3)))</f>
        <v>00</v>
      </c>
      <c r="AO265" s="36" t="str" cm="1">
        <f t="array" aca="1" ref="AO265" ca="1">ManualLookup(AB265,BoxVal(ROW(AB265),4,COLUMN(AO263)),INDIRECT(DO$3))</f>
        <v>08</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7:45" ht="30" customHeight="1" x14ac:dyDescent="0.25">
      <c r="Q266" s="73"/>
      <c r="S266" s="7" t="s">
        <v>13</v>
      </c>
      <c r="T266" s="15" t="s">
        <v>379</v>
      </c>
      <c r="U266" s="36" t="str">
        <f t="shared" ca="1" si="47"/>
        <v>0x09=-40.80,-40.00;</v>
      </c>
      <c r="V266" s="37"/>
      <c r="W266" s="37"/>
      <c r="X266" s="68"/>
      <c r="Y266" s="68"/>
      <c r="Z266" s="55">
        <f t="shared" ca="1" si="48"/>
        <v>2.5</v>
      </c>
      <c r="AA266" s="39" t="s">
        <v>965</v>
      </c>
      <c r="AB266" s="40">
        <v>2.5</v>
      </c>
      <c r="AC266" s="40" t="s">
        <v>995</v>
      </c>
      <c r="AD266" s="40">
        <v>1</v>
      </c>
      <c r="AE266" s="41">
        <v>0</v>
      </c>
      <c r="AF266" s="42">
        <v>-40.799999999999997</v>
      </c>
      <c r="AG266" s="47">
        <f t="shared" ref="AG266:AG273" si="54">AF265</f>
        <v>-40</v>
      </c>
      <c r="AH266" s="43">
        <f t="shared" ca="1" si="49"/>
        <v>-38.299999999999997</v>
      </c>
      <c r="AI266" s="43">
        <f t="shared" ca="1" si="50"/>
        <v>-37.5</v>
      </c>
      <c r="AJ266" s="44" cm="1">
        <f t="array" aca="1" ref="AJ266" ca="1" xml:space="preserve">
N("initial sens-loopgain")+
$AF266-BoxVal(ROW($AA266),26,COLUMN(INDIRECT("T"&amp;(INT(ROW($AA283)/65))*65+2)))</f>
        <v>-42.8</v>
      </c>
      <c r="AK266" s="44">
        <f t="shared" ca="1" si="51"/>
        <v>-42</v>
      </c>
      <c r="AL266" s="44" cm="1">
        <f t="array" aca="1" ref="AL266" ca="1" xml:space="preserve">
N("initial sens-loopgain-gain-gain ref-vcm")+
$AH266-
BoxVal(ROW($AA266),26,COLUMN(INDIRECT("T"&amp;(INT(ROW($AA283)/65))*65+2)))-
$AB266-
$W266-
IFERROR(VLOOKUP($AC266,$CT$1:$DC$31,7,FALSE),0)</f>
        <v>-42.8</v>
      </c>
      <c r="AM266" s="44">
        <f t="shared" ca="1" si="52"/>
        <v>-42</v>
      </c>
      <c r="AN266" s="36" t="str">
        <f t="shared" ca="1" si="53"/>
        <v>00</v>
      </c>
      <c r="AO266" s="36" t="str" cm="1">
        <f t="array" aca="1" ref="AO266" ca="1">ManualLookup(AB266,BoxVal(ROW(AB266),4,COLUMN(AO264)),INDIRECT(DO$3))</f>
        <v>09</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7:45" ht="30" customHeight="1" x14ac:dyDescent="0.25">
      <c r="Q267" s="73"/>
      <c r="S267" s="26"/>
      <c r="T267" s="17"/>
      <c r="U267" s="36" t="str">
        <f t="shared" ca="1" si="47"/>
        <v>0x38=-41.20,-40.80;</v>
      </c>
      <c r="V267" s="37"/>
      <c r="W267" s="37"/>
      <c r="X267" s="68"/>
      <c r="Y267" s="68"/>
      <c r="Z267" s="55">
        <f t="shared" ca="1" si="48"/>
        <v>2.7</v>
      </c>
      <c r="AA267" s="39" t="s">
        <v>584</v>
      </c>
      <c r="AB267" s="40">
        <v>1.5</v>
      </c>
      <c r="AC267" s="40" t="s">
        <v>995</v>
      </c>
      <c r="AD267" s="40">
        <v>1</v>
      </c>
      <c r="AE267" s="41">
        <v>0</v>
      </c>
      <c r="AF267" s="42">
        <v>-41.2</v>
      </c>
      <c r="AG267" s="47">
        <f t="shared" si="54"/>
        <v>-40.799999999999997</v>
      </c>
      <c r="AH267" s="43">
        <f t="shared" ca="1" si="49"/>
        <v>-38.5</v>
      </c>
      <c r="AI267" s="43">
        <f t="shared" ca="1" si="50"/>
        <v>-38.099999999999994</v>
      </c>
      <c r="AJ267" s="44" cm="1">
        <f t="array" aca="1" ref="AJ267" ca="1" xml:space="preserve">
N("initial sens-loopgain")+
$AF267-BoxVal(ROW($AA267),26,COLUMN(INDIRECT("T"&amp;(INT(ROW($AA284)/65))*65+2)))</f>
        <v>-43.2</v>
      </c>
      <c r="AK267" s="44">
        <f t="shared" ca="1" si="51"/>
        <v>-42.8</v>
      </c>
      <c r="AL267" s="44" cm="1">
        <f t="array" aca="1" ref="AL267" ca="1" xml:space="preserve">
N("initial sens-loopgain-gain-gain ref-vcm")+
$AH267-
BoxVal(ROW($AA267),26,COLUMN(INDIRECT("T"&amp;(INT(ROW($AA284)/65))*65+2)))-
$AB267-
$W267-
IFERROR(VLOOKUP($AC267,$CT$1:$DC$31,7,FALSE),0)</f>
        <v>-42</v>
      </c>
      <c r="AM267" s="44">
        <f t="shared" ca="1" si="52"/>
        <v>-41.599999999999994</v>
      </c>
      <c r="AN267" s="36" t="str">
        <f t="shared" ca="1" si="53"/>
        <v>30</v>
      </c>
      <c r="AO267" s="36" t="str" cm="1">
        <f t="array" aca="1" ref="AO267" ca="1">ManualLookup(AB267,BoxVal(ROW(AB267),4,COLUMN(AO265)),INDIRECT(DO$3))</f>
        <v>08</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7:45" ht="30" customHeight="1" x14ac:dyDescent="0.25">
      <c r="Q268" s="73"/>
      <c r="S268" s="7" t="s">
        <v>19</v>
      </c>
      <c r="T268" s="15" t="s">
        <v>965</v>
      </c>
      <c r="U268" s="36" t="str">
        <f t="shared" ca="1" si="47"/>
        <v>0x39=-42.20,-41.20;</v>
      </c>
      <c r="V268" s="37"/>
      <c r="W268" s="37"/>
      <c r="X268" s="68"/>
      <c r="Y268" s="68"/>
      <c r="Z268" s="55">
        <f t="shared" ca="1" si="48"/>
        <v>3.7</v>
      </c>
      <c r="AA268" s="39" t="s">
        <v>584</v>
      </c>
      <c r="AB268" s="40">
        <v>2.5</v>
      </c>
      <c r="AC268" s="40" t="s">
        <v>995</v>
      </c>
      <c r="AD268" s="40">
        <v>1</v>
      </c>
      <c r="AE268" s="41">
        <v>0</v>
      </c>
      <c r="AF268" s="42">
        <v>-42.2</v>
      </c>
      <c r="AG268" s="47">
        <f t="shared" si="54"/>
        <v>-41.2</v>
      </c>
      <c r="AH268" s="43">
        <f t="shared" ca="1" si="49"/>
        <v>-38.5</v>
      </c>
      <c r="AI268" s="43">
        <f t="shared" ca="1" si="50"/>
        <v>-37.5</v>
      </c>
      <c r="AJ268" s="44" cm="1">
        <f t="array" aca="1" ref="AJ268" ca="1" xml:space="preserve">
N("initial sens-loopgain")+
$AF268-BoxVal(ROW($AA268),26,COLUMN(INDIRECT("T"&amp;(INT(ROW($AA285)/65))*65+2)))</f>
        <v>-44.2</v>
      </c>
      <c r="AK268" s="44">
        <f t="shared" ca="1" si="51"/>
        <v>-43.2</v>
      </c>
      <c r="AL268" s="44" cm="1">
        <f t="array" aca="1" ref="AL268" ca="1" xml:space="preserve">
N("initial sens-loopgain-gain-gain ref-vcm")+
$AH268-
BoxVal(ROW($AA268),26,COLUMN(INDIRECT("T"&amp;(INT(ROW($AA285)/65))*65+2)))-
$AB268-
$W268-
IFERROR(VLOOKUP($AC268,$CT$1:$DC$31,7,FALSE),0)</f>
        <v>-43</v>
      </c>
      <c r="AM268" s="44">
        <f t="shared" ca="1" si="52"/>
        <v>-42</v>
      </c>
      <c r="AN268" s="36" t="str">
        <f t="shared" ca="1" si="53"/>
        <v>30</v>
      </c>
      <c r="AO268" s="36" t="str" cm="1">
        <f t="array" aca="1" ref="AO268" ca="1">ManualLookup(AB268,BoxVal(ROW(AB268),4,COLUMN(AO266)),INDIRECT(DO$3))</f>
        <v>09</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7:45" ht="30" customHeight="1" x14ac:dyDescent="0.25">
      <c r="Q269" s="73"/>
      <c r="S269" s="73" t="s">
        <v>15</v>
      </c>
      <c r="T269" s="15" t="s">
        <v>801</v>
      </c>
      <c r="U269" s="36" t="str">
        <f t="shared" ca="1" si="47"/>
        <v>0x48=-43.00,-42.20;</v>
      </c>
      <c r="V269" s="37"/>
      <c r="W269" s="37"/>
      <c r="X269" s="68"/>
      <c r="Y269" s="68"/>
      <c r="Z269" s="55">
        <f t="shared" ca="1" si="48"/>
        <v>4.5</v>
      </c>
      <c r="AA269" s="39" t="s">
        <v>586</v>
      </c>
      <c r="AB269" s="40">
        <v>1.5</v>
      </c>
      <c r="AC269" s="40" t="s">
        <v>995</v>
      </c>
      <c r="AD269" s="40">
        <v>1</v>
      </c>
      <c r="AE269" s="41">
        <v>0</v>
      </c>
      <c r="AF269" s="42">
        <v>-43</v>
      </c>
      <c r="AG269" s="47">
        <f t="shared" si="54"/>
        <v>-42.2</v>
      </c>
      <c r="AH269" s="43">
        <f t="shared" ca="1" si="49"/>
        <v>-38.5</v>
      </c>
      <c r="AI269" s="43">
        <f t="shared" ca="1" si="50"/>
        <v>-37.700000000000003</v>
      </c>
      <c r="AJ269" s="44" cm="1">
        <f t="array" aca="1" ref="AJ269" ca="1" xml:space="preserve">
N("initial sens-loopgain")+
$AF269-BoxVal(ROW($AA269),26,COLUMN(INDIRECT("T"&amp;(INT(ROW($AA286)/65))*65+2)))</f>
        <v>-45</v>
      </c>
      <c r="AK269" s="44">
        <f t="shared" ca="1" si="51"/>
        <v>-44.2</v>
      </c>
      <c r="AL269" s="44" cm="1">
        <f t="array" aca="1" ref="AL269" ca="1" xml:space="preserve">
N("initial sens-loopgain-gain-gain ref-vcm")+
$AH269-
BoxVal(ROW($AA269),26,COLUMN(INDIRECT("T"&amp;(INT(ROW($AA286)/65))*65+2)))-
$AB269-
$W269-
IFERROR(VLOOKUP($AC269,$CT$1:$DC$31,7,FALSE),0)</f>
        <v>-42</v>
      </c>
      <c r="AM269" s="44">
        <f t="shared" ca="1" si="52"/>
        <v>-41.2</v>
      </c>
      <c r="AN269" s="36" t="str">
        <f t="shared" ca="1" si="53"/>
        <v>40</v>
      </c>
      <c r="AO269" s="36" t="str" cm="1">
        <f t="array" aca="1" ref="AO269" ca="1">ManualLookup(AB269,BoxVal(ROW(AB269),4,COLUMN(AO267)),INDIRECT(DO$3))</f>
        <v>08</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7:45" ht="30" customHeight="1" x14ac:dyDescent="0.25">
      <c r="Q270" s="73"/>
      <c r="S270" s="73" t="s">
        <v>705</v>
      </c>
      <c r="T270" s="15" t="s">
        <v>990</v>
      </c>
      <c r="U270" s="36" t="str">
        <f t="shared" ca="1" si="47"/>
        <v>0x49=-44.00,-43.00;</v>
      </c>
      <c r="V270" s="37"/>
      <c r="W270" s="37"/>
      <c r="X270" s="68"/>
      <c r="Y270" s="68"/>
      <c r="Z270" s="55">
        <f t="shared" ca="1" si="48"/>
        <v>5.5</v>
      </c>
      <c r="AA270" s="39" t="s">
        <v>586</v>
      </c>
      <c r="AB270" s="40">
        <v>2.5</v>
      </c>
      <c r="AC270" s="40" t="s">
        <v>995</v>
      </c>
      <c r="AD270" s="40">
        <v>1</v>
      </c>
      <c r="AE270" s="41">
        <v>0</v>
      </c>
      <c r="AF270" s="42">
        <v>-44</v>
      </c>
      <c r="AG270" s="47">
        <f t="shared" si="54"/>
        <v>-43</v>
      </c>
      <c r="AH270" s="43">
        <f t="shared" ca="1" si="49"/>
        <v>-38.5</v>
      </c>
      <c r="AI270" s="43">
        <f t="shared" ca="1" si="50"/>
        <v>-37.5</v>
      </c>
      <c r="AJ270" s="44" cm="1">
        <f t="array" aca="1" ref="AJ270" ca="1" xml:space="preserve">
N("initial sens-loopgain")+
$AF270-BoxVal(ROW($AA270),26,COLUMN(INDIRECT("T"&amp;(INT(ROW($AA287)/65))*65+2)))</f>
        <v>-46</v>
      </c>
      <c r="AK270" s="44">
        <f t="shared" ca="1" si="51"/>
        <v>-45</v>
      </c>
      <c r="AL270" s="44" cm="1">
        <f t="array" aca="1" ref="AL270" ca="1" xml:space="preserve">
N("initial sens-loopgain-gain-gain ref-vcm")+
$AH270-
BoxVal(ROW($AA270),26,COLUMN(INDIRECT("T"&amp;(INT(ROW($AA287)/65))*65+2)))-
$AB270-
$W270-
IFERROR(VLOOKUP($AC270,$CT$1:$DC$31,7,FALSE),0)</f>
        <v>-43</v>
      </c>
      <c r="AM270" s="44">
        <f t="shared" ca="1" si="52"/>
        <v>-42</v>
      </c>
      <c r="AN270" s="36" t="str">
        <f t="shared" ca="1" si="53"/>
        <v>40</v>
      </c>
      <c r="AO270" s="36" t="str" cm="1">
        <f t="array" aca="1" ref="AO270" ca="1">ManualLookup(AB270,BoxVal(ROW(AB270),4,COLUMN(AO268)),INDIRECT(DO$3))</f>
        <v>09</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7:45" ht="30" customHeight="1" x14ac:dyDescent="0.25">
      <c r="Q271" s="73"/>
      <c r="S271" s="73" t="s">
        <v>605</v>
      </c>
      <c r="T271" s="15" t="s">
        <v>991</v>
      </c>
      <c r="U271" s="36" t="str">
        <f t="shared" ca="1" si="47"/>
        <v>0x58=-44.80,-44.00;</v>
      </c>
      <c r="V271" s="37"/>
      <c r="W271" s="37"/>
      <c r="X271" s="68"/>
      <c r="Y271" s="68"/>
      <c r="Z271" s="55">
        <f t="shared" ca="1" si="48"/>
        <v>6.3</v>
      </c>
      <c r="AA271" s="39" t="s">
        <v>580</v>
      </c>
      <c r="AB271" s="40">
        <v>1.5</v>
      </c>
      <c r="AC271" s="40" t="s">
        <v>995</v>
      </c>
      <c r="AD271" s="40">
        <v>1</v>
      </c>
      <c r="AE271" s="41">
        <v>0</v>
      </c>
      <c r="AF271" s="42">
        <v>-44.8</v>
      </c>
      <c r="AG271" s="47">
        <f t="shared" si="54"/>
        <v>-44</v>
      </c>
      <c r="AH271" s="43">
        <f t="shared" ca="1" si="49"/>
        <v>-38.5</v>
      </c>
      <c r="AI271" s="43">
        <f t="shared" ca="1" si="50"/>
        <v>-37.700000000000003</v>
      </c>
      <c r="AJ271" s="44" cm="1">
        <f t="array" aca="1" ref="AJ271" ca="1" xml:space="preserve">
N("initial sens-loopgain")+
$AF271-BoxVal(ROW($AA271),26,COLUMN(INDIRECT("T"&amp;(INT(ROW($AA288)/65))*65+2)))</f>
        <v>-46.8</v>
      </c>
      <c r="AK271" s="44">
        <f t="shared" ca="1" si="51"/>
        <v>-46</v>
      </c>
      <c r="AL271" s="44" cm="1">
        <f t="array" aca="1" ref="AL271" ca="1" xml:space="preserve">
N("initial sens-loopgain-gain-gain ref-vcm")+
$AH271-
BoxVal(ROW($AA271),26,COLUMN(INDIRECT("T"&amp;(INT(ROW($AA288)/65))*65+2)))-
$AB271-
$W271-
IFERROR(VLOOKUP($AC271,$CT$1:$DC$31,7,FALSE),0)</f>
        <v>-42</v>
      </c>
      <c r="AM271" s="44">
        <f t="shared" ca="1" si="52"/>
        <v>-41.2</v>
      </c>
      <c r="AN271" s="36" t="str">
        <f t="shared" ca="1" si="53"/>
        <v>50</v>
      </c>
      <c r="AO271" s="36" t="str" cm="1">
        <f t="array" aca="1" ref="AO271" ca="1">ManualLookup(AB271,BoxVal(ROW(AB271),4,COLUMN(AO269)),INDIRECT(DO$3))</f>
        <v>08</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7:45" ht="30" customHeight="1" x14ac:dyDescent="0.25">
      <c r="Q272" s="73"/>
      <c r="S272" s="73" t="s">
        <v>721</v>
      </c>
      <c r="T272" s="15" t="s">
        <v>26</v>
      </c>
      <c r="U272" s="36" t="str">
        <f t="shared" ca="1" si="47"/>
        <v>0x59=-45.80,-44.80;</v>
      </c>
      <c r="V272" s="37"/>
      <c r="W272" s="37"/>
      <c r="X272" s="68"/>
      <c r="Y272" s="68"/>
      <c r="Z272" s="55">
        <f t="shared" ca="1" si="48"/>
        <v>7.3</v>
      </c>
      <c r="AA272" s="39" t="s">
        <v>580</v>
      </c>
      <c r="AB272" s="40">
        <v>2.5</v>
      </c>
      <c r="AC272" s="40" t="s">
        <v>995</v>
      </c>
      <c r="AD272" s="40">
        <v>1</v>
      </c>
      <c r="AE272" s="41">
        <v>0</v>
      </c>
      <c r="AF272" s="42">
        <v>-45.8</v>
      </c>
      <c r="AG272" s="47">
        <f t="shared" si="54"/>
        <v>-44.8</v>
      </c>
      <c r="AH272" s="43">
        <f t="shared" ca="1" si="49"/>
        <v>-38.5</v>
      </c>
      <c r="AI272" s="43">
        <f t="shared" ca="1" si="50"/>
        <v>-37.5</v>
      </c>
      <c r="AJ272" s="44" cm="1">
        <f t="array" aca="1" ref="AJ272" ca="1" xml:space="preserve">
N("initial sens-loopgain")+
$AF272-BoxVal(ROW($AA272),26,COLUMN(INDIRECT("T"&amp;(INT(ROW($AA289)/65))*65+2)))</f>
        <v>-47.8</v>
      </c>
      <c r="AK272" s="44">
        <f t="shared" ca="1" si="51"/>
        <v>-46.8</v>
      </c>
      <c r="AL272" s="44" cm="1">
        <f t="array" aca="1" ref="AL272" ca="1" xml:space="preserve">
N("initial sens-loopgain-gain-gain ref-vcm")+
$AH272-
BoxVal(ROW($AA272),26,COLUMN(INDIRECT("T"&amp;(INT(ROW($AA289)/65))*65+2)))-
$AB272-
$W272-
IFERROR(VLOOKUP($AC272,$CT$1:$DC$31,7,FALSE),0)</f>
        <v>-43</v>
      </c>
      <c r="AM272" s="44">
        <f t="shared" ca="1" si="52"/>
        <v>-42</v>
      </c>
      <c r="AN272" s="36" t="str">
        <f t="shared" ca="1" si="53"/>
        <v>50</v>
      </c>
      <c r="AO272" s="36" t="str" cm="1">
        <f t="array" aca="1" ref="AO272" ca="1">ManualLookup(AB272,BoxVal(ROW(AB272),4,COLUMN(AO270)),INDIRECT(DO$3))</f>
        <v>09</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7:45" ht="30" customHeight="1" x14ac:dyDescent="0.25">
      <c r="Q273" s="73"/>
      <c r="S273" s="73" t="s">
        <v>20</v>
      </c>
      <c r="T273" s="15">
        <v>-41</v>
      </c>
      <c r="U273" s="36" t="str">
        <f t="shared" ca="1" si="47"/>
        <v>0x5A=-46.50,-45.80;</v>
      </c>
      <c r="V273" s="37"/>
      <c r="W273" s="37"/>
      <c r="X273" s="38"/>
      <c r="Y273" s="38"/>
      <c r="Z273" s="55">
        <f t="shared" ca="1" si="48"/>
        <v>8.3000000000000007</v>
      </c>
      <c r="AA273" s="39" t="s">
        <v>580</v>
      </c>
      <c r="AB273" s="40">
        <v>3.5</v>
      </c>
      <c r="AC273" s="40" t="s">
        <v>995</v>
      </c>
      <c r="AD273" s="40">
        <v>1</v>
      </c>
      <c r="AE273" s="41">
        <v>0</v>
      </c>
      <c r="AF273" s="42">
        <v>-46.5</v>
      </c>
      <c r="AG273" s="47">
        <f t="shared" si="54"/>
        <v>-45.8</v>
      </c>
      <c r="AH273" s="43">
        <f t="shared" ca="1" si="49"/>
        <v>-38.200000000000003</v>
      </c>
      <c r="AI273" s="43">
        <f t="shared" ca="1" si="50"/>
        <v>-37.5</v>
      </c>
      <c r="AJ273" s="44" cm="1">
        <f t="array" aca="1" ref="AJ273" ca="1" xml:space="preserve">
N("initial sens-loopgain")+
$AF273-BoxVal(ROW($AA273),26,COLUMN(INDIRECT("T"&amp;(INT(ROW($AA290)/65))*65+2)))</f>
        <v>-48.5</v>
      </c>
      <c r="AK273" s="44">
        <f t="shared" ca="1" si="51"/>
        <v>-47.8</v>
      </c>
      <c r="AL273" s="44" cm="1">
        <f t="array" aca="1" ref="AL273" ca="1" xml:space="preserve">
N("initial sens-loopgain-gain-gain ref-vcm")+
$AH273-
BoxVal(ROW($AA273),26,COLUMN(INDIRECT("T"&amp;(INT(ROW($AA290)/65))*65+2)))-
$AB273-
$W273-
IFERROR(VLOOKUP($AC273,$CT$1:$DC$31,7,FALSE),0)</f>
        <v>-43.7</v>
      </c>
      <c r="AM273" s="44">
        <f t="shared" ca="1" si="52"/>
        <v>-43</v>
      </c>
      <c r="AN273" s="36" t="str">
        <f t="shared" ca="1" si="53"/>
        <v>50</v>
      </c>
      <c r="AO273" s="36" t="str" cm="1">
        <f t="array" aca="1" ref="AO273" ca="1">ManualLookup(AB273,BoxVal(ROW(AB273),4,COLUMN(AO271)),INDIRECT(DO$3))</f>
        <v>0A</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7:45" ht="30" customHeight="1" x14ac:dyDescent="0.25">
      <c r="Q274" s="73"/>
      <c r="S274" s="73"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7:45" ht="30" customHeight="1" x14ac:dyDescent="0.25">
      <c r="Q275" s="73"/>
      <c r="S275" s="73" t="s">
        <v>544</v>
      </c>
      <c r="T275" s="15" t="s">
        <v>1229</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7:45" ht="30" customHeight="1" x14ac:dyDescent="0.25">
      <c r="Q276" s="73"/>
      <c r="S276" s="73" t="s">
        <v>12</v>
      </c>
      <c r="T276" s="15" t="s">
        <v>562</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7:45" ht="30" customHeight="1" x14ac:dyDescent="0.25">
      <c r="Q277" s="73"/>
      <c r="S277" s="73"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7:45" ht="30" customHeight="1" x14ac:dyDescent="0.25">
      <c r="Q278" s="73"/>
      <c r="S278" s="73"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7:45" ht="30" customHeight="1" x14ac:dyDescent="0.25">
      <c r="Q279" s="73"/>
      <c r="S279" s="73"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7:45" ht="30" customHeight="1" x14ac:dyDescent="0.25">
      <c r="Q280" s="73"/>
      <c r="S280" s="73"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7:45" ht="30" customHeight="1" x14ac:dyDescent="0.25">
      <c r="Q281" s="73"/>
      <c r="S281" s="7" t="s">
        <v>604</v>
      </c>
      <c r="T281" s="7" t="str">
        <f>VLOOKUP($T268,$AU$1:$AZ$31,MATCH($T262,$AU$1:$AZ$1,0),FALSE)&amp;"_"&amp;T270</f>
        <v>default_NormalMode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7: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7:45" ht="30" customHeight="1" x14ac:dyDescent="0.25">
      <c r="S283" s="7" t="s">
        <v>16</v>
      </c>
      <c r="T283" s="7" t="s">
        <v>44</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7:45" ht="30" customHeight="1" x14ac:dyDescent="0.25">
      <c r="S284" s="7" t="s">
        <v>17</v>
      </c>
      <c r="T284" s="7" t="s">
        <v>368</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7: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7: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7:45" ht="30" customHeight="1" x14ac:dyDescent="0.25">
      <c r="S287" s="7" t="s">
        <v>22</v>
      </c>
      <c r="T287" s="15">
        <v>4</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7:45" ht="30" customHeight="1" x14ac:dyDescent="0.25">
      <c r="S288" s="7" t="s">
        <v>696</v>
      </c>
      <c r="T288" s="28">
        <v>44868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3" t="s">
        <v>719</v>
      </c>
      <c r="T292" s="54" t="str">
        <f>T271&amp;" : "&amp;T274&amp;" "&amp;"(uA)"&amp;CHAR(10)&amp;"Vdc&amp;Remark: "&amp;T277</f>
        <v>3.3V : 100~200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17V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15V</v>
      </c>
      <c r="T296" s="3">
        <v>7</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4.8</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v>3</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1.2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-1</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1224</v>
      </c>
      <c r="V326" s="12"/>
      <c r="W326" s="65"/>
      <c r="X326" s="12"/>
      <c r="Y326" s="7" t="str">
        <f>VLOOKUP(U326,$DX$1:$DZ$21,3,FALSE)</f>
        <v>-</v>
      </c>
      <c r="Z326" s="81"/>
      <c r="AD326" s="8"/>
    </row>
    <row r="327" spans="19:45" ht="30" customHeight="1" x14ac:dyDescent="0.25">
      <c r="S327" s="7" t="s">
        <v>24</v>
      </c>
      <c r="T327" s="15" t="s">
        <v>447</v>
      </c>
      <c r="U327" s="5" t="s">
        <v>23</v>
      </c>
      <c r="V327" s="7">
        <f>VLOOKUP(U326,$DX$1:$DZ$21,2,FALSE)</f>
        <v>0</v>
      </c>
      <c r="W327" s="19"/>
      <c r="X327" s="19"/>
      <c r="Y327" s="19"/>
      <c r="Z327" s="19"/>
      <c r="AA327" s="5" t="s">
        <v>592</v>
      </c>
      <c r="AB327" s="26" t="str">
        <f>T346&amp;"_"&amp;ABS(T344)&amp;"dB_"&amp;T348&amp;"_"&amp;T349&amp;"_"&amp;GetAbsMaxMinText(AF330:AG389)&amp;"_"&amp;T329&amp;"_"&amp;T328&amp;S326&amp;"."&amp;T352</f>
        <v>default_NormalMode_38dB_G805YB_2227F_347_412_ZTS6856S_MP6.9</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79"/>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332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non</v>
      </c>
      <c r="AS329" s="35"/>
    </row>
    <row r="330" spans="19:45" ht="30" customHeight="1" x14ac:dyDescent="0.25">
      <c r="S330" s="7" t="s">
        <v>18</v>
      </c>
      <c r="T330" s="15" t="s">
        <v>45</v>
      </c>
      <c r="U330" s="36" t="str">
        <f t="shared" ref="U330:U343" ca="1" si="55">ConfigCode($AA330,$AN330,$AO330,$AP330,$AQ330,$AR330,$AF330,$AG330,2)</f>
        <v>0x26=-35.40,-34.80;</v>
      </c>
      <c r="V330" s="37"/>
      <c r="W330" s="37"/>
      <c r="X330" s="68"/>
      <c r="Y330" s="68"/>
      <c r="Z330" s="55">
        <f t="shared" ref="Z330:Z339" ca="1" si="56" xml:space="preserve">
N("vbias,vlookup vbias range")+
VLOOKUP($AA330,INDIRECT(BoxVal(ROW($AA330),34,COLUMN(T326))),2,FALSE)+
N("gain")+
$AB330+
N("vcm")+
VLOOKUP($AC330,$CT$1:$DC$31,7,FALSE)+
N("(vbias*vcp*vbg-vbias)*sensor ratio")+
VbiasCal($AA330,$AD330,$AE330,BoxVal(ROW($AC330),18,COLUMN($T$22)))+
N("vbias ref+gain ref")+
$V330+$W330</f>
        <v>-2.9</v>
      </c>
      <c r="AA330" s="39" t="s">
        <v>1268</v>
      </c>
      <c r="AB330" s="40">
        <v>-0.5</v>
      </c>
      <c r="AC330" s="40" t="s">
        <v>995</v>
      </c>
      <c r="AD330" s="40">
        <v>1</v>
      </c>
      <c r="AE330" s="41">
        <v>0</v>
      </c>
      <c r="AF330" s="42">
        <v>-35.4</v>
      </c>
      <c r="AG330" s="42">
        <v>-34.799999999999997</v>
      </c>
      <c r="AH330" s="43">
        <f t="shared" ref="AH330:AH343" ca="1" si="57">$AF330+$Z330</f>
        <v>-38.299999999999997</v>
      </c>
      <c r="AI330" s="43">
        <f t="shared" ref="AI330:AI343" ca="1" si="58">$AG330+$Z330</f>
        <v>-37.699999999999996</v>
      </c>
      <c r="AJ330" s="44" cm="1">
        <f t="array" aca="1" ref="AJ330" ca="1" xml:space="preserve">
N("initial sens-loopgain")+
$AF330-BoxVal(ROW($AA330),26,COLUMN(INDIRECT("T"&amp;(INT(ROW($AA347)/65))*65+2)))</f>
        <v>-37.4</v>
      </c>
      <c r="AK330" s="44">
        <f t="shared" ref="AK330:AK339" ca="1" si="59">AJ330+(AG330-AF330)</f>
        <v>-36.799999999999997</v>
      </c>
      <c r="AL330" s="44" cm="1">
        <f t="array" aca="1" ref="AL330" ca="1" xml:space="preserve">
N("initial sens-loopgain-gain-gain ref-vcm")+
$AH330-
BoxVal(ROW($AA330),26,COLUMN(INDIRECT("T"&amp;(INT(ROW($AA347)/65))*65+2)))-
$AB330-
$W330-
IFERROR(VLOOKUP($AC330,$CT$1:$DC$31,7,FALSE),0)</f>
        <v>-39.799999999999997</v>
      </c>
      <c r="AM330" s="44">
        <f t="shared" ref="AM330:AM339" ca="1" si="60">AL330+(AG330-AF330)</f>
        <v>-39.199999999999996</v>
      </c>
      <c r="AN330" s="36" t="str">
        <f t="shared" ref="AN330:AN339" ca="1" si="61">IF(BoxVal(ROW(AA330),9,COLUMN(T328))="FIX","00",ManualLookup(AA330,BoxVal(ROW(AA330),4,COLUMN(AN328)),INDIRECT(DN$3)))</f>
        <v>20</v>
      </c>
      <c r="AO330" s="36" t="str" cm="1">
        <f t="array" aca="1" ref="AO330" ca="1">ManualLookup(AB330,BoxVal(ROW(AB330),4,COLUMN(AO328)),INDIRECT(DO$3))</f>
        <v>06</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5"/>
        <v>0x20=-35.80,-35.40;</v>
      </c>
      <c r="V331" s="37"/>
      <c r="W331" s="37"/>
      <c r="X331" s="68"/>
      <c r="Y331" s="68"/>
      <c r="Z331" s="55">
        <f t="shared" ca="1" si="56"/>
        <v>-2.4</v>
      </c>
      <c r="AA331" s="39" t="s">
        <v>1268</v>
      </c>
      <c r="AB331" s="40">
        <v>0</v>
      </c>
      <c r="AC331" s="40" t="s">
        <v>995</v>
      </c>
      <c r="AD331" s="40">
        <v>1</v>
      </c>
      <c r="AE331" s="41">
        <v>0</v>
      </c>
      <c r="AF331" s="42">
        <v>-35.799999999999997</v>
      </c>
      <c r="AG331" s="47">
        <f t="shared" ref="AG331:AG339" si="62">AF330</f>
        <v>-35.4</v>
      </c>
      <c r="AH331" s="43">
        <f t="shared" ca="1" si="57"/>
        <v>-38.199999999999996</v>
      </c>
      <c r="AI331" s="43">
        <f t="shared" ca="1" si="58"/>
        <v>-37.799999999999997</v>
      </c>
      <c r="AJ331" s="44" cm="1">
        <f t="array" aca="1" ref="AJ331" ca="1" xml:space="preserve">
N("initial sens-loopgain")+
$AF331-BoxVal(ROW($AA331),26,COLUMN(INDIRECT("T"&amp;(INT(ROW($AA348)/65))*65+2)))</f>
        <v>-37.799999999999997</v>
      </c>
      <c r="AK331" s="44">
        <f t="shared" ca="1" si="59"/>
        <v>-37.4</v>
      </c>
      <c r="AL331" s="44" cm="1">
        <f t="array" aca="1" ref="AL331" ca="1" xml:space="preserve">
N("initial sens-loopgain-gain-gain ref-vcm")+
$AH331-
BoxVal(ROW($AA331),26,COLUMN(INDIRECT("T"&amp;(INT(ROW($AA348)/65))*65+2)))-
$AB331-
$W331-
IFERROR(VLOOKUP($AC331,$CT$1:$DC$31,7,FALSE),0)</f>
        <v>-40.199999999999996</v>
      </c>
      <c r="AM331" s="44">
        <f t="shared" ca="1" si="60"/>
        <v>-39.799999999999997</v>
      </c>
      <c r="AN331" s="36" t="str">
        <f t="shared" ca="1" si="61"/>
        <v>20</v>
      </c>
      <c r="AO331" s="36" t="str" cm="1">
        <f t="array" aca="1" ref="AO331" ca="1">ManualLookup(AB331,BoxVal(ROW(AB331),4,COLUMN(AO329)),INDIRECT(DO$3))</f>
        <v>00</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5"/>
        <v>0x03=-36.20,-35.80;</v>
      </c>
      <c r="V332" s="37"/>
      <c r="W332" s="37"/>
      <c r="X332" s="68"/>
      <c r="Y332" s="68"/>
      <c r="Z332" s="55">
        <f t="shared" ca="1" si="56"/>
        <v>-2</v>
      </c>
      <c r="AA332" s="39" t="s">
        <v>965</v>
      </c>
      <c r="AB332" s="40">
        <v>-2</v>
      </c>
      <c r="AC332" s="40" t="s">
        <v>995</v>
      </c>
      <c r="AD332" s="40">
        <v>1</v>
      </c>
      <c r="AE332" s="41">
        <v>0</v>
      </c>
      <c r="AF332" s="42">
        <v>-36.200000000000003</v>
      </c>
      <c r="AG332" s="47">
        <f t="shared" si="62"/>
        <v>-35.799999999999997</v>
      </c>
      <c r="AH332" s="43">
        <f t="shared" ca="1" si="57"/>
        <v>-38.200000000000003</v>
      </c>
      <c r="AI332" s="43">
        <f t="shared" ca="1" si="58"/>
        <v>-37.799999999999997</v>
      </c>
      <c r="AJ332" s="44" cm="1">
        <f t="array" aca="1" ref="AJ332" ca="1" xml:space="preserve">
N("initial sens-loopgain")+
$AF332-BoxVal(ROW($AA332),26,COLUMN(INDIRECT("T"&amp;(INT(ROW($AA349)/65))*65+2)))</f>
        <v>-38.200000000000003</v>
      </c>
      <c r="AK332" s="44">
        <f t="shared" ca="1" si="59"/>
        <v>-37.799999999999997</v>
      </c>
      <c r="AL332" s="44" cm="1">
        <f t="array" aca="1" ref="AL332" ca="1" xml:space="preserve">
N("initial sens-loopgain-gain-gain ref-vcm")+
$AH332-
BoxVal(ROW($AA332),26,COLUMN(INDIRECT("T"&amp;(INT(ROW($AA349)/65))*65+2)))-
$AB332-
$W332-
IFERROR(VLOOKUP($AC332,$CT$1:$DC$31,7,FALSE),0)</f>
        <v>-38.200000000000003</v>
      </c>
      <c r="AM332" s="44">
        <f t="shared" ca="1" si="60"/>
        <v>-37.799999999999997</v>
      </c>
      <c r="AN332" s="36" t="str">
        <f t="shared" ca="1" si="61"/>
        <v>00</v>
      </c>
      <c r="AO332" s="36" t="str" cm="1">
        <f t="array" aca="1" ref="AO332" ca="1">ManualLookup(AB332,BoxVal(ROW(AB332),4,COLUMN(AO330)),INDIRECT(DO$3))</f>
        <v>03</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965</v>
      </c>
      <c r="U333" s="36" t="str">
        <f t="shared" ca="1" si="55"/>
        <v>0x04=-36.90,-36.20;</v>
      </c>
      <c r="V333" s="37"/>
      <c r="W333" s="37"/>
      <c r="X333" s="68"/>
      <c r="Y333" s="68"/>
      <c r="Z333" s="55">
        <f t="shared" ca="1" si="56"/>
        <v>-1.5</v>
      </c>
      <c r="AA333" s="39" t="s">
        <v>965</v>
      </c>
      <c r="AB333" s="40">
        <v>-1.5</v>
      </c>
      <c r="AC333" s="40" t="s">
        <v>995</v>
      </c>
      <c r="AD333" s="40">
        <v>1</v>
      </c>
      <c r="AE333" s="41">
        <v>0</v>
      </c>
      <c r="AF333" s="42">
        <v>-36.9</v>
      </c>
      <c r="AG333" s="47">
        <f t="shared" si="62"/>
        <v>-36.200000000000003</v>
      </c>
      <c r="AH333" s="43">
        <f t="shared" ca="1" si="57"/>
        <v>-38.4</v>
      </c>
      <c r="AI333" s="43">
        <f t="shared" ca="1" si="58"/>
        <v>-37.700000000000003</v>
      </c>
      <c r="AJ333" s="44" cm="1">
        <f t="array" aca="1" ref="AJ333" ca="1" xml:space="preserve">
N("initial sens-loopgain")+
$AF333-BoxVal(ROW($AA333),26,COLUMN(INDIRECT("T"&amp;(INT(ROW($AA350)/65))*65+2)))</f>
        <v>-38.9</v>
      </c>
      <c r="AK333" s="44">
        <f t="shared" ca="1" si="59"/>
        <v>-38.200000000000003</v>
      </c>
      <c r="AL333" s="44" cm="1">
        <f t="array" aca="1" ref="AL333" ca="1" xml:space="preserve">
N("initial sens-loopgain-gain-gain ref-vcm")+
$AH333-
BoxVal(ROW($AA333),26,COLUMN(INDIRECT("T"&amp;(INT(ROW($AA350)/65))*65+2)))-
$AB333-
$W333-
IFERROR(VLOOKUP($AC333,$CT$1:$DC$31,7,FALSE),0)</f>
        <v>-38.9</v>
      </c>
      <c r="AM333" s="44">
        <f t="shared" ca="1" si="60"/>
        <v>-38.200000000000003</v>
      </c>
      <c r="AN333" s="36" t="str">
        <f t="shared" ca="1" si="61"/>
        <v>00</v>
      </c>
      <c r="AO333" s="36" t="str" cm="1">
        <f t="array" aca="1" ref="AO333" ca="1">ManualLookup(AB333,BoxVal(ROW(AB333),4,COLUMN(AO331)),INDIRECT(DO$3))</f>
        <v>04</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3" t="s">
        <v>15</v>
      </c>
      <c r="T334" s="15" t="s">
        <v>801</v>
      </c>
      <c r="U334" s="36" t="str">
        <f t="shared" ca="1" si="55"/>
        <v>0x05=-37.30,-36.90;</v>
      </c>
      <c r="V334" s="37"/>
      <c r="W334" s="37"/>
      <c r="X334" s="68"/>
      <c r="Y334" s="68"/>
      <c r="Z334" s="55">
        <f t="shared" ca="1" si="56"/>
        <v>-1</v>
      </c>
      <c r="AA334" s="39" t="s">
        <v>965</v>
      </c>
      <c r="AB334" s="40">
        <v>-1</v>
      </c>
      <c r="AC334" s="40" t="s">
        <v>995</v>
      </c>
      <c r="AD334" s="40">
        <v>1</v>
      </c>
      <c r="AE334" s="41">
        <v>0</v>
      </c>
      <c r="AF334" s="42">
        <v>-37.299999999999997</v>
      </c>
      <c r="AG334" s="47">
        <f t="shared" si="62"/>
        <v>-36.9</v>
      </c>
      <c r="AH334" s="43">
        <f t="shared" ca="1" si="57"/>
        <v>-38.299999999999997</v>
      </c>
      <c r="AI334" s="43">
        <f t="shared" ca="1" si="58"/>
        <v>-37.9</v>
      </c>
      <c r="AJ334" s="44" cm="1">
        <f t="array" aca="1" ref="AJ334" ca="1" xml:space="preserve">
N("initial sens-loopgain")+
$AF334-BoxVal(ROW($AA334),26,COLUMN(INDIRECT("T"&amp;(INT(ROW($AA351)/65))*65+2)))</f>
        <v>-39.299999999999997</v>
      </c>
      <c r="AK334" s="44">
        <f t="shared" ca="1" si="59"/>
        <v>-38.9</v>
      </c>
      <c r="AL334" s="44" cm="1">
        <f t="array" aca="1" ref="AL334" ca="1" xml:space="preserve">
N("initial sens-loopgain-gain-gain ref-vcm")+
$AH334-
BoxVal(ROW($AA334),26,COLUMN(INDIRECT("T"&amp;(INT(ROW($AA351)/65))*65+2)))-
$AB334-
$W334-
IFERROR(VLOOKUP($AC334,$CT$1:$DC$31,7,FALSE),0)</f>
        <v>-39.299999999999997</v>
      </c>
      <c r="AM334" s="44">
        <f t="shared" ca="1" si="60"/>
        <v>-38.9</v>
      </c>
      <c r="AN334" s="36" t="str">
        <f t="shared" ca="1" si="61"/>
        <v>00</v>
      </c>
      <c r="AO334" s="36" t="str" cm="1">
        <f t="array" aca="1" ref="AO334" ca="1">ManualLookup(AB334,BoxVal(ROW(AB334),4,COLUMN(AO332)),INDIRECT(DO$3))</f>
        <v>05</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3" t="s">
        <v>705</v>
      </c>
      <c r="T335" s="15" t="s">
        <v>990</v>
      </c>
      <c r="U335" s="36" t="str">
        <f t="shared" ca="1" si="55"/>
        <v>0x06=-37.80,-37.30;</v>
      </c>
      <c r="V335" s="37"/>
      <c r="W335" s="37"/>
      <c r="X335" s="68"/>
      <c r="Y335" s="68"/>
      <c r="Z335" s="55">
        <f t="shared" ca="1" si="56"/>
        <v>-0.5</v>
      </c>
      <c r="AA335" s="39" t="s">
        <v>965</v>
      </c>
      <c r="AB335" s="40">
        <v>-0.5</v>
      </c>
      <c r="AC335" s="40" t="s">
        <v>995</v>
      </c>
      <c r="AD335" s="40">
        <v>1</v>
      </c>
      <c r="AE335" s="41">
        <v>0</v>
      </c>
      <c r="AF335" s="42">
        <v>-37.799999999999997</v>
      </c>
      <c r="AG335" s="47">
        <f t="shared" si="62"/>
        <v>-37.299999999999997</v>
      </c>
      <c r="AH335" s="43">
        <f t="shared" ca="1" si="57"/>
        <v>-38.299999999999997</v>
      </c>
      <c r="AI335" s="43">
        <f t="shared" ca="1" si="58"/>
        <v>-37.799999999999997</v>
      </c>
      <c r="AJ335" s="44" cm="1">
        <f t="array" aca="1" ref="AJ335" ca="1" xml:space="preserve">
N("initial sens-loopgain")+
$AF335-BoxVal(ROW($AA335),26,COLUMN(INDIRECT("T"&amp;(INT(ROW($AA352)/65))*65+2)))</f>
        <v>-39.799999999999997</v>
      </c>
      <c r="AK335" s="44">
        <f t="shared" ca="1" si="59"/>
        <v>-39.299999999999997</v>
      </c>
      <c r="AL335" s="44" cm="1">
        <f t="array" aca="1" ref="AL335" ca="1" xml:space="preserve">
N("initial sens-loopgain-gain-gain ref-vcm")+
$AH335-
BoxVal(ROW($AA335),26,COLUMN(INDIRECT("T"&amp;(INT(ROW($AA352)/65))*65+2)))-
$AB335-
$W335-
IFERROR(VLOOKUP($AC335,$CT$1:$DC$31,7,FALSE),0)</f>
        <v>-39.799999999999997</v>
      </c>
      <c r="AM335" s="44">
        <f t="shared" ca="1" si="60"/>
        <v>-39.299999999999997</v>
      </c>
      <c r="AN335" s="36" t="str">
        <f t="shared" ca="1" si="61"/>
        <v>00</v>
      </c>
      <c r="AO335" s="36" t="str" cm="1">
        <f t="array" aca="1" ref="AO335" ca="1">ManualLookup(AB335,BoxVal(ROW(AB335),4,COLUMN(AO333)),INDIRECT(DO$3))</f>
        <v>06</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3" t="s">
        <v>605</v>
      </c>
      <c r="T336" s="15" t="s">
        <v>991</v>
      </c>
      <c r="U336" s="36" t="str">
        <f t="shared" ca="1" si="55"/>
        <v>0x00=-38.30,-37.80;</v>
      </c>
      <c r="V336" s="37"/>
      <c r="W336" s="37"/>
      <c r="X336" s="68"/>
      <c r="Y336" s="68"/>
      <c r="Z336" s="55">
        <f t="shared" ca="1" si="56"/>
        <v>0</v>
      </c>
      <c r="AA336" s="39" t="s">
        <v>965</v>
      </c>
      <c r="AB336" s="40">
        <v>0</v>
      </c>
      <c r="AC336" s="40" t="s">
        <v>995</v>
      </c>
      <c r="AD336" s="40">
        <v>1</v>
      </c>
      <c r="AE336" s="41">
        <v>0</v>
      </c>
      <c r="AF336" s="42">
        <v>-38.299999999999997</v>
      </c>
      <c r="AG336" s="47">
        <f t="shared" si="62"/>
        <v>-37.799999999999997</v>
      </c>
      <c r="AH336" s="43">
        <f t="shared" ca="1" si="57"/>
        <v>-38.299999999999997</v>
      </c>
      <c r="AI336" s="43">
        <f t="shared" ca="1" si="58"/>
        <v>-37.799999999999997</v>
      </c>
      <c r="AJ336" s="44" cm="1">
        <f t="array" aca="1" ref="AJ336" ca="1" xml:space="preserve">
N("initial sens-loopgain")+
$AF336-BoxVal(ROW($AA336),26,COLUMN(INDIRECT("T"&amp;(INT(ROW($AA353)/65))*65+2)))</f>
        <v>-40.299999999999997</v>
      </c>
      <c r="AK336" s="44">
        <f t="shared" ca="1" si="59"/>
        <v>-39.799999999999997</v>
      </c>
      <c r="AL336" s="44" cm="1">
        <f t="array" aca="1" ref="AL336" ca="1" xml:space="preserve">
N("initial sens-loopgain-gain-gain ref-vcm")+
$AH336-
BoxVal(ROW($AA336),26,COLUMN(INDIRECT("T"&amp;(INT(ROW($AA353)/65))*65+2)))-
$AB336-
$W336-
IFERROR(VLOOKUP($AC336,$CT$1:$DC$31,7,FALSE),0)</f>
        <v>-40.299999999999997</v>
      </c>
      <c r="AM336" s="44">
        <f t="shared" ca="1" si="60"/>
        <v>-39.799999999999997</v>
      </c>
      <c r="AN336" s="36" t="str">
        <f t="shared" ca="1" si="61"/>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3" t="s">
        <v>721</v>
      </c>
      <c r="T337" s="15" t="s">
        <v>26</v>
      </c>
      <c r="U337" s="36" t="str">
        <f t="shared" ca="1" si="55"/>
        <v>0x07=-38.80,-38.30;</v>
      </c>
      <c r="V337" s="37"/>
      <c r="W337" s="37">
        <v>0.08</v>
      </c>
      <c r="X337" s="68"/>
      <c r="Y337" s="68"/>
      <c r="Z337" s="55">
        <f t="shared" ca="1" si="56"/>
        <v>0.57999999999999996</v>
      </c>
      <c r="AA337" s="39" t="s">
        <v>965</v>
      </c>
      <c r="AB337" s="40">
        <v>0.5</v>
      </c>
      <c r="AC337" s="40" t="s">
        <v>995</v>
      </c>
      <c r="AD337" s="40">
        <v>1</v>
      </c>
      <c r="AE337" s="41">
        <v>0</v>
      </c>
      <c r="AF337" s="42">
        <v>-38.799999999999997</v>
      </c>
      <c r="AG337" s="47">
        <f t="shared" si="62"/>
        <v>-38.299999999999997</v>
      </c>
      <c r="AH337" s="43">
        <f t="shared" ca="1" si="57"/>
        <v>-38.22</v>
      </c>
      <c r="AI337" s="43">
        <f t="shared" ca="1" si="58"/>
        <v>-37.72</v>
      </c>
      <c r="AJ337" s="44" cm="1">
        <f t="array" aca="1" ref="AJ337" ca="1" xml:space="preserve">
N("initial sens-loopgain")+
$AF337-BoxVal(ROW($AA337),26,COLUMN(INDIRECT("T"&amp;(INT(ROW($AA354)/65))*65+2)))</f>
        <v>-40.799999999999997</v>
      </c>
      <c r="AK337" s="44">
        <f t="shared" ca="1" si="59"/>
        <v>-40.299999999999997</v>
      </c>
      <c r="AL337" s="44" cm="1">
        <f t="array" aca="1" ref="AL337" ca="1" xml:space="preserve">
N("initial sens-loopgain-gain-gain ref-vcm")+
$AH337-
BoxVal(ROW($AA337),26,COLUMN(INDIRECT("T"&amp;(INT(ROW($AA354)/65))*65+2)))-
$AB337-
$W337-
IFERROR(VLOOKUP($AC337,$CT$1:$DC$31,7,FALSE),0)</f>
        <v>-40.799999999999997</v>
      </c>
      <c r="AM337" s="44">
        <f t="shared" ca="1" si="60"/>
        <v>-40.299999999999997</v>
      </c>
      <c r="AN337" s="36" t="str">
        <f t="shared" ca="1" si="61"/>
        <v>00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3" t="s">
        <v>20</v>
      </c>
      <c r="T338" s="15">
        <v>-37</v>
      </c>
      <c r="U338" s="36" t="str">
        <f t="shared" ca="1" si="55"/>
        <v>0x34=-38.90,-38.80;</v>
      </c>
      <c r="V338" s="37">
        <v>0.1</v>
      </c>
      <c r="W338" s="37"/>
      <c r="X338" s="38"/>
      <c r="Y338" s="38"/>
      <c r="Z338" s="55">
        <f t="shared" ca="1" si="56"/>
        <v>0.74999999999999989</v>
      </c>
      <c r="AA338" s="39" t="s">
        <v>584</v>
      </c>
      <c r="AB338" s="40">
        <v>-1.5</v>
      </c>
      <c r="AC338" s="40" t="s">
        <v>995</v>
      </c>
      <c r="AD338" s="40">
        <v>1</v>
      </c>
      <c r="AE338" s="41">
        <v>0</v>
      </c>
      <c r="AF338" s="42">
        <v>-38.9</v>
      </c>
      <c r="AG338" s="47">
        <f t="shared" si="62"/>
        <v>-38.799999999999997</v>
      </c>
      <c r="AH338" s="43">
        <f t="shared" ca="1" si="57"/>
        <v>-38.15</v>
      </c>
      <c r="AI338" s="43">
        <f t="shared" ca="1" si="58"/>
        <v>-38.049999999999997</v>
      </c>
      <c r="AJ338" s="44" cm="1">
        <f t="array" aca="1" ref="AJ338" ca="1" xml:space="preserve">
N("initial sens-loopgain")+
$AF338-BoxVal(ROW($AA338),26,COLUMN(INDIRECT("T"&amp;(INT(ROW($AA355)/65))*65+2)))</f>
        <v>-40.9</v>
      </c>
      <c r="AK338" s="44">
        <f t="shared" ca="1" si="59"/>
        <v>-40.799999999999997</v>
      </c>
      <c r="AL338" s="44" cm="1">
        <f t="array" aca="1" ref="AL338" ca="1" xml:space="preserve">
N("initial sens-loopgain-gain-gain ref-vcm")+
$AH338-
BoxVal(ROW($AA338),26,COLUMN(INDIRECT("T"&amp;(INT(ROW($AA355)/65))*65+2)))-
$AB338-
$W338-
IFERROR(VLOOKUP($AC338,$CT$1:$DC$31,7,FALSE),0)</f>
        <v>-38.65</v>
      </c>
      <c r="AM338" s="44">
        <f t="shared" ca="1" si="60"/>
        <v>-38.549999999999997</v>
      </c>
      <c r="AN338" s="36" t="str">
        <f t="shared" ca="1" si="61"/>
        <v>30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3" t="s">
        <v>691</v>
      </c>
      <c r="T339" s="15" t="s">
        <v>1098</v>
      </c>
      <c r="U339" s="36" t="str">
        <f t="shared" ca="1" si="55"/>
        <v>0x35=-39.40,-38.90;</v>
      </c>
      <c r="V339" s="37"/>
      <c r="W339" s="37"/>
      <c r="X339" s="38"/>
      <c r="Y339" s="38"/>
      <c r="Z339" s="55">
        <f t="shared" ca="1" si="56"/>
        <v>1.1499999999999999</v>
      </c>
      <c r="AA339" s="39" t="s">
        <v>584</v>
      </c>
      <c r="AB339" s="40">
        <v>-1</v>
      </c>
      <c r="AC339" s="40" t="s">
        <v>995</v>
      </c>
      <c r="AD339" s="40">
        <v>1</v>
      </c>
      <c r="AE339" s="41">
        <v>0</v>
      </c>
      <c r="AF339" s="42">
        <v>-39.4</v>
      </c>
      <c r="AG339" s="47">
        <f t="shared" si="62"/>
        <v>-38.9</v>
      </c>
      <c r="AH339" s="43">
        <f t="shared" ca="1" si="57"/>
        <v>-38.25</v>
      </c>
      <c r="AI339" s="43">
        <f t="shared" ca="1" si="58"/>
        <v>-37.75</v>
      </c>
      <c r="AJ339" s="44" cm="1">
        <f t="array" aca="1" ref="AJ339" ca="1" xml:space="preserve">
N("initial sens-loopgain")+
$AF339-BoxVal(ROW($AA339),26,COLUMN(INDIRECT("T"&amp;(INT(ROW($AA356)/65))*65+2)))</f>
        <v>-41.4</v>
      </c>
      <c r="AK339" s="44">
        <f t="shared" ca="1" si="59"/>
        <v>-40.9</v>
      </c>
      <c r="AL339" s="44" cm="1">
        <f t="array" aca="1" ref="AL339" ca="1" xml:space="preserve">
N("initial sens-loopgain-gain-gain ref-vcm")+
$AH339-
BoxVal(ROW($AA339),26,COLUMN(INDIRECT("T"&amp;(INT(ROW($AA356)/65))*65+2)))-
$AB339-
$W339-
IFERROR(VLOOKUP($AC339,$CT$1:$DC$31,7,FALSE),0)</f>
        <v>-39.25</v>
      </c>
      <c r="AM339" s="44">
        <f t="shared" ca="1" si="60"/>
        <v>-38.75</v>
      </c>
      <c r="AN339" s="36" t="str">
        <f t="shared" ca="1" si="61"/>
        <v>30</v>
      </c>
      <c r="AO339" s="36" t="str" cm="1">
        <f t="array" aca="1" ref="AO339" ca="1">ManualLookup(AB339,BoxVal(ROW(AB339),4,COLUMN(AO337)),INDIRECT(DO$3))</f>
        <v>05</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3" t="s">
        <v>544</v>
      </c>
      <c r="T340" s="15" t="s">
        <v>1229</v>
      </c>
      <c r="U340" s="36" t="str">
        <f t="shared" ca="1" si="55"/>
        <v>0x36=-39.90,-39.40;</v>
      </c>
      <c r="V340" s="37"/>
      <c r="W340" s="37"/>
      <c r="X340" s="38"/>
      <c r="Y340" s="38"/>
      <c r="Z340" s="55">
        <f t="shared" ref="Z340:Z343" ca="1" si="63" xml:space="preserve">
N("vbias,vlookup vbias range")+
VLOOKUP($AA340,INDIRECT(BoxVal(ROW($AA340),34,COLUMN(T336))),2,FALSE)+
N("gain")+
$AB340+
N("vcm")+
VLOOKUP($AC340,$CT$1:$DC$31,7,FALSE)+
N("(vbias*vcp*vbg-vbias)*sensor ratio")+
VbiasCal($AA340,$AD340,$AE340,BoxVal(ROW($AC340),18,COLUMN($T$22)))+
N("vbias ref+gain ref")+
$V340+$W340</f>
        <v>1.65</v>
      </c>
      <c r="AA340" s="39" t="s">
        <v>584</v>
      </c>
      <c r="AB340" s="40">
        <v>-0.5</v>
      </c>
      <c r="AC340" s="40" t="s">
        <v>995</v>
      </c>
      <c r="AD340" s="40">
        <v>1</v>
      </c>
      <c r="AE340" s="41">
        <v>0</v>
      </c>
      <c r="AF340" s="42">
        <v>-39.9</v>
      </c>
      <c r="AG340" s="47">
        <f t="shared" ref="AG340:AG343" si="64">AF339</f>
        <v>-39.4</v>
      </c>
      <c r="AH340" s="43">
        <f t="shared" ca="1" si="57"/>
        <v>-38.25</v>
      </c>
      <c r="AI340" s="43">
        <f t="shared" ca="1" si="58"/>
        <v>-37.75</v>
      </c>
      <c r="AJ340" s="44" cm="1">
        <f t="array" aca="1" ref="AJ340" ca="1" xml:space="preserve">
N("initial sens-loopgain")+
$AF340-BoxVal(ROW($AA340),26,COLUMN(INDIRECT("T"&amp;(INT(ROW($AA357)/65))*65+2)))</f>
        <v>-41.9</v>
      </c>
      <c r="AK340" s="44">
        <f t="shared" ref="AK340:AK343" ca="1" si="65">AJ340+(AG340-AF340)</f>
        <v>-41.4</v>
      </c>
      <c r="AL340" s="44" cm="1">
        <f t="array" aca="1" ref="AL340" ca="1" xml:space="preserve">
N("initial sens-loopgain-gain-gain ref-vcm")+
$AH340-
BoxVal(ROW($AA340),26,COLUMN(INDIRECT("T"&amp;(INT(ROW($AA357)/65))*65+2)))-
$AB340-
$W340-
IFERROR(VLOOKUP($AC340,$CT$1:$DC$31,7,FALSE),0)</f>
        <v>-39.75</v>
      </c>
      <c r="AM340" s="44">
        <f t="shared" ref="AM340:AM343" ca="1" si="66">AL340+(AG340-AF340)</f>
        <v>-39.25</v>
      </c>
      <c r="AN340" s="36" t="str">
        <f t="shared" ref="AN340:AN343" ca="1" si="67">IF(BoxVal(ROW(AA340),9,COLUMN(T338))="FIX","00",ManualLookup(AA340,BoxVal(ROW(AA340),4,COLUMN(AN338)),INDIRECT(DN$3)))</f>
        <v>30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1265</v>
      </c>
      <c r="U341" s="36" t="str">
        <f t="shared" ca="1" si="55"/>
        <v>0x30=-40.40,-39.90;</v>
      </c>
      <c r="V341" s="37"/>
      <c r="W341" s="37"/>
      <c r="X341" s="38"/>
      <c r="Y341" s="38"/>
      <c r="Z341" s="55">
        <f t="shared" ca="1" si="63"/>
        <v>2.15</v>
      </c>
      <c r="AA341" s="39" t="s">
        <v>584</v>
      </c>
      <c r="AB341" s="40">
        <v>0</v>
      </c>
      <c r="AC341" s="40" t="s">
        <v>995</v>
      </c>
      <c r="AD341" s="40">
        <v>1</v>
      </c>
      <c r="AE341" s="41">
        <v>0</v>
      </c>
      <c r="AF341" s="42">
        <v>-40.4</v>
      </c>
      <c r="AG341" s="47">
        <f t="shared" si="64"/>
        <v>-39.9</v>
      </c>
      <c r="AH341" s="43">
        <f t="shared" ca="1" si="57"/>
        <v>-38.25</v>
      </c>
      <c r="AI341" s="43">
        <f t="shared" ca="1" si="58"/>
        <v>-37.75</v>
      </c>
      <c r="AJ341" s="44" cm="1">
        <f t="array" aca="1" ref="AJ341" ca="1" xml:space="preserve">
N("initial sens-loopgain")+
$AF341-BoxVal(ROW($AA341),26,COLUMN(INDIRECT("T"&amp;(INT(ROW($AA358)/65))*65+2)))</f>
        <v>-42.4</v>
      </c>
      <c r="AK341" s="44">
        <f t="shared" ca="1" si="65"/>
        <v>-41.9</v>
      </c>
      <c r="AL341" s="44" cm="1">
        <f t="array" aca="1" ref="AL341" ca="1" xml:space="preserve">
N("initial sens-loopgain-gain-gain ref-vcm")+
$AH341-
BoxVal(ROW($AA341),26,COLUMN(INDIRECT("T"&amp;(INT(ROW($AA358)/65))*65+2)))-
$AB341-
$W341-
IFERROR(VLOOKUP($AC341,$CT$1:$DC$31,7,FALSE),0)</f>
        <v>-40.25</v>
      </c>
      <c r="AM341" s="44">
        <f t="shared" ca="1" si="66"/>
        <v>-39.75</v>
      </c>
      <c r="AN341" s="36" t="str">
        <f t="shared" ca="1" si="67"/>
        <v>30</v>
      </c>
      <c r="AO341" s="36" t="str" cm="1">
        <f t="array" aca="1" ref="AO341" ca="1">ManualLookup(AB341,BoxVal(ROW(AB341),4,COLUMN(AO339)),INDIRECT(DO$3))</f>
        <v>00</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562</v>
      </c>
      <c r="U342" s="36" t="str">
        <f t="shared" ca="1" si="55"/>
        <v>0x37=-40.90,-40.40;</v>
      </c>
      <c r="V342" s="37"/>
      <c r="W342" s="37"/>
      <c r="X342" s="38"/>
      <c r="Y342" s="38"/>
      <c r="Z342" s="55">
        <f t="shared" ca="1" si="63"/>
        <v>2.65</v>
      </c>
      <c r="AA342" s="39" t="s">
        <v>584</v>
      </c>
      <c r="AB342" s="40">
        <v>0.5</v>
      </c>
      <c r="AC342" s="40" t="s">
        <v>995</v>
      </c>
      <c r="AD342" s="40">
        <v>1</v>
      </c>
      <c r="AE342" s="41">
        <v>0</v>
      </c>
      <c r="AF342" s="42">
        <v>-40.9</v>
      </c>
      <c r="AG342" s="47">
        <f t="shared" si="64"/>
        <v>-40.4</v>
      </c>
      <c r="AH342" s="43">
        <f t="shared" ca="1" si="57"/>
        <v>-38.25</v>
      </c>
      <c r="AI342" s="43">
        <f t="shared" ca="1" si="58"/>
        <v>-37.75</v>
      </c>
      <c r="AJ342" s="44" cm="1">
        <f t="array" aca="1" ref="AJ342" ca="1" xml:space="preserve">
N("initial sens-loopgain")+
$AF342-BoxVal(ROW($AA342),26,COLUMN(INDIRECT("T"&amp;(INT(ROW($AA359)/65))*65+2)))</f>
        <v>-42.9</v>
      </c>
      <c r="AK342" s="44">
        <f t="shared" ca="1" si="65"/>
        <v>-42.4</v>
      </c>
      <c r="AL342" s="44" cm="1">
        <f t="array" aca="1" ref="AL342" ca="1" xml:space="preserve">
N("initial sens-loopgain-gain-gain ref-vcm")+
$AH342-
BoxVal(ROW($AA342),26,COLUMN(INDIRECT("T"&amp;(INT(ROW($AA359)/65))*65+2)))-
$AB342-
$W342-
IFERROR(VLOOKUP($AC342,$CT$1:$DC$31,7,FALSE),0)</f>
        <v>-40.75</v>
      </c>
      <c r="AM342" s="44">
        <f t="shared" ca="1" si="66"/>
        <v>-40.25</v>
      </c>
      <c r="AN342" s="36" t="str">
        <f t="shared" ca="1" si="67"/>
        <v>30</v>
      </c>
      <c r="AO342" s="36" t="str" cm="1">
        <f t="array" aca="1" ref="AO342" ca="1">ManualLookup(AB342,BoxVal(ROW(AB342),4,COLUMN(AO340)),INDIRECT(DO$3))</f>
        <v>07</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3" t="s">
        <v>573</v>
      </c>
      <c r="T343" s="15">
        <v>1.1000000000000001</v>
      </c>
      <c r="U343" s="36" t="str">
        <f t="shared" ca="1" si="55"/>
        <v>0x44=-41.30,-40.90;</v>
      </c>
      <c r="V343" s="37"/>
      <c r="W343" s="37"/>
      <c r="X343" s="38"/>
      <c r="Y343" s="38"/>
      <c r="Z343" s="55">
        <f t="shared" ca="1" si="63"/>
        <v>3</v>
      </c>
      <c r="AA343" s="39" t="s">
        <v>586</v>
      </c>
      <c r="AB343" s="40">
        <v>-1.5</v>
      </c>
      <c r="AC343" s="40" t="s">
        <v>995</v>
      </c>
      <c r="AD343" s="40">
        <v>1</v>
      </c>
      <c r="AE343" s="41">
        <v>0</v>
      </c>
      <c r="AF343" s="42">
        <v>-41.3</v>
      </c>
      <c r="AG343" s="47">
        <f t="shared" si="64"/>
        <v>-40.9</v>
      </c>
      <c r="AH343" s="43">
        <f t="shared" ca="1" si="57"/>
        <v>-38.299999999999997</v>
      </c>
      <c r="AI343" s="43">
        <f t="shared" ca="1" si="58"/>
        <v>-37.9</v>
      </c>
      <c r="AJ343" s="44" cm="1">
        <f t="array" aca="1" ref="AJ343" ca="1" xml:space="preserve">
N("initial sens-loopgain")+
$AF343-BoxVal(ROW($AA343),26,COLUMN(INDIRECT("T"&amp;(INT(ROW($AA360)/65))*65+2)))</f>
        <v>-43.3</v>
      </c>
      <c r="AK343" s="44">
        <f t="shared" ca="1" si="65"/>
        <v>-42.9</v>
      </c>
      <c r="AL343" s="44" cm="1">
        <f t="array" aca="1" ref="AL343" ca="1" xml:space="preserve">
N("initial sens-loopgain-gain-gain ref-vcm")+
$AH343-
BoxVal(ROW($AA343),26,COLUMN(INDIRECT("T"&amp;(INT(ROW($AA360)/65))*65+2)))-
$AB343-
$W343-
IFERROR(VLOOKUP($AC343,$CT$1:$DC$31,7,FALSE),0)</f>
        <v>-38.799999999999997</v>
      </c>
      <c r="AM343" s="44">
        <f t="shared" ca="1" si="66"/>
        <v>-38.4</v>
      </c>
      <c r="AN343" s="36" t="str">
        <f t="shared" ca="1" si="67"/>
        <v>40</v>
      </c>
      <c r="AO343" s="36" t="str" cm="1">
        <f t="array" aca="1" ref="AO343" ca="1">ManualLookup(AB343,BoxVal(ROW(AB343),4,COLUMN(AO341)),INDIRECT(DO$3))</f>
        <v>04</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3" t="s">
        <v>590</v>
      </c>
      <c r="T344" s="15">
        <v>-38</v>
      </c>
      <c r="U344" s="36"/>
      <c r="V344" s="37"/>
      <c r="W344" s="37"/>
      <c r="X344" s="38"/>
      <c r="Y344" s="38"/>
      <c r="Z344" s="48"/>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3" t="s">
        <v>693</v>
      </c>
      <c r="T345" s="15">
        <v>0.8</v>
      </c>
      <c r="U345" s="36"/>
      <c r="V345" s="37"/>
      <c r="W345" s="37"/>
      <c r="X345" s="38"/>
      <c r="Y345" s="38"/>
      <c r="Z345" s="48"/>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44</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368</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9</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44755</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3" t="s">
        <v>719</v>
      </c>
      <c r="T357" s="54" t="str">
        <f>T336&amp;" : "&amp;T339&amp;" "&amp;"(uA)"&amp;CHAR(10)&amp;"Vdc&amp;Remark: "&amp;T342</f>
        <v>3.3V : 100~200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17V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15V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4.5</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2.15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-2.4</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1224</v>
      </c>
      <c r="V391" s="12"/>
      <c r="W391" s="65"/>
      <c r="X391" s="12"/>
      <c r="Y391" s="7" t="str">
        <f>VLOOKUP(U391,$DX$1:$DZ$21,3,FALSE)</f>
        <v>-</v>
      </c>
      <c r="Z391" s="81"/>
      <c r="AD391" s="8"/>
    </row>
    <row r="392" spans="19:45" ht="30" customHeight="1" x14ac:dyDescent="0.25">
      <c r="S392" s="7" t="s">
        <v>24</v>
      </c>
      <c r="T392" s="15" t="s">
        <v>450</v>
      </c>
      <c r="U392" s="5" t="s">
        <v>23</v>
      </c>
      <c r="V392" s="7">
        <f>VLOOKUP(U391,$DX$1:$DZ$21,2,FALSE)</f>
        <v>0</v>
      </c>
      <c r="W392" s="19"/>
      <c r="X392" s="19"/>
      <c r="Y392" s="19"/>
      <c r="Z392" s="19"/>
      <c r="AA392" s="5" t="s">
        <v>592</v>
      </c>
      <c r="AB392" s="26" t="str">
        <f>T411&amp;"_"&amp;ABS(T409)&amp;"dB_"&amp;T413&amp;"_"&amp;T414&amp;"_"&amp;GetAbsMaxMinText(AF395:AG454)&amp;"_"&amp;T394&amp;"_"&amp;T393&amp;S391&amp;"."&amp;T417</f>
        <v>default_NormalMode_38dB_G805YB_2227F_336_430_ZTS6856S_MP7.4</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79"/>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332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non</v>
      </c>
      <c r="AS394" s="35"/>
    </row>
    <row r="395" spans="19:45" ht="30" customHeight="1" x14ac:dyDescent="0.25">
      <c r="S395" s="7" t="s">
        <v>18</v>
      </c>
      <c r="T395" s="15" t="s">
        <v>45</v>
      </c>
      <c r="U395" s="36" t="str">
        <f t="shared" ref="U395:U413" ca="1" si="68">ConfigCode($AA395,$AN395,$AO395,$AP395,$AQ395,$AR395,$AF395,$AG395,2)</f>
        <v>0x24=-34.40,-33.60;</v>
      </c>
      <c r="V395" s="37"/>
      <c r="W395" s="37"/>
      <c r="X395" s="68"/>
      <c r="Y395" s="68"/>
      <c r="Z395" s="55">
        <f t="shared" ref="Z395:Z408" ca="1" si="69" xml:space="preserve">
N("vbias,vlookup vbias range")+
VLOOKUP($AA395,INDIRECT(BoxVal(ROW($AA395),34,COLUMN(T391))),2,FALSE)+
N("gain")+
$AB395+
N("vcm")+
VLOOKUP($AC395,$CT$1:$DC$31,7,FALSE)+
N("(vbias*vcp*vbg-vbias)*sensor ratio")+
VbiasCal($AA395,$AD395,$AE395,BoxVal(ROW($AC395),18,COLUMN($T$22)))+
N("vbias ref+gain ref")+
$V395+$W395</f>
        <v>-3.9</v>
      </c>
      <c r="AA395" s="39" t="s">
        <v>1268</v>
      </c>
      <c r="AB395" s="40">
        <v>-1.5</v>
      </c>
      <c r="AC395" s="40" t="s">
        <v>995</v>
      </c>
      <c r="AD395" s="40">
        <v>1</v>
      </c>
      <c r="AE395" s="41">
        <v>0</v>
      </c>
      <c r="AF395" s="42">
        <v>-34.4</v>
      </c>
      <c r="AG395" s="42">
        <v>-33.6</v>
      </c>
      <c r="AH395" s="43">
        <f t="shared" ref="AH395:AH413" ca="1" si="70">$AF395+$Z395</f>
        <v>-38.299999999999997</v>
      </c>
      <c r="AI395" s="43">
        <f t="shared" ref="AI395:AI413" ca="1" si="71">$AG395+$Z395</f>
        <v>-37.5</v>
      </c>
      <c r="AJ395" s="44" cm="1">
        <f t="array" aca="1" ref="AJ395" ca="1" xml:space="preserve">
N("initial sens-loopgain")+
$AF395-BoxVal(ROW($AA395),26,COLUMN(INDIRECT("T"&amp;(INT(ROW($AA412)/65))*65+2)))</f>
        <v>-36.4</v>
      </c>
      <c r="AK395" s="44">
        <f t="shared" ref="AK395:AK408" ca="1" si="72">AJ395+(AG395-AF395)</f>
        <v>-35.6</v>
      </c>
      <c r="AL395" s="44" cm="1">
        <f t="array" aca="1" ref="AL395" ca="1" xml:space="preserve">
N("initial sens-loopgain-gain-gain ref-vcm")+
$AH395-
BoxVal(ROW($AA395),26,COLUMN(INDIRECT("T"&amp;(INT(ROW($AA412)/65))*65+2)))-
$AB395-
$W395-
IFERROR(VLOOKUP($AC395,$CT$1:$DC$31,7,FALSE),0)</f>
        <v>-38.799999999999997</v>
      </c>
      <c r="AM395" s="44">
        <f t="shared" ref="AM395:AM408" ca="1" si="73">AL395+(AG395-AF395)</f>
        <v>-38</v>
      </c>
      <c r="AN395" s="36" t="str">
        <f t="shared" ref="AN395:AN408" ca="1" si="74">IF(BoxVal(ROW(AA395),9,COLUMN(T393))="FIX","00",ManualLookup(AA395,BoxVal(ROW(AA395),4,COLUMN(AN393)),INDIRECT(DN$3)))</f>
        <v>20</v>
      </c>
      <c r="AO395" s="36" t="str" cm="1">
        <f t="array" aca="1" ref="AO395" ca="1">ManualLookup(AB395,BoxVal(ROW(AB395),4,COLUMN(AO393)),INDIRECT(DO$3))</f>
        <v>04</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1123</v>
      </c>
      <c r="U396" s="36" t="str">
        <f t="shared" ca="1" si="68"/>
        <v>0x25=-34.90,-34.40;</v>
      </c>
      <c r="V396" s="37"/>
      <c r="W396" s="37"/>
      <c r="X396" s="68"/>
      <c r="Y396" s="68"/>
      <c r="Z396" s="55">
        <f t="shared" ca="1" si="69"/>
        <v>-3.4</v>
      </c>
      <c r="AA396" s="39" t="s">
        <v>1268</v>
      </c>
      <c r="AB396" s="40">
        <v>-1</v>
      </c>
      <c r="AC396" s="40" t="s">
        <v>995</v>
      </c>
      <c r="AD396" s="40">
        <v>1</v>
      </c>
      <c r="AE396" s="41">
        <v>0</v>
      </c>
      <c r="AF396" s="42">
        <v>-34.9</v>
      </c>
      <c r="AG396" s="47">
        <f t="shared" ref="AG396:AG408" si="75">AF395</f>
        <v>-34.4</v>
      </c>
      <c r="AH396" s="43">
        <f t="shared" ca="1" si="70"/>
        <v>-38.299999999999997</v>
      </c>
      <c r="AI396" s="43">
        <f t="shared" ca="1" si="71"/>
        <v>-37.799999999999997</v>
      </c>
      <c r="AJ396" s="44" cm="1">
        <f t="array" aca="1" ref="AJ396" ca="1" xml:space="preserve">
N("initial sens-loopgain")+
$AF396-BoxVal(ROW($AA396),26,COLUMN(INDIRECT("T"&amp;(INT(ROW($AA413)/65))*65+2)))</f>
        <v>-36.9</v>
      </c>
      <c r="AK396" s="44">
        <f t="shared" ca="1" si="72"/>
        <v>-36.4</v>
      </c>
      <c r="AL396" s="44" cm="1">
        <f t="array" aca="1" ref="AL396" ca="1" xml:space="preserve">
N("initial sens-loopgain-gain-gain ref-vcm")+
$AH396-
BoxVal(ROW($AA396),26,COLUMN(INDIRECT("T"&amp;(INT(ROW($AA413)/65))*65+2)))-
$AB396-
$W396-
IFERROR(VLOOKUP($AC396,$CT$1:$DC$31,7,FALSE),0)</f>
        <v>-39.299999999999997</v>
      </c>
      <c r="AM396" s="44">
        <f t="shared" ca="1" si="73"/>
        <v>-38.799999999999997</v>
      </c>
      <c r="AN396" s="36" t="str">
        <f t="shared" ca="1" si="74"/>
        <v>20</v>
      </c>
      <c r="AO396" s="36" t="str" cm="1">
        <f t="array" aca="1" ref="AO396" ca="1">ManualLookup(AB396,BoxVal(ROW(AB396),4,COLUMN(AO394)),INDIRECT(DO$3))</f>
        <v>05</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8"/>
        <v>0x26=-35.40,-34.90;</v>
      </c>
      <c r="V397" s="37"/>
      <c r="W397" s="37"/>
      <c r="X397" s="68"/>
      <c r="Y397" s="68"/>
      <c r="Z397" s="55">
        <f t="shared" ca="1" si="69"/>
        <v>-2.9</v>
      </c>
      <c r="AA397" s="39" t="s">
        <v>1268</v>
      </c>
      <c r="AB397" s="40">
        <v>-0.5</v>
      </c>
      <c r="AC397" s="40" t="s">
        <v>995</v>
      </c>
      <c r="AD397" s="40">
        <v>1</v>
      </c>
      <c r="AE397" s="41">
        <v>0</v>
      </c>
      <c r="AF397" s="42">
        <v>-35.4</v>
      </c>
      <c r="AG397" s="47">
        <f t="shared" si="75"/>
        <v>-34.9</v>
      </c>
      <c r="AH397" s="43">
        <f t="shared" ca="1" si="70"/>
        <v>-38.299999999999997</v>
      </c>
      <c r="AI397" s="43">
        <f t="shared" ca="1" si="71"/>
        <v>-37.799999999999997</v>
      </c>
      <c r="AJ397" s="44" cm="1">
        <f t="array" aca="1" ref="AJ397" ca="1" xml:space="preserve">
N("initial sens-loopgain")+
$AF397-BoxVal(ROW($AA397),26,COLUMN(INDIRECT("T"&amp;(INT(ROW($AA414)/65))*65+2)))</f>
        <v>-37.4</v>
      </c>
      <c r="AK397" s="44">
        <f t="shared" ca="1" si="72"/>
        <v>-36.9</v>
      </c>
      <c r="AL397" s="44" cm="1">
        <f t="array" aca="1" ref="AL397" ca="1" xml:space="preserve">
N("initial sens-loopgain-gain-gain ref-vcm")+
$AH397-
BoxVal(ROW($AA397),26,COLUMN(INDIRECT("T"&amp;(INT(ROW($AA414)/65))*65+2)))-
$AB397-
$W397-
IFERROR(VLOOKUP($AC397,$CT$1:$DC$31,7,FALSE),0)</f>
        <v>-39.799999999999997</v>
      </c>
      <c r="AM397" s="44">
        <f t="shared" ca="1" si="73"/>
        <v>-39.299999999999997</v>
      </c>
      <c r="AN397" s="36" t="str">
        <f t="shared" ca="1" si="74"/>
        <v>20</v>
      </c>
      <c r="AO397" s="36" t="str" cm="1">
        <f t="array" aca="1" ref="AO397" ca="1">ManualLookup(AB397,BoxVal(ROW(AB397),4,COLUMN(AO395)),INDIRECT(DO$3))</f>
        <v>06</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965</v>
      </c>
      <c r="U398" s="36" t="str">
        <f t="shared" ca="1" si="68"/>
        <v>0x20=-35.80,-35.40;</v>
      </c>
      <c r="V398" s="37"/>
      <c r="W398" s="37"/>
      <c r="X398" s="68"/>
      <c r="Y398" s="68"/>
      <c r="Z398" s="55">
        <f t="shared" ca="1" si="69"/>
        <v>-2.4</v>
      </c>
      <c r="AA398" s="39" t="s">
        <v>1268</v>
      </c>
      <c r="AB398" s="40">
        <v>0</v>
      </c>
      <c r="AC398" s="40" t="s">
        <v>995</v>
      </c>
      <c r="AD398" s="40">
        <v>1</v>
      </c>
      <c r="AE398" s="41">
        <v>0</v>
      </c>
      <c r="AF398" s="42">
        <v>-35.799999999999997</v>
      </c>
      <c r="AG398" s="47">
        <f t="shared" si="75"/>
        <v>-35.4</v>
      </c>
      <c r="AH398" s="43">
        <f t="shared" ca="1" si="70"/>
        <v>-38.199999999999996</v>
      </c>
      <c r="AI398" s="43">
        <f t="shared" ca="1" si="71"/>
        <v>-37.799999999999997</v>
      </c>
      <c r="AJ398" s="44" cm="1">
        <f t="array" aca="1" ref="AJ398" ca="1" xml:space="preserve">
N("initial sens-loopgain")+
$AF398-BoxVal(ROW($AA398),26,COLUMN(INDIRECT("T"&amp;(INT(ROW($AA415)/65))*65+2)))</f>
        <v>-37.799999999999997</v>
      </c>
      <c r="AK398" s="44">
        <f t="shared" ca="1" si="72"/>
        <v>-37.4</v>
      </c>
      <c r="AL398" s="44" cm="1">
        <f t="array" aca="1" ref="AL398" ca="1" xml:space="preserve">
N("initial sens-loopgain-gain-gain ref-vcm")+
$AH398-
BoxVal(ROW($AA398),26,COLUMN(INDIRECT("T"&amp;(INT(ROW($AA415)/65))*65+2)))-
$AB398-
$W398-
IFERROR(VLOOKUP($AC398,$CT$1:$DC$31,7,FALSE),0)</f>
        <v>-40.199999999999996</v>
      </c>
      <c r="AM398" s="44">
        <f t="shared" ca="1" si="73"/>
        <v>-39.799999999999997</v>
      </c>
      <c r="AN398" s="36" t="str">
        <f t="shared" ca="1" si="74"/>
        <v>20</v>
      </c>
      <c r="AO398" s="36" t="str" cm="1">
        <f t="array" aca="1" ref="AO398" ca="1">ManualLookup(AB398,BoxVal(ROW(AB398),4,COLUMN(AO396)),INDIRECT(DO$3))</f>
        <v>00</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3" t="s">
        <v>15</v>
      </c>
      <c r="T399" s="15" t="s">
        <v>801</v>
      </c>
      <c r="U399" s="36" t="str">
        <f t="shared" ca="1" si="68"/>
        <v>0x03=-36.30,-35.80;</v>
      </c>
      <c r="V399" s="37"/>
      <c r="W399" s="37"/>
      <c r="X399" s="68"/>
      <c r="Y399" s="68"/>
      <c r="Z399" s="55">
        <f t="shared" ca="1" si="69"/>
        <v>-2</v>
      </c>
      <c r="AA399" s="39" t="s">
        <v>965</v>
      </c>
      <c r="AB399" s="40">
        <v>-2</v>
      </c>
      <c r="AC399" s="40" t="s">
        <v>995</v>
      </c>
      <c r="AD399" s="40">
        <v>1</v>
      </c>
      <c r="AE399" s="41">
        <v>0</v>
      </c>
      <c r="AF399" s="42">
        <v>-36.299999999999997</v>
      </c>
      <c r="AG399" s="47">
        <f t="shared" si="75"/>
        <v>-35.799999999999997</v>
      </c>
      <c r="AH399" s="43">
        <f t="shared" ca="1" si="70"/>
        <v>-38.299999999999997</v>
      </c>
      <c r="AI399" s="43">
        <f t="shared" ca="1" si="71"/>
        <v>-37.799999999999997</v>
      </c>
      <c r="AJ399" s="44" cm="1">
        <f t="array" aca="1" ref="AJ399" ca="1" xml:space="preserve">
N("initial sens-loopgain")+
$AF399-BoxVal(ROW($AA399),26,COLUMN(INDIRECT("T"&amp;(INT(ROW($AA416)/65))*65+2)))</f>
        <v>-38.299999999999997</v>
      </c>
      <c r="AK399" s="44">
        <f t="shared" ca="1" si="72"/>
        <v>-37.799999999999997</v>
      </c>
      <c r="AL399" s="44" cm="1">
        <f t="array" aca="1" ref="AL399" ca="1" xml:space="preserve">
N("initial sens-loopgain-gain-gain ref-vcm")+
$AH399-
BoxVal(ROW($AA399),26,COLUMN(INDIRECT("T"&amp;(INT(ROW($AA416)/65))*65+2)))-
$AB399-
$W399-
IFERROR(VLOOKUP($AC399,$CT$1:$DC$31,7,FALSE),0)</f>
        <v>-38.299999999999997</v>
      </c>
      <c r="AM399" s="44">
        <f t="shared" ca="1" si="73"/>
        <v>-37.799999999999997</v>
      </c>
      <c r="AN399" s="36" t="str">
        <f t="shared" ca="1" si="74"/>
        <v>00</v>
      </c>
      <c r="AO399" s="36" t="str" cm="1">
        <f t="array" aca="1" ref="AO399" ca="1">ManualLookup(AB399,BoxVal(ROW(AB399),4,COLUMN(AO397)),INDIRECT(DO$3))</f>
        <v>03</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3" t="s">
        <v>705</v>
      </c>
      <c r="T400" s="15" t="s">
        <v>990</v>
      </c>
      <c r="U400" s="36" t="str">
        <f t="shared" ca="1" si="68"/>
        <v>0x04=-36.80,-36.30;</v>
      </c>
      <c r="V400" s="37"/>
      <c r="W400" s="37"/>
      <c r="X400" s="68"/>
      <c r="Y400" s="68"/>
      <c r="Z400" s="55">
        <f t="shared" ca="1" si="69"/>
        <v>-1.5</v>
      </c>
      <c r="AA400" s="39" t="s">
        <v>965</v>
      </c>
      <c r="AB400" s="40">
        <v>-1.5</v>
      </c>
      <c r="AC400" s="40" t="s">
        <v>995</v>
      </c>
      <c r="AD400" s="40">
        <v>1</v>
      </c>
      <c r="AE400" s="41">
        <v>0</v>
      </c>
      <c r="AF400" s="42">
        <v>-36.799999999999997</v>
      </c>
      <c r="AG400" s="47">
        <f t="shared" si="75"/>
        <v>-36.299999999999997</v>
      </c>
      <c r="AH400" s="43">
        <f t="shared" ca="1" si="70"/>
        <v>-38.299999999999997</v>
      </c>
      <c r="AI400" s="43">
        <f t="shared" ca="1" si="71"/>
        <v>-37.799999999999997</v>
      </c>
      <c r="AJ400" s="44" cm="1">
        <f t="array" aca="1" ref="AJ400" ca="1" xml:space="preserve">
N("initial sens-loopgain")+
$AF400-BoxVal(ROW($AA400),26,COLUMN(INDIRECT("T"&amp;(INT(ROW($AA417)/65))*65+2)))</f>
        <v>-38.799999999999997</v>
      </c>
      <c r="AK400" s="44">
        <f t="shared" ca="1" si="72"/>
        <v>-38.299999999999997</v>
      </c>
      <c r="AL400" s="44" cm="1">
        <f t="array" aca="1" ref="AL400" ca="1" xml:space="preserve">
N("initial sens-loopgain-gain-gain ref-vcm")+
$AH400-
BoxVal(ROW($AA400),26,COLUMN(INDIRECT("T"&amp;(INT(ROW($AA417)/65))*65+2)))-
$AB400-
$W400-
IFERROR(VLOOKUP($AC400,$CT$1:$DC$31,7,FALSE),0)</f>
        <v>-38.799999999999997</v>
      </c>
      <c r="AM400" s="44">
        <f t="shared" ca="1" si="73"/>
        <v>-38.299999999999997</v>
      </c>
      <c r="AN400" s="36" t="str">
        <f t="shared" ca="1" si="74"/>
        <v>00</v>
      </c>
      <c r="AO400" s="36" t="str" cm="1">
        <f t="array" aca="1" ref="AO400" ca="1">ManualLookup(AB400,BoxVal(ROW(AB400),4,COLUMN(AO398)),INDIRECT(DO$3))</f>
        <v>04</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3" t="s">
        <v>605</v>
      </c>
      <c r="T401" s="15" t="s">
        <v>991</v>
      </c>
      <c r="U401" s="36" t="str">
        <f t="shared" ca="1" si="68"/>
        <v>0x05=-37.30,-36.80;</v>
      </c>
      <c r="V401" s="37"/>
      <c r="W401" s="37"/>
      <c r="X401" s="68"/>
      <c r="Y401" s="68"/>
      <c r="Z401" s="55">
        <f t="shared" ca="1" si="69"/>
        <v>-1</v>
      </c>
      <c r="AA401" s="39" t="s">
        <v>965</v>
      </c>
      <c r="AB401" s="40">
        <v>-1</v>
      </c>
      <c r="AC401" s="40" t="s">
        <v>995</v>
      </c>
      <c r="AD401" s="40">
        <v>1</v>
      </c>
      <c r="AE401" s="41">
        <v>0</v>
      </c>
      <c r="AF401" s="42">
        <v>-37.299999999999997</v>
      </c>
      <c r="AG401" s="47">
        <f t="shared" si="75"/>
        <v>-36.799999999999997</v>
      </c>
      <c r="AH401" s="43">
        <f t="shared" ca="1" si="70"/>
        <v>-38.299999999999997</v>
      </c>
      <c r="AI401" s="43">
        <f t="shared" ca="1" si="71"/>
        <v>-37.799999999999997</v>
      </c>
      <c r="AJ401" s="44" cm="1">
        <f t="array" aca="1" ref="AJ401" ca="1" xml:space="preserve">
N("initial sens-loopgain")+
$AF401-BoxVal(ROW($AA401),26,COLUMN(INDIRECT("T"&amp;(INT(ROW($AA418)/65))*65+2)))</f>
        <v>-39.299999999999997</v>
      </c>
      <c r="AK401" s="44">
        <f t="shared" ca="1" si="72"/>
        <v>-38.799999999999997</v>
      </c>
      <c r="AL401" s="44" cm="1">
        <f t="array" aca="1" ref="AL401" ca="1" xml:space="preserve">
N("initial sens-loopgain-gain-gain ref-vcm")+
$AH401-
BoxVal(ROW($AA401),26,COLUMN(INDIRECT("T"&amp;(INT(ROW($AA418)/65))*65+2)))-
$AB401-
$W401-
IFERROR(VLOOKUP($AC401,$CT$1:$DC$31,7,FALSE),0)</f>
        <v>-39.299999999999997</v>
      </c>
      <c r="AM401" s="44">
        <f t="shared" ca="1" si="73"/>
        <v>-38.799999999999997</v>
      </c>
      <c r="AN401" s="36" t="str">
        <f t="shared" ca="1" si="74"/>
        <v>00</v>
      </c>
      <c r="AO401" s="36" t="str" cm="1">
        <f t="array" aca="1" ref="AO401" ca="1">ManualLookup(AB401,BoxVal(ROW(AB401),4,COLUMN(AO399)),INDIRECT(DO$3))</f>
        <v>05</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3" t="s">
        <v>721</v>
      </c>
      <c r="T402" s="15" t="s">
        <v>26</v>
      </c>
      <c r="U402" s="36" t="str">
        <f t="shared" ca="1" si="68"/>
        <v>0x06=-37.80,-37.30;</v>
      </c>
      <c r="V402" s="37"/>
      <c r="W402" s="37"/>
      <c r="X402" s="68"/>
      <c r="Y402" s="68"/>
      <c r="Z402" s="55">
        <f t="shared" ca="1" si="69"/>
        <v>-0.5</v>
      </c>
      <c r="AA402" s="39" t="s">
        <v>965</v>
      </c>
      <c r="AB402" s="40">
        <v>-0.5</v>
      </c>
      <c r="AC402" s="40" t="s">
        <v>995</v>
      </c>
      <c r="AD402" s="40">
        <v>1</v>
      </c>
      <c r="AE402" s="41">
        <v>0</v>
      </c>
      <c r="AF402" s="42">
        <v>-37.799999999999997</v>
      </c>
      <c r="AG402" s="47">
        <f t="shared" si="75"/>
        <v>-37.299999999999997</v>
      </c>
      <c r="AH402" s="43">
        <f t="shared" ca="1" si="70"/>
        <v>-38.299999999999997</v>
      </c>
      <c r="AI402" s="43">
        <f t="shared" ca="1" si="71"/>
        <v>-37.799999999999997</v>
      </c>
      <c r="AJ402" s="44" cm="1">
        <f t="array" aca="1" ref="AJ402" ca="1" xml:space="preserve">
N("initial sens-loopgain")+
$AF402-BoxVal(ROW($AA402),26,COLUMN(INDIRECT("T"&amp;(INT(ROW($AA419)/65))*65+2)))</f>
        <v>-39.799999999999997</v>
      </c>
      <c r="AK402" s="44">
        <f t="shared" ca="1" si="72"/>
        <v>-39.299999999999997</v>
      </c>
      <c r="AL402" s="44" cm="1">
        <f t="array" aca="1" ref="AL402" ca="1" xml:space="preserve">
N("initial sens-loopgain-gain-gain ref-vcm")+
$AH402-
BoxVal(ROW($AA402),26,COLUMN(INDIRECT("T"&amp;(INT(ROW($AA419)/65))*65+2)))-
$AB402-
$W402-
IFERROR(VLOOKUP($AC402,$CT$1:$DC$31,7,FALSE),0)</f>
        <v>-39.799999999999997</v>
      </c>
      <c r="AM402" s="44">
        <f t="shared" ca="1" si="73"/>
        <v>-39.299999999999997</v>
      </c>
      <c r="AN402" s="36" t="str">
        <f t="shared" ca="1" si="74"/>
        <v>00</v>
      </c>
      <c r="AO402" s="36" t="str" cm="1">
        <f t="array" aca="1" ref="AO402" ca="1">ManualLookup(AB402,BoxVal(ROW(AB402),4,COLUMN(AO400)),INDIRECT(DO$3))</f>
        <v>06</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3" t="s">
        <v>20</v>
      </c>
      <c r="T403" s="15">
        <v>-37</v>
      </c>
      <c r="U403" s="36" t="str">
        <f t="shared" ca="1" si="68"/>
        <v>0x00=-38.30,-37.80;</v>
      </c>
      <c r="V403" s="37"/>
      <c r="W403" s="37"/>
      <c r="X403" s="38"/>
      <c r="Y403" s="38"/>
      <c r="Z403" s="55">
        <f t="shared" ca="1" si="69"/>
        <v>0</v>
      </c>
      <c r="AA403" s="39" t="s">
        <v>965</v>
      </c>
      <c r="AB403" s="40">
        <v>0</v>
      </c>
      <c r="AC403" s="40" t="s">
        <v>995</v>
      </c>
      <c r="AD403" s="40">
        <v>1</v>
      </c>
      <c r="AE403" s="41">
        <v>0</v>
      </c>
      <c r="AF403" s="42">
        <v>-38.299999999999997</v>
      </c>
      <c r="AG403" s="47">
        <f t="shared" si="75"/>
        <v>-37.799999999999997</v>
      </c>
      <c r="AH403" s="43">
        <f t="shared" ca="1" si="70"/>
        <v>-38.299999999999997</v>
      </c>
      <c r="AI403" s="43">
        <f t="shared" ca="1" si="71"/>
        <v>-37.799999999999997</v>
      </c>
      <c r="AJ403" s="44" cm="1">
        <f t="array" aca="1" ref="AJ403" ca="1" xml:space="preserve">
N("initial sens-loopgain")+
$AF403-BoxVal(ROW($AA403),26,COLUMN(INDIRECT("T"&amp;(INT(ROW($AA420)/65))*65+2)))</f>
        <v>-40.299999999999997</v>
      </c>
      <c r="AK403" s="44">
        <f t="shared" ca="1" si="72"/>
        <v>-39.799999999999997</v>
      </c>
      <c r="AL403" s="44" cm="1">
        <f t="array" aca="1" ref="AL403" ca="1" xml:space="preserve">
N("initial sens-loopgain-gain-gain ref-vcm")+
$AH403-
BoxVal(ROW($AA403),26,COLUMN(INDIRECT("T"&amp;(INT(ROW($AA420)/65))*65+2)))-
$AB403-
$W403-
IFERROR(VLOOKUP($AC403,$CT$1:$DC$31,7,FALSE),0)</f>
        <v>-40.299999999999997</v>
      </c>
      <c r="AM403" s="44">
        <f t="shared" ca="1" si="73"/>
        <v>-39.799999999999997</v>
      </c>
      <c r="AN403" s="36" t="str">
        <f t="shared" ca="1" si="74"/>
        <v>00</v>
      </c>
      <c r="AO403" s="36" t="str" cm="1">
        <f t="array" aca="1" ref="AO403" ca="1">ManualLookup(AB403,BoxVal(ROW(AB403),4,COLUMN(AO401)),INDIRECT(DO$3))</f>
        <v>00</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3" t="s">
        <v>691</v>
      </c>
      <c r="T404" s="15" t="s">
        <v>1098</v>
      </c>
      <c r="U404" s="36" t="str">
        <f t="shared" ca="1" si="68"/>
        <v>0x07=-38.90,-38.30;</v>
      </c>
      <c r="V404" s="37"/>
      <c r="W404" s="37"/>
      <c r="X404" s="38"/>
      <c r="Y404" s="38"/>
      <c r="Z404" s="55">
        <f t="shared" ca="1" si="69"/>
        <v>0.5</v>
      </c>
      <c r="AA404" s="39" t="s">
        <v>965</v>
      </c>
      <c r="AB404" s="40">
        <v>0.5</v>
      </c>
      <c r="AC404" s="40" t="s">
        <v>995</v>
      </c>
      <c r="AD404" s="40">
        <v>1</v>
      </c>
      <c r="AE404" s="41">
        <v>0</v>
      </c>
      <c r="AF404" s="42">
        <v>-38.9</v>
      </c>
      <c r="AG404" s="47">
        <f t="shared" si="75"/>
        <v>-38.299999999999997</v>
      </c>
      <c r="AH404" s="43">
        <f t="shared" ca="1" si="70"/>
        <v>-38.4</v>
      </c>
      <c r="AI404" s="43">
        <f t="shared" ca="1" si="71"/>
        <v>-37.799999999999997</v>
      </c>
      <c r="AJ404" s="44" cm="1">
        <f t="array" aca="1" ref="AJ404" ca="1" xml:space="preserve">
N("initial sens-loopgain")+
$AF404-BoxVal(ROW($AA404),26,COLUMN(INDIRECT("T"&amp;(INT(ROW($AA421)/65))*65+2)))</f>
        <v>-40.9</v>
      </c>
      <c r="AK404" s="44">
        <f t="shared" ca="1" si="72"/>
        <v>-40.299999999999997</v>
      </c>
      <c r="AL404" s="44" cm="1">
        <f t="array" aca="1" ref="AL404" ca="1" xml:space="preserve">
N("initial sens-loopgain-gain-gain ref-vcm")+
$AH404-
BoxVal(ROW($AA404),26,COLUMN(INDIRECT("T"&amp;(INT(ROW($AA421)/65))*65+2)))-
$AB404-
$W404-
IFERROR(VLOOKUP($AC404,$CT$1:$DC$31,7,FALSE),0)</f>
        <v>-40.9</v>
      </c>
      <c r="AM404" s="44">
        <f t="shared" ca="1" si="73"/>
        <v>-40.299999999999997</v>
      </c>
      <c r="AN404" s="36" t="str">
        <f t="shared" ca="1" si="74"/>
        <v>00</v>
      </c>
      <c r="AO404" s="36" t="str" cm="1">
        <f t="array" aca="1" ref="AO404" ca="1">ManualLookup(AB404,BoxVal(ROW(AB404),4,COLUMN(AO402)),INDIRECT(DO$3))</f>
        <v>07</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3" t="s">
        <v>544</v>
      </c>
      <c r="T405" s="15" t="s">
        <v>1229</v>
      </c>
      <c r="U405" s="36" t="str">
        <f t="shared" ca="1" si="68"/>
        <v>0x35=-39.30,-38.90;</v>
      </c>
      <c r="V405" s="37"/>
      <c r="W405" s="37"/>
      <c r="X405" s="38"/>
      <c r="Y405" s="38"/>
      <c r="Z405" s="55">
        <f t="shared" ca="1" si="69"/>
        <v>1</v>
      </c>
      <c r="AA405" s="39" t="s">
        <v>584</v>
      </c>
      <c r="AB405" s="40">
        <v>-1</v>
      </c>
      <c r="AC405" s="40" t="s">
        <v>995</v>
      </c>
      <c r="AD405" s="40">
        <v>1</v>
      </c>
      <c r="AE405" s="41">
        <v>0</v>
      </c>
      <c r="AF405" s="42">
        <v>-39.299999999999997</v>
      </c>
      <c r="AG405" s="47">
        <f t="shared" si="75"/>
        <v>-38.9</v>
      </c>
      <c r="AH405" s="43">
        <f t="shared" ca="1" si="70"/>
        <v>-38.299999999999997</v>
      </c>
      <c r="AI405" s="43">
        <f t="shared" ca="1" si="71"/>
        <v>-37.9</v>
      </c>
      <c r="AJ405" s="44" cm="1">
        <f t="array" aca="1" ref="AJ405" ca="1" xml:space="preserve">
N("initial sens-loopgain")+
$AF405-BoxVal(ROW($AA405),26,COLUMN(INDIRECT("T"&amp;(INT(ROW($AA422)/65))*65+2)))</f>
        <v>-41.3</v>
      </c>
      <c r="AK405" s="44">
        <f t="shared" ca="1" si="72"/>
        <v>-40.9</v>
      </c>
      <c r="AL405" s="44" cm="1">
        <f t="array" aca="1" ref="AL405" ca="1" xml:space="preserve">
N("initial sens-loopgain-gain-gain ref-vcm")+
$AH405-
BoxVal(ROW($AA405),26,COLUMN(INDIRECT("T"&amp;(INT(ROW($AA422)/65))*65+2)))-
$AB405-
$W405-
IFERROR(VLOOKUP($AC405,$CT$1:$DC$31,7,FALSE),0)</f>
        <v>-39.299999999999997</v>
      </c>
      <c r="AM405" s="44">
        <f t="shared" ca="1" si="73"/>
        <v>-38.9</v>
      </c>
      <c r="AN405" s="36" t="str">
        <f t="shared" ca="1" si="74"/>
        <v>30</v>
      </c>
      <c r="AO405" s="36" t="str" cm="1">
        <f t="array" aca="1" ref="AO405" ca="1">ManualLookup(AB405,BoxVal(ROW(AB405),4,COLUMN(AO403)),INDIRECT(DO$3))</f>
        <v>05</v>
      </c>
      <c r="AP405" s="36" t="str" cm="1">
        <f t="array" aca="1" ref="AP405" ca="1">ManualLookup(AC405,BoxVal(ROW(AC405),4,COLUMN(AP403)),INDIRECT(DP$3))</f>
        <v>00</v>
      </c>
      <c r="AQ405" s="36" t="str" cm="1">
        <f t="array" aca="1" ref="AQ405" ca="1">ManualLookup(AD405,BoxVal(ROW(AD405),4,COLUMN(AQ403)),INDIRECT(DQ$3))</f>
        <v>00</v>
      </c>
      <c r="AR405" s="36" t="str" cm="1">
        <f t="array" aca="1" ref="AR405" ca="1">ManualLookup(AE405,BoxVal(ROW(AE405),4,COLUMN(AR403)),INDIRECT(DR$3))</f>
        <v>00</v>
      </c>
      <c r="AS405" s="36"/>
    </row>
    <row r="406" spans="19:45" ht="30" customHeight="1" x14ac:dyDescent="0.25">
      <c r="S406" s="73" t="s">
        <v>12</v>
      </c>
      <c r="T406" s="15" t="s">
        <v>562</v>
      </c>
      <c r="U406" s="36" t="str">
        <f t="shared" ca="1" si="68"/>
        <v>0x36=-39.70,-39.30;</v>
      </c>
      <c r="V406" s="37"/>
      <c r="W406" s="37"/>
      <c r="X406" s="38"/>
      <c r="Y406" s="38"/>
      <c r="Z406" s="55">
        <f t="shared" ca="1" si="69"/>
        <v>1.5</v>
      </c>
      <c r="AA406" s="39" t="s">
        <v>584</v>
      </c>
      <c r="AB406" s="40">
        <v>-0.5</v>
      </c>
      <c r="AC406" s="40" t="s">
        <v>995</v>
      </c>
      <c r="AD406" s="40">
        <v>1</v>
      </c>
      <c r="AE406" s="41">
        <v>0</v>
      </c>
      <c r="AF406" s="42">
        <v>-39.700000000000003</v>
      </c>
      <c r="AG406" s="47">
        <f t="shared" si="75"/>
        <v>-39.299999999999997</v>
      </c>
      <c r="AH406" s="43">
        <f t="shared" ca="1" si="70"/>
        <v>-38.200000000000003</v>
      </c>
      <c r="AI406" s="43">
        <f t="shared" ca="1" si="71"/>
        <v>-37.799999999999997</v>
      </c>
      <c r="AJ406" s="44" cm="1">
        <f t="array" aca="1" ref="AJ406" ca="1" xml:space="preserve">
N("initial sens-loopgain")+
$AF406-BoxVal(ROW($AA406),26,COLUMN(INDIRECT("T"&amp;(INT(ROW($AA423)/65))*65+2)))</f>
        <v>-41.7</v>
      </c>
      <c r="AK406" s="44">
        <f t="shared" ca="1" si="72"/>
        <v>-41.3</v>
      </c>
      <c r="AL406" s="44" cm="1">
        <f t="array" aca="1" ref="AL406" ca="1" xml:space="preserve">
N("initial sens-loopgain-gain-gain ref-vcm")+
$AH406-
BoxVal(ROW($AA406),26,COLUMN(INDIRECT("T"&amp;(INT(ROW($AA423)/65))*65+2)))-
$AB406-
$W406-
IFERROR(VLOOKUP($AC406,$CT$1:$DC$31,7,FALSE),0)</f>
        <v>-39.700000000000003</v>
      </c>
      <c r="AM406" s="44">
        <f t="shared" ca="1" si="73"/>
        <v>-39.299999999999997</v>
      </c>
      <c r="AN406" s="36" t="str">
        <f t="shared" ca="1" si="74"/>
        <v>30</v>
      </c>
      <c r="AO406" s="36" t="str" cm="1">
        <f t="array" aca="1" ref="AO406" ca="1">ManualLookup(AB406,BoxVal(ROW(AB406),4,COLUMN(AO404)),INDIRECT(DO$3))</f>
        <v>06</v>
      </c>
      <c r="AP406" s="36" t="str" cm="1">
        <f t="array" aca="1" ref="AP406" ca="1">ManualLookup(AC406,BoxVal(ROW(AC406),4,COLUMN(AP404)),INDIRECT(DP$3))</f>
        <v>00</v>
      </c>
      <c r="AQ406" s="36" t="str" cm="1">
        <f t="array" aca="1" ref="AQ406" ca="1">ManualLookup(AD406,BoxVal(ROW(AD406),4,COLUMN(AQ404)),INDIRECT(DQ$3))</f>
        <v>00</v>
      </c>
      <c r="AR406" s="36" t="str" cm="1">
        <f t="array" aca="1" ref="AR406" ca="1">ManualLookup(AE406,BoxVal(ROW(AE406),4,COLUMN(AR404)),INDIRECT(DR$3))</f>
        <v>00</v>
      </c>
      <c r="AS406" s="36"/>
    </row>
    <row r="407" spans="19:45" ht="30" customHeight="1" x14ac:dyDescent="0.25">
      <c r="S407" s="73" t="s">
        <v>773</v>
      </c>
      <c r="T407" s="15" t="s">
        <v>562</v>
      </c>
      <c r="U407" s="36" t="str">
        <f t="shared" ca="1" si="68"/>
        <v>0x30=-40.20,-39.70;</v>
      </c>
      <c r="V407" s="37"/>
      <c r="W407" s="37"/>
      <c r="X407" s="38"/>
      <c r="Y407" s="38"/>
      <c r="Z407" s="55">
        <f t="shared" ca="1" si="69"/>
        <v>2</v>
      </c>
      <c r="AA407" s="39" t="s">
        <v>584</v>
      </c>
      <c r="AB407" s="40">
        <v>0</v>
      </c>
      <c r="AC407" s="40" t="s">
        <v>995</v>
      </c>
      <c r="AD407" s="40">
        <v>1</v>
      </c>
      <c r="AE407" s="41">
        <v>0</v>
      </c>
      <c r="AF407" s="42">
        <v>-40.200000000000003</v>
      </c>
      <c r="AG407" s="47">
        <f t="shared" si="75"/>
        <v>-39.700000000000003</v>
      </c>
      <c r="AH407" s="43">
        <f t="shared" ca="1" si="70"/>
        <v>-38.200000000000003</v>
      </c>
      <c r="AI407" s="43">
        <f t="shared" ca="1" si="71"/>
        <v>-37.700000000000003</v>
      </c>
      <c r="AJ407" s="44" cm="1">
        <f t="array" aca="1" ref="AJ407" ca="1" xml:space="preserve">
N("initial sens-loopgain")+
$AF407-BoxVal(ROW($AA407),26,COLUMN(INDIRECT("T"&amp;(INT(ROW($AA424)/65))*65+2)))</f>
        <v>-42.2</v>
      </c>
      <c r="AK407" s="44">
        <f t="shared" ca="1" si="72"/>
        <v>-41.7</v>
      </c>
      <c r="AL407" s="44" cm="1">
        <f t="array" aca="1" ref="AL407" ca="1" xml:space="preserve">
N("initial sens-loopgain-gain-gain ref-vcm")+
$AH407-
BoxVal(ROW($AA407),26,COLUMN(INDIRECT("T"&amp;(INT(ROW($AA424)/65))*65+2)))-
$AB407-
$W407-
IFERROR(VLOOKUP($AC407,$CT$1:$DC$31,7,FALSE),0)</f>
        <v>-40.200000000000003</v>
      </c>
      <c r="AM407" s="44">
        <f t="shared" ca="1" si="73"/>
        <v>-39.700000000000003</v>
      </c>
      <c r="AN407" s="36" t="str">
        <f t="shared" ca="1" si="74"/>
        <v>30</v>
      </c>
      <c r="AO407" s="36" t="str" cm="1">
        <f t="array" aca="1" ref="AO407" ca="1">ManualLookup(AB407,BoxVal(ROW(AB407),4,COLUMN(AO405)),INDIRECT(DO$3))</f>
        <v>00</v>
      </c>
      <c r="AP407" s="36" t="str" cm="1">
        <f t="array" aca="1" ref="AP407" ca="1">ManualLookup(AC407,BoxVal(ROW(AC407),4,COLUMN(AP405)),INDIRECT(DP$3))</f>
        <v>00</v>
      </c>
      <c r="AQ407" s="36" t="str" cm="1">
        <f t="array" aca="1" ref="AQ407" ca="1">ManualLookup(AD407,BoxVal(ROW(AD407),4,COLUMN(AQ405)),INDIRECT(DQ$3))</f>
        <v>00</v>
      </c>
      <c r="AR407" s="36" t="str" cm="1">
        <f t="array" aca="1" ref="AR407" ca="1">ManualLookup(AE407,BoxVal(ROW(AE407),4,COLUMN(AR405)),INDIRECT(DR$3))</f>
        <v>00</v>
      </c>
      <c r="AS407" s="36"/>
    </row>
    <row r="408" spans="19:45" ht="30" customHeight="1" x14ac:dyDescent="0.25">
      <c r="S408" s="73" t="s">
        <v>573</v>
      </c>
      <c r="T408" s="15">
        <v>1.1000000000000001</v>
      </c>
      <c r="U408" s="36" t="str">
        <f t="shared" ca="1" si="68"/>
        <v>0x37=-40.60,-40.20;</v>
      </c>
      <c r="V408" s="37"/>
      <c r="W408" s="37"/>
      <c r="X408" s="38"/>
      <c r="Y408" s="38"/>
      <c r="Z408" s="55">
        <f t="shared" ca="1" si="69"/>
        <v>2.5</v>
      </c>
      <c r="AA408" s="39" t="s">
        <v>584</v>
      </c>
      <c r="AB408" s="40">
        <v>0.5</v>
      </c>
      <c r="AC408" s="40" t="s">
        <v>995</v>
      </c>
      <c r="AD408" s="40">
        <v>1</v>
      </c>
      <c r="AE408" s="41">
        <v>0</v>
      </c>
      <c r="AF408" s="42">
        <v>-40.6</v>
      </c>
      <c r="AG408" s="47">
        <f t="shared" si="75"/>
        <v>-40.200000000000003</v>
      </c>
      <c r="AH408" s="43">
        <f t="shared" ca="1" si="70"/>
        <v>-38.1</v>
      </c>
      <c r="AI408" s="43">
        <f t="shared" ca="1" si="71"/>
        <v>-37.700000000000003</v>
      </c>
      <c r="AJ408" s="44" cm="1">
        <f t="array" aca="1" ref="AJ408" ca="1" xml:space="preserve">
N("initial sens-loopgain")+
$AF408-BoxVal(ROW($AA408),26,COLUMN(INDIRECT("T"&amp;(INT(ROW($AA425)/65))*65+2)))</f>
        <v>-42.6</v>
      </c>
      <c r="AK408" s="44">
        <f t="shared" ca="1" si="72"/>
        <v>-42.2</v>
      </c>
      <c r="AL408" s="44" cm="1">
        <f t="array" aca="1" ref="AL408" ca="1" xml:space="preserve">
N("initial sens-loopgain-gain-gain ref-vcm")+
$AH408-
BoxVal(ROW($AA408),26,COLUMN(INDIRECT("T"&amp;(INT(ROW($AA425)/65))*65+2)))-
$AB408-
$W408-
IFERROR(VLOOKUP($AC408,$CT$1:$DC$31,7,FALSE),0)</f>
        <v>-40.6</v>
      </c>
      <c r="AM408" s="44">
        <f t="shared" ca="1" si="73"/>
        <v>-40.200000000000003</v>
      </c>
      <c r="AN408" s="36" t="str">
        <f t="shared" ca="1" si="74"/>
        <v>30</v>
      </c>
      <c r="AO408" s="36" t="str" cm="1">
        <f t="array" aca="1" ref="AO408" ca="1">ManualLookup(AB408,BoxVal(ROW(AB408),4,COLUMN(AO406)),INDIRECT(DO$3))</f>
        <v>07</v>
      </c>
      <c r="AP408" s="36" t="str" cm="1">
        <f t="array" aca="1" ref="AP408" ca="1">ManualLookup(AC408,BoxVal(ROW(AC408),4,COLUMN(AP406)),INDIRECT(DP$3))</f>
        <v>00</v>
      </c>
      <c r="AQ408" s="36" t="str" cm="1">
        <f t="array" aca="1" ref="AQ408" ca="1">ManualLookup(AD408,BoxVal(ROW(AD408),4,COLUMN(AQ406)),INDIRECT(DQ$3))</f>
        <v>00</v>
      </c>
      <c r="AR408" s="36" t="str" cm="1">
        <f t="array" aca="1" ref="AR408" ca="1">ManualLookup(AE408,BoxVal(ROW(AE408),4,COLUMN(AR406)),INDIRECT(DR$3))</f>
        <v>00</v>
      </c>
      <c r="AS408" s="36"/>
    </row>
    <row r="409" spans="19:45" ht="30" customHeight="1" x14ac:dyDescent="0.25">
      <c r="S409" s="73" t="s">
        <v>590</v>
      </c>
      <c r="T409" s="15">
        <v>-38</v>
      </c>
      <c r="U409" s="36" t="str">
        <f t="shared" ca="1" si="68"/>
        <v>0x45=-41.20,-40.60;</v>
      </c>
      <c r="V409" s="37"/>
      <c r="W409" s="37"/>
      <c r="X409" s="38"/>
      <c r="Y409" s="38"/>
      <c r="Z409" s="55">
        <f t="shared" ref="Z409:Z413" ca="1" si="76" xml:space="preserve">
N("vbias,vlookup vbias range")+
VLOOKUP($AA409,INDIRECT(BoxVal(ROW($AA409),34,COLUMN(T405))),2,FALSE)+
N("gain")+
$AB409+
N("vcm")+
VLOOKUP($AC409,$CT$1:$DC$31,7,FALSE)+
N("(vbias*vcp*vbg-vbias)*sensor ratio")+
VbiasCal($AA409,$AD409,$AE409,BoxVal(ROW($AC409),18,COLUMN($T$22)))+
N("vbias ref+gain ref")+
$V409+$W409</f>
        <v>2.9</v>
      </c>
      <c r="AA409" s="39" t="s">
        <v>586</v>
      </c>
      <c r="AB409" s="40">
        <v>-1</v>
      </c>
      <c r="AC409" s="40" t="s">
        <v>995</v>
      </c>
      <c r="AD409" s="40">
        <v>1</v>
      </c>
      <c r="AE409" s="41">
        <v>0</v>
      </c>
      <c r="AF409" s="42">
        <v>-41.2</v>
      </c>
      <c r="AG409" s="47">
        <f t="shared" ref="AG409:AG413" si="77">AF408</f>
        <v>-40.6</v>
      </c>
      <c r="AH409" s="43">
        <f t="shared" ca="1" si="70"/>
        <v>-38.300000000000004</v>
      </c>
      <c r="AI409" s="43">
        <f t="shared" ca="1" si="71"/>
        <v>-37.700000000000003</v>
      </c>
      <c r="AJ409" s="44" cm="1">
        <f t="array" aca="1" ref="AJ409" ca="1" xml:space="preserve">
N("initial sens-loopgain")+
$AF409-BoxVal(ROW($AA409),26,COLUMN(INDIRECT("T"&amp;(INT(ROW($AA426)/65))*65+2)))</f>
        <v>-43.2</v>
      </c>
      <c r="AK409" s="44">
        <f t="shared" ref="AK409:AK413" ca="1" si="78">AJ409+(AG409-AF409)</f>
        <v>-42.6</v>
      </c>
      <c r="AL409" s="44" cm="1">
        <f t="array" aca="1" ref="AL409" ca="1" xml:space="preserve">
N("initial sens-loopgain-gain-gain ref-vcm")+
$AH409-
BoxVal(ROW($AA409),26,COLUMN(INDIRECT("T"&amp;(INT(ROW($AA426)/65))*65+2)))-
$AB409-
$W409-
IFERROR(VLOOKUP($AC409,$CT$1:$DC$31,7,FALSE),0)</f>
        <v>-39.300000000000004</v>
      </c>
      <c r="AM409" s="44">
        <f t="shared" ref="AM409:AM413" ca="1" si="79">AL409+(AG409-AF409)</f>
        <v>-38.700000000000003</v>
      </c>
      <c r="AN409" s="36" t="str">
        <f t="shared" ref="AN409:AN413" ca="1" si="80">IF(BoxVal(ROW(AA409),9,COLUMN(T407))="FIX","00",ManualLookup(AA409,BoxVal(ROW(AA409),4,COLUMN(AN407)),INDIRECT(DN$3)))</f>
        <v>40</v>
      </c>
      <c r="AO409" s="36" t="str" cm="1">
        <f t="array" aca="1" ref="AO409" ca="1">ManualLookup(AB409,BoxVal(ROW(AB409),4,COLUMN(AO407)),INDIRECT(DO$3))</f>
        <v>05</v>
      </c>
      <c r="AP409" s="36" t="str" cm="1">
        <f t="array" aca="1" ref="AP409" ca="1">ManualLookup(AC409,BoxVal(ROW(AC409),4,COLUMN(AP407)),INDIRECT(DP$3))</f>
        <v>00</v>
      </c>
      <c r="AQ409" s="36" t="str" cm="1">
        <f t="array" aca="1" ref="AQ409" ca="1">ManualLookup(AD409,BoxVal(ROW(AD409),4,COLUMN(AQ407)),INDIRECT(DQ$3))</f>
        <v>00</v>
      </c>
      <c r="AR409" s="36" t="str" cm="1">
        <f t="array" aca="1" ref="AR409" ca="1">ManualLookup(AE409,BoxVal(ROW(AE409),4,COLUMN(AR407)),INDIRECT(DR$3))</f>
        <v>00</v>
      </c>
      <c r="AS409" s="36"/>
    </row>
    <row r="410" spans="19:45" ht="30" customHeight="1" x14ac:dyDescent="0.25">
      <c r="S410" s="73" t="s">
        <v>693</v>
      </c>
      <c r="T410" s="15">
        <v>0.8</v>
      </c>
      <c r="U410" s="36" t="str">
        <f t="shared" ca="1" si="68"/>
        <v>0x46=-41.60,-41.20;</v>
      </c>
      <c r="V410" s="37"/>
      <c r="W410" s="37"/>
      <c r="X410" s="38"/>
      <c r="Y410" s="38"/>
      <c r="Z410" s="55">
        <f t="shared" ca="1" si="76"/>
        <v>3.4</v>
      </c>
      <c r="AA410" s="39" t="s">
        <v>586</v>
      </c>
      <c r="AB410" s="40">
        <v>-0.5</v>
      </c>
      <c r="AC410" s="40" t="s">
        <v>995</v>
      </c>
      <c r="AD410" s="40">
        <v>1</v>
      </c>
      <c r="AE410" s="41">
        <v>0</v>
      </c>
      <c r="AF410" s="42">
        <v>-41.6</v>
      </c>
      <c r="AG410" s="47">
        <f t="shared" si="77"/>
        <v>-41.2</v>
      </c>
      <c r="AH410" s="43">
        <f t="shared" ca="1" si="70"/>
        <v>-38.200000000000003</v>
      </c>
      <c r="AI410" s="43">
        <f t="shared" ca="1" si="71"/>
        <v>-37.800000000000004</v>
      </c>
      <c r="AJ410" s="44" cm="1">
        <f t="array" aca="1" ref="AJ410" ca="1" xml:space="preserve">
N("initial sens-loopgain")+
$AF410-BoxVal(ROW($AA410),26,COLUMN(INDIRECT("T"&amp;(INT(ROW($AA427)/65))*65+2)))</f>
        <v>-43.6</v>
      </c>
      <c r="AK410" s="44">
        <f t="shared" ca="1" si="78"/>
        <v>-43.2</v>
      </c>
      <c r="AL410" s="44" cm="1">
        <f t="array" aca="1" ref="AL410" ca="1" xml:space="preserve">
N("initial sens-loopgain-gain-gain ref-vcm")+
$AH410-
BoxVal(ROW($AA410),26,COLUMN(INDIRECT("T"&amp;(INT(ROW($AA427)/65))*65+2)))-
$AB410-
$W410-
IFERROR(VLOOKUP($AC410,$CT$1:$DC$31,7,FALSE),0)</f>
        <v>-39.700000000000003</v>
      </c>
      <c r="AM410" s="44">
        <f t="shared" ca="1" si="79"/>
        <v>-39.300000000000004</v>
      </c>
      <c r="AN410" s="36" t="str">
        <f t="shared" ca="1" si="80"/>
        <v>40</v>
      </c>
      <c r="AO410" s="36" t="str" cm="1">
        <f t="array" aca="1" ref="AO410" ca="1">ManualLookup(AB410,BoxVal(ROW(AB410),4,COLUMN(AO408)),INDIRECT(DO$3))</f>
        <v>06</v>
      </c>
      <c r="AP410" s="36" t="str" cm="1">
        <f t="array" aca="1" ref="AP410" ca="1">ManualLookup(AC410,BoxVal(ROW(AC410),4,COLUMN(AP408)),INDIRECT(DP$3))</f>
        <v>00</v>
      </c>
      <c r="AQ410" s="36" t="str" cm="1">
        <f t="array" aca="1" ref="AQ410" ca="1">ManualLookup(AD410,BoxVal(ROW(AD410),4,COLUMN(AQ408)),INDIRECT(DQ$3))</f>
        <v>00</v>
      </c>
      <c r="AR410" s="36" t="str" cm="1">
        <f t="array" aca="1" ref="AR410" ca="1">ManualLookup(AE410,BoxVal(ROW(AE410),4,COLUMN(AR408)),INDIRECT(DR$3))</f>
        <v>00</v>
      </c>
      <c r="AS410" s="36"/>
    </row>
    <row r="411" spans="19:45" ht="30" customHeight="1" x14ac:dyDescent="0.25">
      <c r="S411" s="7" t="s">
        <v>604</v>
      </c>
      <c r="T411" s="7" t="str">
        <f>VLOOKUP($T398,$AU$1:$AZ$31,MATCH($T392,$AU$1:$AZ$1,0),FALSE)&amp;"_"&amp;T400</f>
        <v>default_NormalMode</v>
      </c>
      <c r="U411" s="36" t="str">
        <f t="shared" ca="1" si="68"/>
        <v>0x40=-41.90,-41.60;</v>
      </c>
      <c r="V411" s="37">
        <v>-0.2</v>
      </c>
      <c r="W411" s="37"/>
      <c r="X411" s="38"/>
      <c r="Y411" s="38"/>
      <c r="Z411" s="55">
        <f t="shared" ca="1" si="76"/>
        <v>3.6999999999999997</v>
      </c>
      <c r="AA411" s="39" t="s">
        <v>586</v>
      </c>
      <c r="AB411" s="40">
        <v>0</v>
      </c>
      <c r="AC411" s="40" t="s">
        <v>995</v>
      </c>
      <c r="AD411" s="40">
        <v>1</v>
      </c>
      <c r="AE411" s="41">
        <v>0</v>
      </c>
      <c r="AF411" s="42">
        <v>-41.9</v>
      </c>
      <c r="AG411" s="47">
        <f t="shared" si="77"/>
        <v>-41.6</v>
      </c>
      <c r="AH411" s="43">
        <f t="shared" ca="1" si="70"/>
        <v>-38.199999999999996</v>
      </c>
      <c r="AI411" s="43">
        <f t="shared" ca="1" si="71"/>
        <v>-37.9</v>
      </c>
      <c r="AJ411" s="44" cm="1">
        <f t="array" aca="1" ref="AJ411" ca="1" xml:space="preserve">
N("initial sens-loopgain")+
$AF411-BoxVal(ROW($AA411),26,COLUMN(INDIRECT("T"&amp;(INT(ROW($AA428)/65))*65+2)))</f>
        <v>-43.9</v>
      </c>
      <c r="AK411" s="44">
        <f t="shared" ca="1" si="78"/>
        <v>-43.6</v>
      </c>
      <c r="AL411" s="44" cm="1">
        <f t="array" aca="1" ref="AL411" ca="1" xml:space="preserve">
N("initial sens-loopgain-gain-gain ref-vcm")+
$AH411-
BoxVal(ROW($AA411),26,COLUMN(INDIRECT("T"&amp;(INT(ROW($AA428)/65))*65+2)))-
$AB411-
$W411-
IFERROR(VLOOKUP($AC411,$CT$1:$DC$31,7,FALSE),0)</f>
        <v>-40.199999999999996</v>
      </c>
      <c r="AM411" s="44">
        <f t="shared" ca="1" si="79"/>
        <v>-39.9</v>
      </c>
      <c r="AN411" s="36" t="str">
        <f t="shared" ca="1" si="80"/>
        <v>40</v>
      </c>
      <c r="AO411" s="36" t="str" cm="1">
        <f t="array" aca="1" ref="AO411" ca="1">ManualLookup(AB411,BoxVal(ROW(AB411),4,COLUMN(AO409)),INDIRECT(DO$3))</f>
        <v>00</v>
      </c>
      <c r="AP411" s="36" t="str" cm="1">
        <f t="array" aca="1" ref="AP411" ca="1">ManualLookup(AC411,BoxVal(ROW(AC411),4,COLUMN(AP409)),INDIRECT(DP$3))</f>
        <v>00</v>
      </c>
      <c r="AQ411" s="36" t="str" cm="1">
        <f t="array" aca="1" ref="AQ411" ca="1">ManualLookup(AD411,BoxVal(ROW(AD411),4,COLUMN(AQ409)),INDIRECT(DQ$3))</f>
        <v>00</v>
      </c>
      <c r="AR411" s="36" t="str" cm="1">
        <f t="array" aca="1" ref="AR411" ca="1">ManualLookup(AE411,BoxVal(ROW(AE411),4,COLUMN(AR409)),INDIRECT(DR$3))</f>
        <v>00</v>
      </c>
      <c r="AS411" s="36"/>
    </row>
    <row r="412" spans="19:45" ht="30" customHeight="1" x14ac:dyDescent="0.25">
      <c r="S412" s="7" t="s">
        <v>424</v>
      </c>
      <c r="T412" s="7" t="s">
        <v>188</v>
      </c>
      <c r="U412" s="36" t="str">
        <f t="shared" ca="1" si="68"/>
        <v>0x47=-42.50,-41.90;</v>
      </c>
      <c r="V412" s="37">
        <v>-0.5</v>
      </c>
      <c r="W412" s="37"/>
      <c r="X412" s="38"/>
      <c r="Y412" s="38"/>
      <c r="Z412" s="55">
        <f t="shared" ca="1" si="76"/>
        <v>3.9000000000000004</v>
      </c>
      <c r="AA412" s="39" t="s">
        <v>586</v>
      </c>
      <c r="AB412" s="40">
        <v>0.5</v>
      </c>
      <c r="AC412" s="40" t="s">
        <v>995</v>
      </c>
      <c r="AD412" s="40">
        <v>1</v>
      </c>
      <c r="AE412" s="41">
        <v>0</v>
      </c>
      <c r="AF412" s="42">
        <v>-42.5</v>
      </c>
      <c r="AG412" s="47">
        <f t="shared" si="77"/>
        <v>-41.9</v>
      </c>
      <c r="AH412" s="43">
        <f t="shared" ca="1" si="70"/>
        <v>-38.6</v>
      </c>
      <c r="AI412" s="43">
        <f t="shared" ca="1" si="71"/>
        <v>-38</v>
      </c>
      <c r="AJ412" s="44" cm="1">
        <f t="array" aca="1" ref="AJ412" ca="1" xml:space="preserve">
N("initial sens-loopgain")+
$AF412-BoxVal(ROW($AA412),26,COLUMN(INDIRECT("T"&amp;(INT(ROW($AA429)/65))*65+2)))</f>
        <v>-44.5</v>
      </c>
      <c r="AK412" s="44">
        <f t="shared" ca="1" si="78"/>
        <v>-43.9</v>
      </c>
      <c r="AL412" s="44" cm="1">
        <f t="array" aca="1" ref="AL412" ca="1" xml:space="preserve">
N("initial sens-loopgain-gain-gain ref-vcm")+
$AH412-
BoxVal(ROW($AA412),26,COLUMN(INDIRECT("T"&amp;(INT(ROW($AA429)/65))*65+2)))-
$AB412-
$W412-
IFERROR(VLOOKUP($AC412,$CT$1:$DC$31,7,FALSE),0)</f>
        <v>-41.1</v>
      </c>
      <c r="AM412" s="44">
        <f t="shared" ca="1" si="79"/>
        <v>-40.5</v>
      </c>
      <c r="AN412" s="36" t="str">
        <f t="shared" ca="1" si="80"/>
        <v>40</v>
      </c>
      <c r="AO412" s="36" t="str" cm="1">
        <f t="array" aca="1" ref="AO412" ca="1">ManualLookup(AB412,BoxVal(ROW(AB412),4,COLUMN(AO410)),INDIRECT(DO$3))</f>
        <v>07</v>
      </c>
      <c r="AP412" s="36" t="str" cm="1">
        <f t="array" aca="1" ref="AP412" ca="1">ManualLookup(AC412,BoxVal(ROW(AC412),4,COLUMN(AP410)),INDIRECT(DP$3))</f>
        <v>00</v>
      </c>
      <c r="AQ412" s="36" t="str" cm="1">
        <f t="array" aca="1" ref="AQ412" ca="1">ManualLookup(AD412,BoxVal(ROW(AD412),4,COLUMN(AQ410)),INDIRECT(DQ$3))</f>
        <v>00</v>
      </c>
      <c r="AR412" s="36" t="str" cm="1">
        <f t="array" aca="1" ref="AR412" ca="1">ManualLookup(AE412,BoxVal(ROW(AE412),4,COLUMN(AR410)),INDIRECT(DR$3))</f>
        <v>00</v>
      </c>
      <c r="AS412" s="36"/>
    </row>
    <row r="413" spans="19:45" ht="30" customHeight="1" x14ac:dyDescent="0.25">
      <c r="S413" s="7" t="s">
        <v>16</v>
      </c>
      <c r="T413" s="7" t="s">
        <v>44</v>
      </c>
      <c r="U413" s="36" t="str">
        <f t="shared" ca="1" si="68"/>
        <v>0x48=-43.00,-42.50;</v>
      </c>
      <c r="V413" s="37">
        <v>-0.5</v>
      </c>
      <c r="W413" s="37"/>
      <c r="X413" s="38"/>
      <c r="Y413" s="38"/>
      <c r="Z413" s="55">
        <f t="shared" ca="1" si="76"/>
        <v>4.9000000000000004</v>
      </c>
      <c r="AA413" s="39" t="s">
        <v>586</v>
      </c>
      <c r="AB413" s="40">
        <v>1.5</v>
      </c>
      <c r="AC413" s="40" t="s">
        <v>995</v>
      </c>
      <c r="AD413" s="40">
        <v>1</v>
      </c>
      <c r="AE413" s="41">
        <v>0</v>
      </c>
      <c r="AF413" s="42">
        <v>-43</v>
      </c>
      <c r="AG413" s="47">
        <f t="shared" si="77"/>
        <v>-42.5</v>
      </c>
      <c r="AH413" s="43">
        <f t="shared" ca="1" si="70"/>
        <v>-38.1</v>
      </c>
      <c r="AI413" s="43">
        <f t="shared" ca="1" si="71"/>
        <v>-37.6</v>
      </c>
      <c r="AJ413" s="44" cm="1">
        <f t="array" aca="1" ref="AJ413" ca="1" xml:space="preserve">
N("initial sens-loopgain")+
$AF413-BoxVal(ROW($AA413),26,COLUMN(INDIRECT("T"&amp;(INT(ROW($AA430)/65))*65+2)))</f>
        <v>-45</v>
      </c>
      <c r="AK413" s="44">
        <f t="shared" ca="1" si="78"/>
        <v>-44.5</v>
      </c>
      <c r="AL413" s="44" cm="1">
        <f t="array" aca="1" ref="AL413" ca="1" xml:space="preserve">
N("initial sens-loopgain-gain-gain ref-vcm")+
$AH413-
BoxVal(ROW($AA413),26,COLUMN(INDIRECT("T"&amp;(INT(ROW($AA430)/65))*65+2)))-
$AB413-
$W413-
IFERROR(VLOOKUP($AC413,$CT$1:$DC$31,7,FALSE),0)</f>
        <v>-41.6</v>
      </c>
      <c r="AM413" s="44">
        <f t="shared" ca="1" si="79"/>
        <v>-41.1</v>
      </c>
      <c r="AN413" s="36" t="str">
        <f t="shared" ca="1" si="80"/>
        <v>40</v>
      </c>
      <c r="AO413" s="36" t="str" cm="1">
        <f t="array" aca="1" ref="AO413" ca="1">ManualLookup(AB413,BoxVal(ROW(AB413),4,COLUMN(AO411)),INDIRECT(DO$3))</f>
        <v>08</v>
      </c>
      <c r="AP413" s="36" t="str" cm="1">
        <f t="array" aca="1" ref="AP413" ca="1">ManualLookup(AC413,BoxVal(ROW(AC413),4,COLUMN(AP411)),INDIRECT(DP$3))</f>
        <v>00</v>
      </c>
      <c r="AQ413" s="36" t="str" cm="1">
        <f t="array" aca="1" ref="AQ413" ca="1">ManualLookup(AD413,BoxVal(ROW(AD413),4,COLUMN(AQ411)),INDIRECT(DQ$3))</f>
        <v>00</v>
      </c>
      <c r="AR413" s="36" t="str" cm="1">
        <f t="array" aca="1" ref="AR413" ca="1">ManualLookup(AE413,BoxVal(ROW(AE413),4,COLUMN(AR411)),INDIRECT(DR$3))</f>
        <v>00</v>
      </c>
      <c r="AS413" s="36"/>
    </row>
    <row r="414" spans="19:45" ht="30" customHeight="1" x14ac:dyDescent="0.25">
      <c r="S414" s="7" t="s">
        <v>17</v>
      </c>
      <c r="T414" s="7" t="s">
        <v>368</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4</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44707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19</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3"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17V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15V</v>
      </c>
      <c r="T426" s="3" t="s">
        <v>562</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13V</v>
      </c>
      <c r="T427" s="3" t="s">
        <v>562</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3.9</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2</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v>-2.4</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818</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Config2</v>
      </c>
      <c r="T434" s="3" t="s">
        <v>562</v>
      </c>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1224</v>
      </c>
      <c r="V456" s="12"/>
      <c r="W456" s="65"/>
      <c r="X456" s="12"/>
      <c r="Y456" s="7" t="str">
        <f>VLOOKUP(U456,$DX$1:$DZ$21,3,FALSE)</f>
        <v>-</v>
      </c>
      <c r="Z456" s="81"/>
      <c r="AD456" s="8"/>
    </row>
    <row r="457" spans="19:45" ht="30" customHeight="1" x14ac:dyDescent="0.25">
      <c r="S457" s="7" t="s">
        <v>24</v>
      </c>
      <c r="T457" s="15" t="s">
        <v>433</v>
      </c>
      <c r="U457" s="5" t="s">
        <v>23</v>
      </c>
      <c r="V457" s="7">
        <f>VLOOKUP(U456,$DX$1:$DZ$21,2,FALSE)</f>
        <v>0</v>
      </c>
      <c r="W457" s="19"/>
      <c r="X457" s="19"/>
      <c r="Y457" s="19"/>
      <c r="Z457" s="19"/>
      <c r="AA457" s="5" t="s">
        <v>592</v>
      </c>
      <c r="AB457" s="26" t="str">
        <f>T476&amp;"_"&amp;ABS(T474)&amp;"dB_"&amp;T478&amp;"_"&amp;T479&amp;"_"&amp;GetAbsMaxMinText(AF460:AG519)&amp;"_"&amp;T459&amp;"_"&amp;T458&amp;S456&amp;"."&amp;T482</f>
        <v>11V_NormalMode_38dB_G805YB_2227F_336_382_ZTS6856S_MP8.0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HYPERLINK("#A"&amp;(S456+1),"&lt;==Block" &amp; $S456 &amp;"==&gt;")</f>
        <v>&lt;==Block8==&gt;</v>
      </c>
      <c r="V458" s="51"/>
      <c r="W458" s="19"/>
      <c r="X458" s="19"/>
      <c r="Y458" s="79"/>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332</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non</v>
      </c>
      <c r="AS459" s="35"/>
    </row>
    <row r="460" spans="19:45" ht="30" customHeight="1" x14ac:dyDescent="0.25">
      <c r="S460" s="7" t="s">
        <v>18</v>
      </c>
      <c r="T460" s="15" t="s">
        <v>45</v>
      </c>
      <c r="U460" s="36" t="str">
        <f t="shared" ref="U460:U478" ca="1" si="81">ConfigCode($AA460,$AN460,$AO460,$AP460,$AQ460,$AR460,$AF460,$AG460,2)</f>
        <v>0x26=-34.40,-33.60;</v>
      </c>
      <c r="V460" s="37"/>
      <c r="W460" s="37"/>
      <c r="X460" s="68"/>
      <c r="Y460" s="68"/>
      <c r="Z460" s="55">
        <f t="shared" ref="Z460:Z478" ca="1" si="82" xml:space="preserve">
N("vbias,vlookup vbias range")+
VLOOKUP($AA460,INDIRECT(BoxVal(ROW($AA460),34,COLUMN(T456))),2,FALSE)+
N("gain")+
$AB460+
N("vcm")+
VLOOKUP($AC460,$CT$1:$DC$31,7,FALSE)+
N("(vbias*vcp*vbg-vbias)*sensor ratio")+
VbiasCal($AA460,$AD460,$AE460,BoxVal(ROW($AC460),18,COLUMN($T$22)))+
N("vbias ref+gain ref")+
$V460+$W460</f>
        <v>-2.44</v>
      </c>
      <c r="AA460" s="39" t="s">
        <v>1268</v>
      </c>
      <c r="AB460" s="40">
        <v>-0.5</v>
      </c>
      <c r="AC460" s="40" t="s">
        <v>995</v>
      </c>
      <c r="AD460" s="40">
        <v>1</v>
      </c>
      <c r="AE460" s="41">
        <v>0</v>
      </c>
      <c r="AF460" s="42">
        <v>-34.4</v>
      </c>
      <c r="AG460" s="42">
        <v>-33.6</v>
      </c>
      <c r="AH460" s="43">
        <f t="shared" ref="AH460:AH478" ca="1" si="83">$AF460+$Z460</f>
        <v>-36.839999999999996</v>
      </c>
      <c r="AI460" s="43">
        <f t="shared" ref="AI460:AI478" ca="1" si="84">$AG460+$Z460</f>
        <v>-36.04</v>
      </c>
      <c r="AJ460" s="44" cm="1">
        <f t="array" aca="1" ref="AJ460" ca="1" xml:space="preserve">
N("initial sens-loopgain")+
$AF460-BoxVal(ROW($AA460),26,COLUMN(INDIRECT("T"&amp;(INT(ROW($AA477)/65))*65+2)))</f>
        <v>-36.4</v>
      </c>
      <c r="AK460" s="44">
        <f t="shared" ref="AK460:AK478" ca="1" si="85">AJ460+(AG460-AF460)</f>
        <v>-35.6</v>
      </c>
      <c r="AL460" s="44" cm="1">
        <f t="array" aca="1" ref="AL460" ca="1" xml:space="preserve">
N("initial sens-loopgain-gain-gain ref-vcm")+
$AH460-
BoxVal(ROW($AA460),26,COLUMN(INDIRECT("T"&amp;(INT(ROW($AA477)/65))*65+2)))-
$AB460-
$W460-
IFERROR(VLOOKUP($AC460,$CT$1:$DC$31,7,FALSE),0)</f>
        <v>-38.339999999999996</v>
      </c>
      <c r="AM460" s="44">
        <f t="shared" ref="AM460:AM478" ca="1" si="86">AL460+(AG460-AF460)</f>
        <v>-37.54</v>
      </c>
      <c r="AN460" s="36" t="str">
        <f t="shared" ref="AN460:AN478" ca="1" si="87">IF(BoxVal(ROW(AA460),9,COLUMN(T458))="FIX","00",ManualLookup(AA460,BoxVal(ROW(AA460),4,COLUMN(AN458)),INDIRECT(DN$3)))</f>
        <v>20</v>
      </c>
      <c r="AO460" s="36" t="str" cm="1">
        <f t="array" aca="1" ref="AO460" ca="1">ManualLookup(AB460,BoxVal(ROW(AB460),4,COLUMN(AO458)),INDIRECT(DO$3))</f>
        <v>06</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81"/>
        <v>0x03=-34.90,-34.40;</v>
      </c>
      <c r="V461" s="37"/>
      <c r="W461" s="37"/>
      <c r="X461" s="68"/>
      <c r="Y461" s="68"/>
      <c r="Z461" s="55">
        <f t="shared" ca="1" si="82"/>
        <v>-2</v>
      </c>
      <c r="AA461" s="39" t="s">
        <v>965</v>
      </c>
      <c r="AB461" s="40">
        <v>-2</v>
      </c>
      <c r="AC461" s="40" t="s">
        <v>995</v>
      </c>
      <c r="AD461" s="40">
        <v>1</v>
      </c>
      <c r="AE461" s="41">
        <v>0</v>
      </c>
      <c r="AF461" s="42">
        <v>-34.9</v>
      </c>
      <c r="AG461" s="47">
        <f t="shared" ref="AG461:AG478" si="88">AF460</f>
        <v>-34.4</v>
      </c>
      <c r="AH461" s="43">
        <f t="shared" ca="1" si="83"/>
        <v>-36.9</v>
      </c>
      <c r="AI461" s="43">
        <f t="shared" ca="1" si="84"/>
        <v>-36.4</v>
      </c>
      <c r="AJ461" s="44" cm="1">
        <f t="array" aca="1" ref="AJ461" ca="1" xml:space="preserve">
N("initial sens-loopgain")+
$AF461-BoxVal(ROW($AA461),26,COLUMN(INDIRECT("T"&amp;(INT(ROW($AA478)/65))*65+2)))</f>
        <v>-36.9</v>
      </c>
      <c r="AK461" s="44">
        <f t="shared" ca="1" si="85"/>
        <v>-36.4</v>
      </c>
      <c r="AL461" s="44" cm="1">
        <f t="array" aca="1" ref="AL461" ca="1" xml:space="preserve">
N("initial sens-loopgain-gain-gain ref-vcm")+
$AH461-
BoxVal(ROW($AA461),26,COLUMN(INDIRECT("T"&amp;(INT(ROW($AA478)/65))*65+2)))-
$AB461-
$W461-
IFERROR(VLOOKUP($AC461,$CT$1:$DC$31,7,FALSE),0)</f>
        <v>-36.9</v>
      </c>
      <c r="AM461" s="44">
        <f t="shared" ca="1" si="86"/>
        <v>-36.4</v>
      </c>
      <c r="AN461" s="36" t="str">
        <f t="shared" ca="1" si="87"/>
        <v>00</v>
      </c>
      <c r="AO461" s="36" t="str" cm="1">
        <f t="array" aca="1" ref="AO461" ca="1">ManualLookup(AB461,BoxVal(ROW(AB461),4,COLUMN(AO459)),INDIRECT(DO$3))</f>
        <v>03</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81"/>
        <v>0x04=-35.40,-34.90;</v>
      </c>
      <c r="V462" s="37"/>
      <c r="W462" s="37"/>
      <c r="X462" s="68"/>
      <c r="Y462" s="68"/>
      <c r="Z462" s="55">
        <f t="shared" ca="1" si="82"/>
        <v>-1.5</v>
      </c>
      <c r="AA462" s="39" t="s">
        <v>965</v>
      </c>
      <c r="AB462" s="40">
        <v>-1.5</v>
      </c>
      <c r="AC462" s="40" t="s">
        <v>995</v>
      </c>
      <c r="AD462" s="40">
        <v>1</v>
      </c>
      <c r="AE462" s="41">
        <v>0</v>
      </c>
      <c r="AF462" s="42">
        <v>-35.4</v>
      </c>
      <c r="AG462" s="47">
        <f t="shared" si="88"/>
        <v>-34.9</v>
      </c>
      <c r="AH462" s="43">
        <f t="shared" ca="1" si="83"/>
        <v>-36.9</v>
      </c>
      <c r="AI462" s="43">
        <f t="shared" ca="1" si="84"/>
        <v>-36.4</v>
      </c>
      <c r="AJ462" s="44" cm="1">
        <f t="array" aca="1" ref="AJ462" ca="1" xml:space="preserve">
N("initial sens-loopgain")+
$AF462-BoxVal(ROW($AA462),26,COLUMN(INDIRECT("T"&amp;(INT(ROW($AA479)/65))*65+2)))</f>
        <v>-37.4</v>
      </c>
      <c r="AK462" s="44">
        <f t="shared" ca="1" si="85"/>
        <v>-36.9</v>
      </c>
      <c r="AL462" s="44" cm="1">
        <f t="array" aca="1" ref="AL462" ca="1" xml:space="preserve">
N("initial sens-loopgain-gain-gain ref-vcm")+
$AH462-
BoxVal(ROW($AA462),26,COLUMN(INDIRECT("T"&amp;(INT(ROW($AA479)/65))*65+2)))-
$AB462-
$W462-
IFERROR(VLOOKUP($AC462,$CT$1:$DC$31,7,FALSE),0)</f>
        <v>-37.4</v>
      </c>
      <c r="AM462" s="44">
        <f t="shared" ca="1" si="86"/>
        <v>-36.9</v>
      </c>
      <c r="AN462" s="36" t="str">
        <f t="shared" ca="1" si="87"/>
        <v>00</v>
      </c>
      <c r="AO462" s="36" t="str" cm="1">
        <f t="array" aca="1" ref="AO462" ca="1">ManualLookup(AB462,BoxVal(ROW(AB462),4,COLUMN(AO460)),INDIRECT(DO$3))</f>
        <v>04</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965</v>
      </c>
      <c r="U463" s="36" t="str">
        <f t="shared" ca="1" si="81"/>
        <v>0x05=-35.80,-35.40;</v>
      </c>
      <c r="V463" s="37"/>
      <c r="W463" s="37"/>
      <c r="X463" s="68"/>
      <c r="Y463" s="68"/>
      <c r="Z463" s="55">
        <f t="shared" ca="1" si="82"/>
        <v>-1</v>
      </c>
      <c r="AA463" s="39" t="s">
        <v>965</v>
      </c>
      <c r="AB463" s="40">
        <v>-1</v>
      </c>
      <c r="AC463" s="40" t="s">
        <v>995</v>
      </c>
      <c r="AD463" s="40">
        <v>1</v>
      </c>
      <c r="AE463" s="41">
        <v>0</v>
      </c>
      <c r="AF463" s="42">
        <v>-35.799999999999997</v>
      </c>
      <c r="AG463" s="47">
        <f t="shared" si="88"/>
        <v>-35.4</v>
      </c>
      <c r="AH463" s="43">
        <f t="shared" ca="1" si="83"/>
        <v>-36.799999999999997</v>
      </c>
      <c r="AI463" s="43">
        <f t="shared" ca="1" si="84"/>
        <v>-36.4</v>
      </c>
      <c r="AJ463" s="44" cm="1">
        <f t="array" aca="1" ref="AJ463" ca="1" xml:space="preserve">
N("initial sens-loopgain")+
$AF463-BoxVal(ROW($AA463),26,COLUMN(INDIRECT("T"&amp;(INT(ROW($AA480)/65))*65+2)))</f>
        <v>-37.799999999999997</v>
      </c>
      <c r="AK463" s="44">
        <f t="shared" ca="1" si="85"/>
        <v>-37.4</v>
      </c>
      <c r="AL463" s="44" cm="1">
        <f t="array" aca="1" ref="AL463" ca="1" xml:space="preserve">
N("initial sens-loopgain-gain-gain ref-vcm")+
$AH463-
BoxVal(ROW($AA463),26,COLUMN(INDIRECT("T"&amp;(INT(ROW($AA480)/65))*65+2)))-
$AB463-
$W463-
IFERROR(VLOOKUP($AC463,$CT$1:$DC$31,7,FALSE),0)</f>
        <v>-37.799999999999997</v>
      </c>
      <c r="AM463" s="44">
        <f t="shared" ca="1" si="86"/>
        <v>-37.4</v>
      </c>
      <c r="AN463" s="36" t="str">
        <f t="shared" ca="1" si="87"/>
        <v>00</v>
      </c>
      <c r="AO463" s="36" t="str" cm="1">
        <f t="array" aca="1" ref="AO463" ca="1">ManualLookup(AB463,BoxVal(ROW(AB463),4,COLUMN(AO461)),INDIRECT(DO$3))</f>
        <v>05</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3" t="s">
        <v>15</v>
      </c>
      <c r="T464" s="15" t="s">
        <v>801</v>
      </c>
      <c r="U464" s="36" t="str">
        <f t="shared" ca="1" si="81"/>
        <v>0x06=-36.30,-35.80;</v>
      </c>
      <c r="V464" s="37"/>
      <c r="W464" s="37"/>
      <c r="X464" s="68"/>
      <c r="Y464" s="68"/>
      <c r="Z464" s="55">
        <f t="shared" ca="1" si="82"/>
        <v>-0.5</v>
      </c>
      <c r="AA464" s="39" t="s">
        <v>965</v>
      </c>
      <c r="AB464" s="40">
        <v>-0.5</v>
      </c>
      <c r="AC464" s="40" t="s">
        <v>995</v>
      </c>
      <c r="AD464" s="40">
        <v>1</v>
      </c>
      <c r="AE464" s="41">
        <v>0</v>
      </c>
      <c r="AF464" s="42">
        <v>-36.299999999999997</v>
      </c>
      <c r="AG464" s="47">
        <f t="shared" si="88"/>
        <v>-35.799999999999997</v>
      </c>
      <c r="AH464" s="43">
        <f t="shared" ca="1" si="83"/>
        <v>-36.799999999999997</v>
      </c>
      <c r="AI464" s="43">
        <f t="shared" ca="1" si="84"/>
        <v>-36.299999999999997</v>
      </c>
      <c r="AJ464" s="44" cm="1">
        <f t="array" aca="1" ref="AJ464" ca="1" xml:space="preserve">
N("initial sens-loopgain")+
$AF464-BoxVal(ROW($AA464),26,COLUMN(INDIRECT("T"&amp;(INT(ROW($AA481)/65))*65+2)))</f>
        <v>-38.299999999999997</v>
      </c>
      <c r="AK464" s="44">
        <f t="shared" ca="1" si="85"/>
        <v>-37.799999999999997</v>
      </c>
      <c r="AL464" s="44" cm="1">
        <f t="array" aca="1" ref="AL464" ca="1" xml:space="preserve">
N("initial sens-loopgain-gain-gain ref-vcm")+
$AH464-
BoxVal(ROW($AA464),26,COLUMN(INDIRECT("T"&amp;(INT(ROW($AA481)/65))*65+2)))-
$AB464-
$W464-
IFERROR(VLOOKUP($AC464,$CT$1:$DC$31,7,FALSE),0)</f>
        <v>-38.299999999999997</v>
      </c>
      <c r="AM464" s="44">
        <f t="shared" ca="1" si="86"/>
        <v>-37.799999999999997</v>
      </c>
      <c r="AN464" s="36" t="str">
        <f t="shared" ca="1" si="87"/>
        <v>00</v>
      </c>
      <c r="AO464" s="36" t="str" cm="1">
        <f t="array" aca="1" ref="AO464" ca="1">ManualLookup(AB464,BoxVal(ROW(AB464),4,COLUMN(AO462)),INDIRECT(DO$3))</f>
        <v>06</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3" t="s">
        <v>705</v>
      </c>
      <c r="T465" s="15" t="s">
        <v>990</v>
      </c>
      <c r="U465" s="36" t="str">
        <f t="shared" ca="1" si="81"/>
        <v>0x33=-36.80,-36.30;</v>
      </c>
      <c r="V465" s="37"/>
      <c r="W465" s="37"/>
      <c r="X465" s="68"/>
      <c r="Y465" s="68"/>
      <c r="Z465" s="55">
        <f t="shared" ca="1" si="82"/>
        <v>-0.19999999999999996</v>
      </c>
      <c r="AA465" s="39" t="s">
        <v>584</v>
      </c>
      <c r="AB465" s="40">
        <v>-2</v>
      </c>
      <c r="AC465" s="40" t="s">
        <v>995</v>
      </c>
      <c r="AD465" s="40">
        <v>1</v>
      </c>
      <c r="AE465" s="41">
        <v>0</v>
      </c>
      <c r="AF465" s="42">
        <v>-36.799999999999997</v>
      </c>
      <c r="AG465" s="47">
        <f t="shared" si="88"/>
        <v>-36.299999999999997</v>
      </c>
      <c r="AH465" s="43">
        <f t="shared" ca="1" si="83"/>
        <v>-37</v>
      </c>
      <c r="AI465" s="43">
        <f t="shared" ca="1" si="84"/>
        <v>-36.5</v>
      </c>
      <c r="AJ465" s="44" cm="1">
        <f t="array" aca="1" ref="AJ465" ca="1" xml:space="preserve">
N("initial sens-loopgain")+
$AF465-BoxVal(ROW($AA465),26,COLUMN(INDIRECT("T"&amp;(INT(ROW($AA482)/65))*65+2)))</f>
        <v>-38.799999999999997</v>
      </c>
      <c r="AK465" s="44">
        <f t="shared" ca="1" si="85"/>
        <v>-38.299999999999997</v>
      </c>
      <c r="AL465" s="44" cm="1">
        <f t="array" aca="1" ref="AL465" ca="1" xml:space="preserve">
N("initial sens-loopgain-gain-gain ref-vcm")+
$AH465-
BoxVal(ROW($AA465),26,COLUMN(INDIRECT("T"&amp;(INT(ROW($AA482)/65))*65+2)))-
$AB465-
$W465-
IFERROR(VLOOKUP($AC465,$CT$1:$DC$31,7,FALSE),0)</f>
        <v>-37</v>
      </c>
      <c r="AM465" s="44">
        <f t="shared" ca="1" si="86"/>
        <v>-36.5</v>
      </c>
      <c r="AN465" s="36" t="str">
        <f t="shared" ca="1" si="87"/>
        <v>30</v>
      </c>
      <c r="AO465" s="36" t="str" cm="1">
        <f t="array" aca="1" ref="AO465" ca="1">ManualLookup(AB465,BoxVal(ROW(AB465),4,COLUMN(AO463)),INDIRECT(DO$3))</f>
        <v>03</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3" t="s">
        <v>605</v>
      </c>
      <c r="T466" s="15" t="s">
        <v>991</v>
      </c>
      <c r="U466" s="36" t="str">
        <f t="shared" ca="1" si="81"/>
        <v>0x34=-37.30,-36.80;</v>
      </c>
      <c r="V466" s="37"/>
      <c r="W466" s="37"/>
      <c r="X466" s="68"/>
      <c r="Y466" s="68"/>
      <c r="Z466" s="55">
        <f t="shared" ca="1" si="82"/>
        <v>0.30000000000000004</v>
      </c>
      <c r="AA466" s="39" t="s">
        <v>584</v>
      </c>
      <c r="AB466" s="40">
        <v>-1.5</v>
      </c>
      <c r="AC466" s="40" t="s">
        <v>995</v>
      </c>
      <c r="AD466" s="40">
        <v>1</v>
      </c>
      <c r="AE466" s="41">
        <v>0</v>
      </c>
      <c r="AF466" s="42">
        <v>-37.299999999999997</v>
      </c>
      <c r="AG466" s="47">
        <f t="shared" si="88"/>
        <v>-36.799999999999997</v>
      </c>
      <c r="AH466" s="43">
        <f t="shared" ca="1" si="83"/>
        <v>-37</v>
      </c>
      <c r="AI466" s="43">
        <f t="shared" ca="1" si="84"/>
        <v>-36.5</v>
      </c>
      <c r="AJ466" s="44" cm="1">
        <f t="array" aca="1" ref="AJ466" ca="1" xml:space="preserve">
N("initial sens-loopgain")+
$AF466-BoxVal(ROW($AA466),26,COLUMN(INDIRECT("T"&amp;(INT(ROW($AA483)/65))*65+2)))</f>
        <v>-39.299999999999997</v>
      </c>
      <c r="AK466" s="44">
        <f t="shared" ca="1" si="85"/>
        <v>-38.799999999999997</v>
      </c>
      <c r="AL466" s="44" cm="1">
        <f t="array" aca="1" ref="AL466" ca="1" xml:space="preserve">
N("initial sens-loopgain-gain-gain ref-vcm")+
$AH466-
BoxVal(ROW($AA466),26,COLUMN(INDIRECT("T"&amp;(INT(ROW($AA483)/65))*65+2)))-
$AB466-
$W466-
IFERROR(VLOOKUP($AC466,$CT$1:$DC$31,7,FALSE),0)</f>
        <v>-37.5</v>
      </c>
      <c r="AM466" s="44">
        <f t="shared" ca="1" si="86"/>
        <v>-37</v>
      </c>
      <c r="AN466" s="36" t="str">
        <f t="shared" ca="1" si="87"/>
        <v>30</v>
      </c>
      <c r="AO466" s="36" t="str" cm="1">
        <f t="array" aca="1" ref="AO466" ca="1">ManualLookup(AB466,BoxVal(ROW(AB466),4,COLUMN(AO464)),INDIRECT(DO$3))</f>
        <v>04</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3" t="s">
        <v>721</v>
      </c>
      <c r="T467" s="15" t="s">
        <v>26</v>
      </c>
      <c r="U467" s="36" t="str">
        <f t="shared" ca="1" si="81"/>
        <v>0x35=-37.80,-37.30;</v>
      </c>
      <c r="V467" s="37"/>
      <c r="W467" s="37"/>
      <c r="X467" s="68"/>
      <c r="Y467" s="68"/>
      <c r="Z467" s="55">
        <f t="shared" ca="1" si="82"/>
        <v>0.8</v>
      </c>
      <c r="AA467" s="39" t="s">
        <v>584</v>
      </c>
      <c r="AB467" s="40">
        <v>-1</v>
      </c>
      <c r="AC467" s="40" t="s">
        <v>995</v>
      </c>
      <c r="AD467" s="40">
        <v>1</v>
      </c>
      <c r="AE467" s="41">
        <v>0</v>
      </c>
      <c r="AF467" s="42">
        <v>-37.799999999999997</v>
      </c>
      <c r="AG467" s="47">
        <f t="shared" si="88"/>
        <v>-37.299999999999997</v>
      </c>
      <c r="AH467" s="43">
        <f t="shared" ca="1" si="83"/>
        <v>-37</v>
      </c>
      <c r="AI467" s="43">
        <f t="shared" ca="1" si="84"/>
        <v>-36.5</v>
      </c>
      <c r="AJ467" s="44" cm="1">
        <f t="array" aca="1" ref="AJ467" ca="1" xml:space="preserve">
N("initial sens-loopgain")+
$AF467-BoxVal(ROW($AA467),26,COLUMN(INDIRECT("T"&amp;(INT(ROW($AA484)/65))*65+2)))</f>
        <v>-39.799999999999997</v>
      </c>
      <c r="AK467" s="44">
        <f t="shared" ca="1" si="85"/>
        <v>-39.299999999999997</v>
      </c>
      <c r="AL467" s="44" cm="1">
        <f t="array" aca="1" ref="AL467" ca="1" xml:space="preserve">
N("initial sens-loopgain-gain-gain ref-vcm")+
$AH467-
BoxVal(ROW($AA467),26,COLUMN(INDIRECT("T"&amp;(INT(ROW($AA484)/65))*65+2)))-
$AB467-
$W467-
IFERROR(VLOOKUP($AC467,$CT$1:$DC$31,7,FALSE),0)</f>
        <v>-38</v>
      </c>
      <c r="AM467" s="44">
        <f t="shared" ca="1" si="86"/>
        <v>-37.5</v>
      </c>
      <c r="AN467" s="36" t="str">
        <f t="shared" ca="1" si="87"/>
        <v>30</v>
      </c>
      <c r="AO467" s="36" t="str" cm="1">
        <f t="array" aca="1" ref="AO467" ca="1">ManualLookup(AB467,BoxVal(ROW(AB467),4,COLUMN(AO465)),INDIRECT(DO$3))</f>
        <v>05</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3" t="s">
        <v>20</v>
      </c>
      <c r="T468" s="15">
        <v>-38</v>
      </c>
      <c r="U468" s="36" t="str">
        <f t="shared" ca="1" si="81"/>
        <v>0x36=-38.30,-37.80;</v>
      </c>
      <c r="V468" s="37"/>
      <c r="W468" s="37"/>
      <c r="X468" s="38"/>
      <c r="Y468" s="38"/>
      <c r="Z468" s="55">
        <f t="shared" ca="1" si="82"/>
        <v>1.3</v>
      </c>
      <c r="AA468" s="39" t="s">
        <v>584</v>
      </c>
      <c r="AB468" s="40">
        <v>-0.5</v>
      </c>
      <c r="AC468" s="40" t="s">
        <v>995</v>
      </c>
      <c r="AD468" s="40">
        <v>1</v>
      </c>
      <c r="AE468" s="41">
        <v>0</v>
      </c>
      <c r="AF468" s="42">
        <v>-38.299999999999997</v>
      </c>
      <c r="AG468" s="47">
        <f t="shared" si="88"/>
        <v>-37.799999999999997</v>
      </c>
      <c r="AH468" s="43">
        <f t="shared" ca="1" si="83"/>
        <v>-37</v>
      </c>
      <c r="AI468" s="43">
        <f t="shared" ca="1" si="84"/>
        <v>-36.5</v>
      </c>
      <c r="AJ468" s="44" cm="1">
        <f t="array" aca="1" ref="AJ468" ca="1" xml:space="preserve">
N("initial sens-loopgain")+
$AF468-BoxVal(ROW($AA468),26,COLUMN(INDIRECT("T"&amp;(INT(ROW($AA485)/65))*65+2)))</f>
        <v>-40.299999999999997</v>
      </c>
      <c r="AK468" s="44">
        <f t="shared" ca="1" si="85"/>
        <v>-39.799999999999997</v>
      </c>
      <c r="AL468" s="44" cm="1">
        <f t="array" aca="1" ref="AL468" ca="1" xml:space="preserve">
N("initial sens-loopgain-gain-gain ref-vcm")+
$AH468-
BoxVal(ROW($AA468),26,COLUMN(INDIRECT("T"&amp;(INT(ROW($AA485)/65))*65+2)))-
$AB468-
$W468-
IFERROR(VLOOKUP($AC468,$CT$1:$DC$31,7,FALSE),0)</f>
        <v>-38.5</v>
      </c>
      <c r="AM468" s="44">
        <f t="shared" ca="1" si="86"/>
        <v>-38</v>
      </c>
      <c r="AN468" s="36" t="str">
        <f t="shared" ca="1" si="87"/>
        <v>30</v>
      </c>
      <c r="AO468" s="36" t="str" cm="1">
        <f t="array" aca="1" ref="AO468" ca="1">ManualLookup(AB468,BoxVal(ROW(AB468),4,COLUMN(AO466)),INDIRECT(DO$3))</f>
        <v>06</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3" t="s">
        <v>691</v>
      </c>
      <c r="T469" s="15" t="s">
        <v>1098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3" t="s">
        <v>544</v>
      </c>
      <c r="T470" s="15" t="s">
        <v>1229</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3" t="s">
        <v>12</v>
      </c>
      <c r="T471" s="15" t="s">
        <v>562</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73"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3"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3" t="s">
        <v>590</v>
      </c>
      <c r="T474" s="15">
        <v>-38</v>
      </c>
      <c r="U474" s="36"/>
      <c r="V474" s="37"/>
      <c r="W474" s="37"/>
      <c r="X474" s="38"/>
      <c r="Y474" s="38"/>
      <c r="Z474" s="55"/>
      <c r="AA474" s="39"/>
      <c r="AB474" s="40"/>
      <c r="AC474" s="40"/>
      <c r="AD474" s="40"/>
      <c r="AE474" s="41"/>
      <c r="AF474" s="42"/>
      <c r="AG474" s="47"/>
      <c r="AH474" s="43"/>
      <c r="AI474" s="43"/>
      <c r="AJ474" s="44"/>
      <c r="AK474" s="44"/>
      <c r="AL474" s="44"/>
      <c r="AM474" s="44"/>
      <c r="AN474" s="36"/>
      <c r="AO474" s="36"/>
      <c r="AP474" s="36"/>
      <c r="AQ474" s="36"/>
      <c r="AR474" s="36"/>
      <c r="AS474" s="36"/>
    </row>
    <row r="475" spans="19:45" ht="30" customHeight="1" x14ac:dyDescent="0.25">
      <c r="S475" s="73" t="s">
        <v>693</v>
      </c>
      <c r="T475" s="15">
        <v>0.8</v>
      </c>
      <c r="U475" s="36"/>
      <c r="V475" s="37"/>
      <c r="W475" s="37"/>
      <c r="X475" s="38"/>
      <c r="Y475" s="38"/>
      <c r="Z475" s="55"/>
      <c r="AA475" s="39"/>
      <c r="AB475" s="40"/>
      <c r="AC475" s="40"/>
      <c r="AD475" s="40"/>
      <c r="AE475" s="41"/>
      <c r="AF475" s="42"/>
      <c r="AG475" s="47"/>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11V_NormalMode</v>
      </c>
      <c r="U476" s="36"/>
      <c r="V476" s="37"/>
      <c r="W476" s="37"/>
      <c r="X476" s="38"/>
      <c r="Y476" s="38"/>
      <c r="Z476" s="55"/>
      <c r="AA476" s="39"/>
      <c r="AB476" s="40"/>
      <c r="AC476" s="40"/>
      <c r="AD476" s="40"/>
      <c r="AE476" s="41"/>
      <c r="AF476" s="42"/>
      <c r="AG476" s="47"/>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55"/>
      <c r="AA477" s="39"/>
      <c r="AB477" s="40"/>
      <c r="AC477" s="40"/>
      <c r="AD477" s="40"/>
      <c r="AE477" s="41"/>
      <c r="AF477" s="42"/>
      <c r="AG477" s="47"/>
      <c r="AH477" s="43"/>
      <c r="AI477" s="43"/>
      <c r="AJ477" s="44"/>
      <c r="AK477" s="44"/>
      <c r="AL477" s="44"/>
      <c r="AM477" s="44"/>
      <c r="AN477" s="36"/>
      <c r="AO477" s="36"/>
      <c r="AP477" s="36"/>
      <c r="AQ477" s="36"/>
      <c r="AR477" s="36"/>
      <c r="AS477" s="36"/>
    </row>
    <row r="478" spans="19:45" ht="30" customHeight="1" x14ac:dyDescent="0.25">
      <c r="S478" s="7" t="s">
        <v>16</v>
      </c>
      <c r="T478" s="7" t="s">
        <v>44</v>
      </c>
      <c r="U478" s="36"/>
      <c r="V478" s="37"/>
      <c r="W478" s="37"/>
      <c r="X478" s="38"/>
      <c r="Y478" s="38"/>
      <c r="Z478" s="55"/>
      <c r="AA478" s="39"/>
      <c r="AB478" s="40"/>
      <c r="AC478" s="40"/>
      <c r="AD478" s="40"/>
      <c r="AE478" s="41"/>
      <c r="AF478" s="42"/>
      <c r="AG478" s="47"/>
      <c r="AH478" s="43"/>
      <c r="AI478" s="43"/>
      <c r="AJ478" s="44"/>
      <c r="AK478" s="44"/>
      <c r="AL478" s="44"/>
      <c r="AM478" s="44"/>
      <c r="AN478" s="36"/>
      <c r="AO478" s="36"/>
      <c r="AP478" s="36"/>
      <c r="AQ478" s="36"/>
      <c r="AR478" s="36"/>
      <c r="AS478" s="36"/>
    </row>
    <row r="479" spans="19:45" ht="30" customHeight="1" x14ac:dyDescent="0.25">
      <c r="S479" s="7" t="s">
        <v>17</v>
      </c>
      <c r="T479" s="7" t="s">
        <v>368</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44335</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3" t="s">
        <v>719</v>
      </c>
      <c r="T487" s="54" t="str">
        <f>T466&amp;" : "&amp;T469&amp;" "&amp;"(uA)"&amp;CHAR(10)&amp;"Vdc&amp;Remark: "&amp;T472</f>
        <v>3.3V : 100~200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17V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15V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13V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3.1</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1.8</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v>-1.94</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v>-3.46</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Config2</v>
      </c>
      <c r="T499" s="3" t="s">
        <v>562</v>
      </c>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1224</v>
      </c>
      <c r="V521" s="12"/>
      <c r="W521" s="65"/>
      <c r="X521" s="12"/>
      <c r="Y521" s="7" t="str">
        <f>VLOOKUP(U521,$DX$1:$DZ$21,3,FALSE)</f>
        <v>-</v>
      </c>
      <c r="Z521" s="81"/>
      <c r="AD521" s="8"/>
    </row>
    <row r="522" spans="19:45" ht="30" customHeight="1" x14ac:dyDescent="0.25">
      <c r="S522" s="7" t="s">
        <v>24</v>
      </c>
      <c r="T522" s="15" t="s">
        <v>450</v>
      </c>
      <c r="U522" s="5" t="s">
        <v>23</v>
      </c>
      <c r="V522" s="7">
        <f>VLOOKUP(U521,$DX$1:$DZ$21,2,FALSE)</f>
        <v>0</v>
      </c>
      <c r="W522" s="19"/>
      <c r="X522" s="19"/>
      <c r="Y522" s="19"/>
      <c r="Z522" s="19"/>
      <c r="AA522" s="5" t="s">
        <v>592</v>
      </c>
      <c r="AB522" s="26" t="str">
        <f>T541&amp;"_"&amp;ABS(T539)&amp;"dB_"&amp;T543&amp;"_"&amp;T544&amp;"_"&amp;GetAbsMaxMinText(AF525:AG584)&amp;"_"&amp;T524&amp;"_"&amp;T523&amp;S521&amp;"."&amp;T547</f>
        <v>default_NormalMode_42dB_G805YB_2227F_336_377_ZTS6117_TR9.0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449</v>
      </c>
      <c r="U523" s="32" t="str">
        <f>HYPERLINK("#A"&amp;(S521+1),"&lt;==Block" &amp; $S521 &amp;"==&gt;")</f>
        <v>&lt;==Block9==&gt;</v>
      </c>
      <c r="V523" s="51"/>
      <c r="W523" s="19"/>
      <c r="X523" s="19"/>
      <c r="Y523" s="79"/>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278</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non</v>
      </c>
      <c r="AS524" s="35"/>
    </row>
    <row r="525" spans="19:45" ht="30" customHeight="1" x14ac:dyDescent="0.25">
      <c r="S525" s="7" t="s">
        <v>18</v>
      </c>
      <c r="T525" s="15" t="s">
        <v>45</v>
      </c>
      <c r="U525" s="36" t="str">
        <f t="shared" ref="U525:U543" ca="1" si="89">ConfigCode($AA525,$AN525,$AO525,$AP525,$AQ525,$AR525,$AF525,$AG525,2)</f>
        <v>0x55=-34.40,-33.60;</v>
      </c>
      <c r="V525" s="37"/>
      <c r="W525" s="37"/>
      <c r="X525" s="68"/>
      <c r="Y525" s="68"/>
      <c r="Z525" s="55">
        <f t="shared" ref="Z525:Z543" ca="1" si="90" xml:space="preserve">
N("vbias,vlookup vbias range")+
VLOOKUP($AA525,INDIRECT(BoxVal(ROW($AA525),34,COLUMN(T521))),2,FALSE)+
N("gain")+
$AB525+
N("vcm")+
VLOOKUP($AC525,$CT$1:$DC$31,7,FALSE)+
N("(vbias*vcp*vbg-vbias)*sensor ratio")+
VbiasCal($AA525,$AD525,$AE525,BoxVal(ROW($AC525),18,COLUMN($T$22)))+
N("vbias ref+gain ref")+
$V525+$W525</f>
        <v>4.2</v>
      </c>
      <c r="AA525" s="39" t="s">
        <v>580</v>
      </c>
      <c r="AB525" s="40">
        <v>-1</v>
      </c>
      <c r="AC525" s="40" t="s">
        <v>995</v>
      </c>
      <c r="AD525" s="40">
        <v>1</v>
      </c>
      <c r="AE525" s="41">
        <v>0</v>
      </c>
      <c r="AF525" s="42">
        <v>-34.4</v>
      </c>
      <c r="AG525" s="42">
        <v>-33.6</v>
      </c>
      <c r="AH525" s="43">
        <f t="shared" ref="AH525:AH543" ca="1" si="91">$AF525+$Z525</f>
        <v>-30.2</v>
      </c>
      <c r="AI525" s="43">
        <f t="shared" ref="AI525:AI543" ca="1" si="92">$AG525+$Z525</f>
        <v>-29.400000000000002</v>
      </c>
      <c r="AJ525" s="44" cm="1">
        <f t="array" aca="1" ref="AJ525" ca="1" xml:space="preserve">
N("initial sens-loopgain")+
$AF525-BoxVal(ROW($AA525),26,COLUMN(INDIRECT("T"&amp;(INT(ROW($AA542)/65))*65+2)))</f>
        <v>-36.4</v>
      </c>
      <c r="AK525" s="44">
        <f t="shared" ref="AK525:AK543" ca="1" si="93">AJ525+(AG525-AF525)</f>
        <v>-35.6</v>
      </c>
      <c r="AL525" s="44" cm="1">
        <f t="array" aca="1" ref="AL525" ca="1" xml:space="preserve">
N("initial sens-loopgain-gain-gain ref-vcm")+
$AH525-
BoxVal(ROW($AA525),26,COLUMN(INDIRECT("T"&amp;(INT(ROW($AA542)/65))*65+2)))-
$AB525-
$W525-
IFERROR(VLOOKUP($AC525,$CT$1:$DC$31,7,FALSE),0)</f>
        <v>-31.200000000000003</v>
      </c>
      <c r="AM525" s="44">
        <f t="shared" ref="AM525:AM543" ca="1" si="94">AL525+(AG525-AF525)</f>
        <v>-30.400000000000006</v>
      </c>
      <c r="AN525" s="36" t="str">
        <f t="shared" ref="AN525:AN533" ca="1" si="95">IF(BoxVal(ROW(AA525),9,COLUMN(T523))="FIX","00",ManualLookup(AA525,BoxVal(ROW(AA525),4,COLUMN(AN523)),INDIRECT(DN$3)))</f>
        <v>50</v>
      </c>
      <c r="AO525" s="36" t="str" cm="1">
        <f t="array" aca="1" ref="AO525" ca="1">ManualLookup(AB525,BoxVal(ROW(AB525),4,COLUMN(AO523)),INDIRECT(DO$3))</f>
        <v>05</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409</v>
      </c>
      <c r="U526" s="36" t="str">
        <f t="shared" ca="1" si="89"/>
        <v>0x56=-34.90,-34.40;</v>
      </c>
      <c r="V526" s="37"/>
      <c r="W526" s="37"/>
      <c r="X526" s="68"/>
      <c r="Y526" s="68"/>
      <c r="Z526" s="55">
        <f t="shared" ca="1" si="90"/>
        <v>4.7</v>
      </c>
      <c r="AA526" s="39" t="s">
        <v>580</v>
      </c>
      <c r="AB526" s="40">
        <v>-0.5</v>
      </c>
      <c r="AC526" s="40" t="s">
        <v>995</v>
      </c>
      <c r="AD526" s="40">
        <v>1</v>
      </c>
      <c r="AE526" s="41">
        <v>0</v>
      </c>
      <c r="AF526" s="42">
        <v>-34.9</v>
      </c>
      <c r="AG526" s="47">
        <f t="shared" ref="AG526:AG543" si="96">AF525</f>
        <v>-34.4</v>
      </c>
      <c r="AH526" s="43">
        <f t="shared" ca="1" si="91"/>
        <v>-30.2</v>
      </c>
      <c r="AI526" s="43">
        <f t="shared" ca="1" si="92"/>
        <v>-29.7</v>
      </c>
      <c r="AJ526" s="44" cm="1">
        <f t="array" aca="1" ref="AJ526" ca="1" xml:space="preserve">
N("initial sens-loopgain")+
$AF526-BoxVal(ROW($AA526),26,COLUMN(INDIRECT("T"&amp;(INT(ROW($AA543)/65))*65+2)))</f>
        <v>-36.9</v>
      </c>
      <c r="AK526" s="44">
        <f t="shared" ca="1" si="93"/>
        <v>-36.4</v>
      </c>
      <c r="AL526" s="44" cm="1">
        <f t="array" aca="1" ref="AL526" ca="1" xml:space="preserve">
N("initial sens-loopgain-gain-gain ref-vcm")+
$AH526-
BoxVal(ROW($AA526),26,COLUMN(INDIRECT("T"&amp;(INT(ROW($AA543)/65))*65+2)))-
$AB526-
$W526-
IFERROR(VLOOKUP($AC526,$CT$1:$DC$31,7,FALSE),0)</f>
        <v>-31.700000000000003</v>
      </c>
      <c r="AM526" s="44">
        <f t="shared" ca="1" si="94"/>
        <v>-31.200000000000003</v>
      </c>
      <c r="AN526" s="36" t="str">
        <f t="shared" ca="1" si="95"/>
        <v>50</v>
      </c>
      <c r="AO526" s="36" t="str" cm="1">
        <f t="array" aca="1" ref="AO526" ca="1">ManualLookup(AB526,BoxVal(ROW(AB526),4,COLUMN(AO524)),INDIRECT(DO$3))</f>
        <v>06</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9"/>
        <v>0x50=-35.40,-34.90;</v>
      </c>
      <c r="V527" s="37"/>
      <c r="W527" s="37"/>
      <c r="X527" s="68"/>
      <c r="Y527" s="68"/>
      <c r="Z527" s="55">
        <f t="shared" ca="1" si="90"/>
        <v>5.2</v>
      </c>
      <c r="AA527" s="39" t="s">
        <v>580</v>
      </c>
      <c r="AB527" s="40">
        <v>0</v>
      </c>
      <c r="AC527" s="40" t="s">
        <v>995</v>
      </c>
      <c r="AD527" s="40">
        <v>1</v>
      </c>
      <c r="AE527" s="41">
        <v>0</v>
      </c>
      <c r="AF527" s="42">
        <v>-35.4</v>
      </c>
      <c r="AG527" s="47">
        <f t="shared" si="96"/>
        <v>-34.9</v>
      </c>
      <c r="AH527" s="43">
        <f t="shared" ca="1" si="91"/>
        <v>-30.2</v>
      </c>
      <c r="AI527" s="43">
        <f t="shared" ca="1" si="92"/>
        <v>-29.7</v>
      </c>
      <c r="AJ527" s="44" cm="1">
        <f t="array" aca="1" ref="AJ527" ca="1" xml:space="preserve">
N("initial sens-loopgain")+
$AF527-BoxVal(ROW($AA527),26,COLUMN(INDIRECT("T"&amp;(INT(ROW($AA544)/65))*65+2)))</f>
        <v>-37.4</v>
      </c>
      <c r="AK527" s="44">
        <f t="shared" ca="1" si="93"/>
        <v>-36.9</v>
      </c>
      <c r="AL527" s="44" cm="1">
        <f t="array" aca="1" ref="AL527" ca="1" xml:space="preserve">
N("initial sens-loopgain-gain-gain ref-vcm")+
$AH527-
BoxVal(ROW($AA527),26,COLUMN(INDIRECT("T"&amp;(INT(ROW($AA544)/65))*65+2)))-
$AB527-
$W527-
IFERROR(VLOOKUP($AC527,$CT$1:$DC$31,7,FALSE),0)</f>
        <v>-32.200000000000003</v>
      </c>
      <c r="AM527" s="44">
        <f t="shared" ca="1" si="94"/>
        <v>-31.700000000000003</v>
      </c>
      <c r="AN527" s="36" t="str">
        <f t="shared" ca="1" si="95"/>
        <v>50</v>
      </c>
      <c r="AO527" s="36" t="str" cm="1">
        <f t="array" aca="1" ref="AO527" ca="1">ManualLookup(AB527,BoxVal(ROW(AB527),4,COLUMN(AO525)),INDIRECT(DO$3))</f>
        <v>00</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965</v>
      </c>
      <c r="U528" s="36" t="str">
        <f t="shared" ca="1" si="89"/>
        <v>0x57=-35.80,-35.40;</v>
      </c>
      <c r="V528" s="37"/>
      <c r="W528" s="37"/>
      <c r="X528" s="68"/>
      <c r="Y528" s="68"/>
      <c r="Z528" s="55">
        <f t="shared" ca="1" si="90"/>
        <v>5.7</v>
      </c>
      <c r="AA528" s="39" t="s">
        <v>580</v>
      </c>
      <c r="AB528" s="40">
        <v>0.5</v>
      </c>
      <c r="AC528" s="40" t="s">
        <v>995</v>
      </c>
      <c r="AD528" s="40">
        <v>1</v>
      </c>
      <c r="AE528" s="41">
        <v>0</v>
      </c>
      <c r="AF528" s="42">
        <v>-35.799999999999997</v>
      </c>
      <c r="AG528" s="47">
        <f t="shared" si="96"/>
        <v>-35.4</v>
      </c>
      <c r="AH528" s="43">
        <f t="shared" ca="1" si="91"/>
        <v>-30.099999999999998</v>
      </c>
      <c r="AI528" s="43">
        <f t="shared" ca="1" si="92"/>
        <v>-29.7</v>
      </c>
      <c r="AJ528" s="44" cm="1">
        <f t="array" aca="1" ref="AJ528" ca="1" xml:space="preserve">
N("initial sens-loopgain")+
$AF528-BoxVal(ROW($AA528),26,COLUMN(INDIRECT("T"&amp;(INT(ROW($AA545)/65))*65+2)))</f>
        <v>-37.799999999999997</v>
      </c>
      <c r="AK528" s="44">
        <f t="shared" ca="1" si="93"/>
        <v>-37.4</v>
      </c>
      <c r="AL528" s="44" cm="1">
        <f t="array" aca="1" ref="AL528" ca="1" xml:space="preserve">
N("initial sens-loopgain-gain-gain ref-vcm")+
$AH528-
BoxVal(ROW($AA528),26,COLUMN(INDIRECT("T"&amp;(INT(ROW($AA545)/65))*65+2)))-
$AB528-
$W528-
IFERROR(VLOOKUP($AC528,$CT$1:$DC$31,7,FALSE),0)</f>
        <v>-32.599999999999994</v>
      </c>
      <c r="AM528" s="44">
        <f t="shared" ca="1" si="94"/>
        <v>-32.199999999999996</v>
      </c>
      <c r="AN528" s="36" t="str">
        <f t="shared" ca="1" si="95"/>
        <v>50</v>
      </c>
      <c r="AO528" s="36" t="str" cm="1">
        <f t="array" aca="1" ref="AO528" ca="1">ManualLookup(AB528,BoxVal(ROW(AB528),4,COLUMN(AO526)),INDIRECT(DO$3))</f>
        <v>07</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3" t="s">
        <v>15</v>
      </c>
      <c r="T529" s="15" t="s">
        <v>801</v>
      </c>
      <c r="U529" s="36" t="str">
        <f t="shared" ca="1" si="89"/>
        <v>0x65=-36.30,-35.80;</v>
      </c>
      <c r="V529" s="37"/>
      <c r="W529" s="37"/>
      <c r="X529" s="68"/>
      <c r="Y529" s="68"/>
      <c r="Z529" s="55">
        <f t="shared" ca="1" si="90"/>
        <v>6.7</v>
      </c>
      <c r="AA529" s="39" t="s">
        <v>582</v>
      </c>
      <c r="AB529" s="40">
        <v>-1</v>
      </c>
      <c r="AC529" s="40" t="s">
        <v>995</v>
      </c>
      <c r="AD529" s="40">
        <v>1</v>
      </c>
      <c r="AE529" s="41">
        <v>0</v>
      </c>
      <c r="AF529" s="42">
        <v>-36.299999999999997</v>
      </c>
      <c r="AG529" s="47">
        <f t="shared" si="96"/>
        <v>-35.799999999999997</v>
      </c>
      <c r="AH529" s="43">
        <f t="shared" ca="1" si="91"/>
        <v>-29.599999999999998</v>
      </c>
      <c r="AI529" s="43">
        <f t="shared" ca="1" si="92"/>
        <v>-29.099999999999998</v>
      </c>
      <c r="AJ529" s="44" cm="1">
        <f t="array" aca="1" ref="AJ529" ca="1" xml:space="preserve">
N("initial sens-loopgain")+
$AF529-BoxVal(ROW($AA529),26,COLUMN(INDIRECT("T"&amp;(INT(ROW($AA546)/65))*65+2)))</f>
        <v>-38.299999999999997</v>
      </c>
      <c r="AK529" s="44">
        <f t="shared" ca="1" si="93"/>
        <v>-37.799999999999997</v>
      </c>
      <c r="AL529" s="44" cm="1">
        <f t="array" aca="1" ref="AL529" ca="1" xml:space="preserve">
N("initial sens-loopgain-gain-gain ref-vcm")+
$AH529-
BoxVal(ROW($AA529),26,COLUMN(INDIRECT("T"&amp;(INT(ROW($AA546)/65))*65+2)))-
$AB529-
$W529-
IFERROR(VLOOKUP($AC529,$CT$1:$DC$31,7,FALSE),0)</f>
        <v>-30.599999999999998</v>
      </c>
      <c r="AM529" s="44">
        <f t="shared" ca="1" si="94"/>
        <v>-30.099999999999998</v>
      </c>
      <c r="AN529" s="36" t="str">
        <f t="shared" ca="1" si="95"/>
        <v>60</v>
      </c>
      <c r="AO529" s="36" t="str" cm="1">
        <f t="array" aca="1" ref="AO529" ca="1">ManualLookup(AB529,BoxVal(ROW(AB529),4,COLUMN(AO527)),INDIRECT(DO$3))</f>
        <v>05</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3" t="s">
        <v>705</v>
      </c>
      <c r="T530" s="15" t="s">
        <v>990</v>
      </c>
      <c r="U530" s="36" t="str">
        <f t="shared" ca="1" si="89"/>
        <v>0x66=-36.80,-36.30;</v>
      </c>
      <c r="V530" s="37"/>
      <c r="W530" s="37"/>
      <c r="X530" s="68"/>
      <c r="Y530" s="68"/>
      <c r="Z530" s="55">
        <f t="shared" ca="1" si="90"/>
        <v>7.2</v>
      </c>
      <c r="AA530" s="39" t="s">
        <v>582</v>
      </c>
      <c r="AB530" s="40">
        <v>-0.5</v>
      </c>
      <c r="AC530" s="40" t="s">
        <v>995</v>
      </c>
      <c r="AD530" s="40">
        <v>1</v>
      </c>
      <c r="AE530" s="41">
        <v>0</v>
      </c>
      <c r="AF530" s="42">
        <v>-36.799999999999997</v>
      </c>
      <c r="AG530" s="47">
        <f t="shared" si="96"/>
        <v>-36.299999999999997</v>
      </c>
      <c r="AH530" s="43">
        <f t="shared" ca="1" si="91"/>
        <v>-29.599999999999998</v>
      </c>
      <c r="AI530" s="43">
        <f t="shared" ca="1" si="92"/>
        <v>-29.099999999999998</v>
      </c>
      <c r="AJ530" s="44" cm="1">
        <f t="array" aca="1" ref="AJ530" ca="1" xml:space="preserve">
N("initial sens-loopgain")+
$AF530-BoxVal(ROW($AA530),26,COLUMN(INDIRECT("T"&amp;(INT(ROW($AA547)/65))*65+2)))</f>
        <v>-38.799999999999997</v>
      </c>
      <c r="AK530" s="44">
        <f t="shared" ca="1" si="93"/>
        <v>-38.299999999999997</v>
      </c>
      <c r="AL530" s="44" cm="1">
        <f t="array" aca="1" ref="AL530" ca="1" xml:space="preserve">
N("initial sens-loopgain-gain-gain ref-vcm")+
$AH530-
BoxVal(ROW($AA530),26,COLUMN(INDIRECT("T"&amp;(INT(ROW($AA547)/65))*65+2)))-
$AB530-
$W530-
IFERROR(VLOOKUP($AC530,$CT$1:$DC$31,7,FALSE),0)</f>
        <v>-31.099999999999998</v>
      </c>
      <c r="AM530" s="44">
        <f t="shared" ca="1" si="94"/>
        <v>-30.599999999999998</v>
      </c>
      <c r="AN530" s="36" t="str">
        <f t="shared" ca="1" si="95"/>
        <v>60</v>
      </c>
      <c r="AO530" s="36" t="str" cm="1">
        <f t="array" aca="1" ref="AO530" ca="1">ManualLookup(AB530,BoxVal(ROW(AB530),4,COLUMN(AO528)),INDIRECT(DO$3))</f>
        <v>06</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3" t="s">
        <v>605</v>
      </c>
      <c r="T531" s="15" t="s">
        <v>991</v>
      </c>
      <c r="U531" s="36" t="str">
        <f t="shared" ca="1" si="89"/>
        <v>0x60=-37.30,-36.80;</v>
      </c>
      <c r="V531" s="37"/>
      <c r="W531" s="37"/>
      <c r="X531" s="68"/>
      <c r="Y531" s="68"/>
      <c r="Z531" s="55">
        <f t="shared" ca="1" si="90"/>
        <v>7.7</v>
      </c>
      <c r="AA531" s="39" t="s">
        <v>582</v>
      </c>
      <c r="AB531" s="40">
        <v>0</v>
      </c>
      <c r="AC531" s="40" t="s">
        <v>995</v>
      </c>
      <c r="AD531" s="40">
        <v>1</v>
      </c>
      <c r="AE531" s="41">
        <v>0</v>
      </c>
      <c r="AF531" s="42">
        <v>-37.299999999999997</v>
      </c>
      <c r="AG531" s="47">
        <f t="shared" si="96"/>
        <v>-36.799999999999997</v>
      </c>
      <c r="AH531" s="43">
        <f t="shared" ca="1" si="91"/>
        <v>-29.599999999999998</v>
      </c>
      <c r="AI531" s="43">
        <f t="shared" ca="1" si="92"/>
        <v>-29.099999999999998</v>
      </c>
      <c r="AJ531" s="44" cm="1">
        <f t="array" aca="1" ref="AJ531" ca="1" xml:space="preserve">
N("initial sens-loopgain")+
$AF531-BoxVal(ROW($AA531),26,COLUMN(INDIRECT("T"&amp;(INT(ROW($AA548)/65))*65+2)))</f>
        <v>-39.299999999999997</v>
      </c>
      <c r="AK531" s="44">
        <f t="shared" ca="1" si="93"/>
        <v>-38.799999999999997</v>
      </c>
      <c r="AL531" s="44" cm="1">
        <f t="array" aca="1" ref="AL531" ca="1" xml:space="preserve">
N("initial sens-loopgain-gain-gain ref-vcm")+
$AH531-
BoxVal(ROW($AA531),26,COLUMN(INDIRECT("T"&amp;(INT(ROW($AA548)/65))*65+2)))-
$AB531-
$W531-
IFERROR(VLOOKUP($AC531,$CT$1:$DC$31,7,FALSE),0)</f>
        <v>-31.599999999999998</v>
      </c>
      <c r="AM531" s="44">
        <f t="shared" ca="1" si="94"/>
        <v>-31.099999999999998</v>
      </c>
      <c r="AN531" s="36" t="str">
        <f t="shared" ca="1" si="95"/>
        <v>60</v>
      </c>
      <c r="AO531" s="36" t="str" cm="1">
        <f t="array" aca="1" ref="AO531" ca="1">ManualLookup(AB531,BoxVal(ROW(AB531),4,COLUMN(AO529)),INDIRECT(DO$3))</f>
        <v>00</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3" t="s">
        <v>721</v>
      </c>
      <c r="T532" s="15" t="s">
        <v>26</v>
      </c>
      <c r="U532" s="36" t="str">
        <f t="shared" ca="1" si="89"/>
        <v>0x67=-37.80,-37.30;</v>
      </c>
      <c r="V532" s="37"/>
      <c r="W532" s="37"/>
      <c r="X532" s="68"/>
      <c r="Y532" s="68"/>
      <c r="Z532" s="55">
        <f t="shared" ca="1" si="90"/>
        <v>8.1999999999999993</v>
      </c>
      <c r="AA532" s="39" t="s">
        <v>582</v>
      </c>
      <c r="AB532" s="40">
        <v>0.5</v>
      </c>
      <c r="AC532" s="40" t="s">
        <v>995</v>
      </c>
      <c r="AD532" s="40">
        <v>1</v>
      </c>
      <c r="AE532" s="41">
        <v>0</v>
      </c>
      <c r="AF532" s="42">
        <v>-37.799999999999997</v>
      </c>
      <c r="AG532" s="47">
        <f t="shared" si="96"/>
        <v>-37.299999999999997</v>
      </c>
      <c r="AH532" s="43">
        <f t="shared" ca="1" si="91"/>
        <v>-29.599999999999998</v>
      </c>
      <c r="AI532" s="43">
        <f t="shared" ca="1" si="92"/>
        <v>-29.099999999999998</v>
      </c>
      <c r="AJ532" s="44" cm="1">
        <f t="array" aca="1" ref="AJ532" ca="1" xml:space="preserve">
N("initial sens-loopgain")+
$AF532-BoxVal(ROW($AA532),26,COLUMN(INDIRECT("T"&amp;(INT(ROW($AA549)/65))*65+2)))</f>
        <v>-39.799999999999997</v>
      </c>
      <c r="AK532" s="44">
        <f t="shared" ca="1" si="93"/>
        <v>-39.299999999999997</v>
      </c>
      <c r="AL532" s="44" cm="1">
        <f t="array" aca="1" ref="AL532" ca="1" xml:space="preserve">
N("initial sens-loopgain-gain-gain ref-vcm")+
$AH532-
BoxVal(ROW($AA532),26,COLUMN(INDIRECT("T"&amp;(INT(ROW($AA549)/65))*65+2)))-
$AB532-
$W532-
IFERROR(VLOOKUP($AC532,$CT$1:$DC$31,7,FALSE),0)</f>
        <v>-32.099999999999994</v>
      </c>
      <c r="AM532" s="44">
        <f t="shared" ca="1" si="94"/>
        <v>-31.599999999999994</v>
      </c>
      <c r="AN532" s="36" t="str">
        <f t="shared" ca="1" si="95"/>
        <v>60</v>
      </c>
      <c r="AO532" s="36" t="str" cm="1">
        <f t="array" aca="1" ref="AO532" ca="1">ManualLookup(AB532,BoxVal(ROW(AB532),4,COLUMN(AO530)),INDIRECT(DO$3))</f>
        <v>07</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3" t="s">
        <v>20</v>
      </c>
      <c r="T533" s="15">
        <v>-41</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3" t="s">
        <v>691</v>
      </c>
      <c r="T534" s="15" t="s">
        <v>1098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3" t="s">
        <v>544</v>
      </c>
      <c r="T535" s="15" t="s">
        <v>1229</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3" t="s">
        <v>12</v>
      </c>
      <c r="T536" s="15" t="s">
        <v>562</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73"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3"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3" t="s">
        <v>590</v>
      </c>
      <c r="T539" s="15">
        <v>-42</v>
      </c>
      <c r="U539" s="36"/>
      <c r="V539" s="37"/>
      <c r="W539" s="37"/>
      <c r="X539" s="38"/>
      <c r="Y539" s="38"/>
      <c r="Z539" s="55"/>
      <c r="AA539" s="39"/>
      <c r="AB539" s="40"/>
      <c r="AC539" s="40"/>
      <c r="AD539" s="40"/>
      <c r="AE539" s="41"/>
      <c r="AF539" s="42"/>
      <c r="AG539" s="47"/>
      <c r="AH539" s="43"/>
      <c r="AI539" s="43"/>
      <c r="AJ539" s="44"/>
      <c r="AK539" s="44"/>
      <c r="AL539" s="44"/>
      <c r="AM539" s="44"/>
      <c r="AN539" s="36"/>
      <c r="AO539" s="36"/>
      <c r="AP539" s="36"/>
      <c r="AQ539" s="36"/>
      <c r="AR539" s="36"/>
      <c r="AS539" s="36"/>
    </row>
    <row r="540" spans="19:45" ht="30" customHeight="1" x14ac:dyDescent="0.25">
      <c r="S540" s="73" t="s">
        <v>693</v>
      </c>
      <c r="T540" s="15">
        <v>0.8</v>
      </c>
      <c r="U540" s="36"/>
      <c r="V540" s="37"/>
      <c r="W540" s="37"/>
      <c r="X540" s="38"/>
      <c r="Y540" s="3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55"/>
      <c r="AA541" s="39"/>
      <c r="AB541" s="40"/>
      <c r="AC541" s="40"/>
      <c r="AD541" s="40"/>
      <c r="AE541" s="41"/>
      <c r="AF541" s="42"/>
      <c r="AG541" s="47"/>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55"/>
      <c r="AA542" s="39"/>
      <c r="AB542" s="40"/>
      <c r="AC542" s="40"/>
      <c r="AD542" s="40"/>
      <c r="AE542" s="41"/>
      <c r="AF542" s="42"/>
      <c r="AG542" s="47"/>
      <c r="AH542" s="43"/>
      <c r="AI542" s="43"/>
      <c r="AJ542" s="44"/>
      <c r="AK542" s="44"/>
      <c r="AL542" s="44"/>
      <c r="AM542" s="44"/>
      <c r="AN542" s="36"/>
      <c r="AO542" s="36"/>
      <c r="AP542" s="36"/>
      <c r="AQ542" s="36"/>
      <c r="AR542" s="36"/>
      <c r="AS542" s="36"/>
    </row>
    <row r="543" spans="19:45" ht="30" customHeight="1" x14ac:dyDescent="0.25">
      <c r="S543" s="7" t="s">
        <v>16</v>
      </c>
      <c r="T543" s="7" t="s">
        <v>44</v>
      </c>
      <c r="U543" s="36"/>
      <c r="V543" s="37"/>
      <c r="W543" s="37"/>
      <c r="X543" s="38"/>
      <c r="Y543" s="38"/>
      <c r="Z543" s="55"/>
      <c r="AA543" s="39"/>
      <c r="AB543" s="40"/>
      <c r="AC543" s="40"/>
      <c r="AD543" s="40"/>
      <c r="AE543" s="41"/>
      <c r="AF543" s="42"/>
      <c r="AG543" s="47"/>
      <c r="AH543" s="43"/>
      <c r="AI543" s="43"/>
      <c r="AJ543" s="44"/>
      <c r="AK543" s="44"/>
      <c r="AL543" s="44"/>
      <c r="AM543" s="44"/>
      <c r="AN543" s="36"/>
      <c r="AO543" s="36"/>
      <c r="AP543" s="36"/>
      <c r="AQ543" s="36"/>
      <c r="AR543" s="36"/>
      <c r="AS543" s="36"/>
    </row>
    <row r="544" spans="19:45" ht="30" customHeight="1" x14ac:dyDescent="0.25">
      <c r="S544" s="7" t="s">
        <v>17</v>
      </c>
      <c r="T544" s="7" t="s">
        <v>368</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45266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-42+/-0.8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3"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17V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15V</v>
      </c>
      <c r="T556" s="3">
        <v>7.7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13V</v>
      </c>
      <c r="T557" s="3">
        <v>5.2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2.7</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1.4</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Config2</v>
      </c>
      <c r="T564" s="3" t="s">
        <v>562</v>
      </c>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1224</v>
      </c>
      <c r="V586" s="12"/>
      <c r="W586" s="65"/>
      <c r="X586" s="12"/>
      <c r="Y586" s="7" t="str">
        <f>VLOOKUP(U586,$DX$1:$DZ$21,3,FALSE)</f>
        <v>-</v>
      </c>
      <c r="Z586" s="81"/>
      <c r="AD586" s="8"/>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14V_NormalMode_38dB_G805YB_2227F_336_357_ZTS6155_TR10.1</v>
      </c>
      <c r="AC587" s="18"/>
      <c r="AD587" s="18"/>
      <c r="AE587" s="18"/>
      <c r="AF587" s="18"/>
      <c r="AG587" s="18"/>
      <c r="AH587" s="19"/>
      <c r="AI587" s="19" t="s">
        <v>2</v>
      </c>
      <c r="AJ587" s="16" t="s">
        <v>1310</v>
      </c>
      <c r="AK587" s="16"/>
      <c r="AL587" s="16"/>
      <c r="AM587" s="16"/>
      <c r="AN587" s="16"/>
      <c r="AO587" s="16"/>
      <c r="AP587" s="16"/>
      <c r="AQ587" s="16"/>
      <c r="AR587" s="16"/>
      <c r="AS587" s="16"/>
    </row>
    <row r="588" spans="19:45" ht="30" customHeight="1" x14ac:dyDescent="0.25">
      <c r="S588" s="7" t="s">
        <v>5</v>
      </c>
      <c r="T588" s="15" t="s">
        <v>449</v>
      </c>
      <c r="U588" s="32" t="str">
        <f>HYPERLINK("#A"&amp;(S586+1),"&lt;==Block" &amp; $S586 &amp;"==&gt;")</f>
        <v>&lt;==Block10==&gt;</v>
      </c>
      <c r="V588" s="51"/>
      <c r="W588" s="19"/>
      <c r="X588" s="19"/>
      <c r="Y588" s="79"/>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283</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non</v>
      </c>
      <c r="AS589" s="35"/>
    </row>
    <row r="590" spans="19:45" ht="30" customHeight="1" x14ac:dyDescent="0.25">
      <c r="S590" s="7" t="s">
        <v>18</v>
      </c>
      <c r="T590" s="15" t="s">
        <v>45</v>
      </c>
      <c r="U590" s="36" t="str">
        <f t="shared" ref="U590:U608" ca="1" si="97">ConfigCode($AA590,$AN590,$AO590,$AP590,$AQ590,$AR590,$AF590,$AG590,2)</f>
        <v>0x07=-34.40,-33.60;</v>
      </c>
      <c r="V590" s="37"/>
      <c r="W590" s="37"/>
      <c r="X590" s="68"/>
      <c r="Y590" s="68"/>
      <c r="Z590" s="55">
        <f t="shared" ref="Z590:Z608" ca="1" si="98" xml:space="preserve">
N("vbias,vlookup vbias range")+
VLOOKUP($AA590,INDIRECT(BoxVal(ROW($AA590),34,COLUMN(T586))),2,FALSE)+
N("gain")+
$AB590+
N("vcm")+
VLOOKUP($AC590,$CT$1:$DC$31,7,FALSE)+
N("(vbias*vcp*vbg-vbias)*sensor ratio")+
VbiasCal($AA590,$AD590,$AE590,BoxVal(ROW($AC590),18,COLUMN($T$22)))+
N("vbias ref+gain ref")+
$V590+$W590</f>
        <v>0.5</v>
      </c>
      <c r="AA590" s="39" t="s">
        <v>580</v>
      </c>
      <c r="AB590" s="40">
        <v>0.5</v>
      </c>
      <c r="AC590" s="40" t="s">
        <v>995</v>
      </c>
      <c r="AD590" s="40">
        <v>1</v>
      </c>
      <c r="AE590" s="41">
        <v>0</v>
      </c>
      <c r="AF590" s="42">
        <v>-34.4</v>
      </c>
      <c r="AG590" s="42">
        <v>-33.6</v>
      </c>
      <c r="AH590" s="43">
        <f t="shared" ref="AH590:AH608" ca="1" si="99">$AF590+$Z590</f>
        <v>-33.9</v>
      </c>
      <c r="AI590" s="43">
        <f t="shared" ref="AI590:AI608" ca="1" si="100">$AG590+$Z590</f>
        <v>-33.1</v>
      </c>
      <c r="AJ590" s="44" cm="1">
        <f t="array" aca="1" ref="AJ590" ca="1" xml:space="preserve">
N("initial sens-loopgain")+
$AF590-BoxVal(ROW($AA590),26,COLUMN(INDIRECT("T"&amp;(INT(ROW($AA607)/65))*65+2)))</f>
        <v>-36.4</v>
      </c>
      <c r="AK590" s="44">
        <f t="shared" ref="AK590:AK608" ca="1" si="101">AJ590+(AG590-AF590)</f>
        <v>-35.6</v>
      </c>
      <c r="AL590" s="44" cm="1">
        <f t="array" aca="1" ref="AL590" ca="1" xml:space="preserve">
N("initial sens-loopgain-gain-gain ref-vcm")+
$AH590-
BoxVal(ROW($AA590),26,COLUMN(INDIRECT("T"&amp;(INT(ROW($AA607)/65))*65+2)))-
$AB590-
$W590-
IFERROR(VLOOKUP($AC590,$CT$1:$DC$31,7,FALSE),0)</f>
        <v>-36.4</v>
      </c>
      <c r="AM590" s="44">
        <f t="shared" ref="AM590:AM608" ca="1" si="102">AL590+(AG590-AF590)</f>
        <v>-35.6</v>
      </c>
      <c r="AN590" s="36" t="str">
        <f t="shared" ref="AN590:AN597" ca="1" si="103">IF(BoxVal(ROW(AA590),9,COLUMN(T588))="FIX","00",ManualLookup(AA590,BoxVal(ROW(AA590),4,COLUMN(AN588)),INDIRECT(DN$3)))</f>
        <v>00</v>
      </c>
      <c r="AO590" s="36" t="str" cm="1">
        <f t="array" aca="1" ref="AO590" ca="1">ManualLookup(AB590,BoxVal(ROW(AB590),4,COLUMN(AO588)),INDIRECT(DO$3))</f>
        <v>07</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410</v>
      </c>
      <c r="U591" s="36" t="str">
        <f t="shared" ca="1" si="97"/>
        <v>0x08=-34.90,-34.40;</v>
      </c>
      <c r="V591" s="37"/>
      <c r="W591" s="37"/>
      <c r="X591" s="68"/>
      <c r="Y591" s="68"/>
      <c r="Z591" s="55">
        <f t="shared" ca="1" si="98"/>
        <v>1.5</v>
      </c>
      <c r="AA591" s="39" t="s">
        <v>580</v>
      </c>
      <c r="AB591" s="40">
        <v>1.5</v>
      </c>
      <c r="AC591" s="40" t="s">
        <v>995</v>
      </c>
      <c r="AD591" s="40">
        <v>1</v>
      </c>
      <c r="AE591" s="41">
        <v>0</v>
      </c>
      <c r="AF591" s="42">
        <v>-34.9</v>
      </c>
      <c r="AG591" s="47">
        <f t="shared" ref="AG591:AG608" si="104">AF590</f>
        <v>-34.4</v>
      </c>
      <c r="AH591" s="43">
        <f t="shared" ca="1" si="99"/>
        <v>-33.4</v>
      </c>
      <c r="AI591" s="43">
        <f t="shared" ca="1" si="100"/>
        <v>-32.9</v>
      </c>
      <c r="AJ591" s="44" cm="1">
        <f t="array" aca="1" ref="AJ591" ca="1" xml:space="preserve">
N("initial sens-loopgain")+
$AF591-BoxVal(ROW($AA591),26,COLUMN(INDIRECT("T"&amp;(INT(ROW($AA608)/65))*65+2)))</f>
        <v>-36.9</v>
      </c>
      <c r="AK591" s="44">
        <f t="shared" ca="1" si="101"/>
        <v>-36.4</v>
      </c>
      <c r="AL591" s="44" cm="1">
        <f t="array" aca="1" ref="AL591" ca="1" xml:space="preserve">
N("initial sens-loopgain-gain-gain ref-vcm")+
$AH591-
BoxVal(ROW($AA591),26,COLUMN(INDIRECT("T"&amp;(INT(ROW($AA608)/65))*65+2)))-
$AB591-
$W591-
IFERROR(VLOOKUP($AC591,$CT$1:$DC$31,7,FALSE),0)</f>
        <v>-36.9</v>
      </c>
      <c r="AM591" s="44">
        <f t="shared" ca="1" si="102"/>
        <v>-36.4</v>
      </c>
      <c r="AN591" s="36" t="str">
        <f t="shared" ca="1" si="103"/>
        <v>00</v>
      </c>
      <c r="AO591" s="36" t="str" cm="1">
        <f t="array" aca="1" ref="AO591" ca="1">ManualLookup(AB591,BoxVal(ROW(AB591),4,COLUMN(AO589)),INDIRECT(DO$3))</f>
        <v>08</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7"/>
        <v>0x09=-35.40,-34.90;</v>
      </c>
      <c r="V592" s="37"/>
      <c r="W592" s="37"/>
      <c r="X592" s="68"/>
      <c r="Y592" s="68"/>
      <c r="Z592" s="55">
        <f t="shared" ca="1" si="98"/>
        <v>2.5</v>
      </c>
      <c r="AA592" s="39" t="s">
        <v>580</v>
      </c>
      <c r="AB592" s="40">
        <v>2.5</v>
      </c>
      <c r="AC592" s="40" t="s">
        <v>995</v>
      </c>
      <c r="AD592" s="40">
        <v>1</v>
      </c>
      <c r="AE592" s="41">
        <v>0</v>
      </c>
      <c r="AF592" s="42">
        <v>-35.4</v>
      </c>
      <c r="AG592" s="47">
        <f t="shared" si="104"/>
        <v>-34.9</v>
      </c>
      <c r="AH592" s="43">
        <f t="shared" ca="1" si="99"/>
        <v>-32.9</v>
      </c>
      <c r="AI592" s="43">
        <f t="shared" ca="1" si="100"/>
        <v>-32.4</v>
      </c>
      <c r="AJ592" s="44" cm="1">
        <f t="array" aca="1" ref="AJ592" ca="1" xml:space="preserve">
N("initial sens-loopgain")+
$AF592-BoxVal(ROW($AA592),26,COLUMN(INDIRECT("T"&amp;(INT(ROW($AA609)/65))*65+2)))</f>
        <v>-37.4</v>
      </c>
      <c r="AK592" s="44">
        <f t="shared" ca="1" si="101"/>
        <v>-36.9</v>
      </c>
      <c r="AL592" s="44" cm="1">
        <f t="array" aca="1" ref="AL592" ca="1" xml:space="preserve">
N("initial sens-loopgain-gain-gain ref-vcm")+
$AH592-
BoxVal(ROW($AA592),26,COLUMN(INDIRECT("T"&amp;(INT(ROW($AA609)/65))*65+2)))-
$AB592-
$W592-
IFERROR(VLOOKUP($AC592,$CT$1:$DC$31,7,FALSE),0)</f>
        <v>-37.4</v>
      </c>
      <c r="AM592" s="44">
        <f t="shared" ca="1" si="102"/>
        <v>-36.9</v>
      </c>
      <c r="AN592" s="36" t="str">
        <f t="shared" ca="1" si="103"/>
        <v>00</v>
      </c>
      <c r="AO592" s="36" t="str" cm="1">
        <f t="array" aca="1" ref="AO592" ca="1">ManualLookup(AB592,BoxVal(ROW(AB592),4,COLUMN(AO590)),INDIRECT(DO$3))</f>
        <v>09</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580</v>
      </c>
      <c r="U593" s="36" t="str">
        <f t="shared" ca="1" si="97"/>
        <v>0x0A=-35.80,-35.40;</v>
      </c>
      <c r="V593" s="37"/>
      <c r="W593" s="37"/>
      <c r="X593" s="68"/>
      <c r="Y593" s="68"/>
      <c r="Z593" s="55">
        <f t="shared" ca="1" si="98"/>
        <v>3.5</v>
      </c>
      <c r="AA593" s="39" t="s">
        <v>580</v>
      </c>
      <c r="AB593" s="40">
        <v>3.5</v>
      </c>
      <c r="AC593" s="40" t="s">
        <v>995</v>
      </c>
      <c r="AD593" s="40">
        <v>1</v>
      </c>
      <c r="AE593" s="41">
        <v>0</v>
      </c>
      <c r="AF593" s="42">
        <v>-35.799999999999997</v>
      </c>
      <c r="AG593" s="47">
        <f t="shared" si="104"/>
        <v>-35.4</v>
      </c>
      <c r="AH593" s="43">
        <f t="shared" ca="1" si="99"/>
        <v>-32.299999999999997</v>
      </c>
      <c r="AI593" s="43">
        <f t="shared" ca="1" si="100"/>
        <v>-31.9</v>
      </c>
      <c r="AJ593" s="44" cm="1">
        <f t="array" aca="1" ref="AJ593" ca="1" xml:space="preserve">
N("initial sens-loopgain")+
$AF593-BoxVal(ROW($AA593),26,COLUMN(INDIRECT("T"&amp;(INT(ROW($AA610)/65))*65+2)))</f>
        <v>-37.799999999999997</v>
      </c>
      <c r="AK593" s="44">
        <f t="shared" ca="1" si="101"/>
        <v>-37.4</v>
      </c>
      <c r="AL593" s="44" cm="1">
        <f t="array" aca="1" ref="AL593" ca="1" xml:space="preserve">
N("initial sens-loopgain-gain-gain ref-vcm")+
$AH593-
BoxVal(ROW($AA593),26,COLUMN(INDIRECT("T"&amp;(INT(ROW($AA610)/65))*65+2)))-
$AB593-
$W593-
IFERROR(VLOOKUP($AC593,$CT$1:$DC$31,7,FALSE),0)</f>
        <v>-37.799999999999997</v>
      </c>
      <c r="AM593" s="44">
        <f t="shared" ca="1" si="102"/>
        <v>-37.4</v>
      </c>
      <c r="AN593" s="36" t="str">
        <f t="shared" ca="1" si="103"/>
        <v>00</v>
      </c>
      <c r="AO593" s="36" t="str" cm="1">
        <f t="array" aca="1" ref="AO593" ca="1">ManualLookup(AB593,BoxVal(ROW(AB593),4,COLUMN(AO591)),INDIRECT(DO$3))</f>
        <v>0A</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3" t="s">
        <v>15</v>
      </c>
      <c r="T594" s="15" t="s">
        <v>436</v>
      </c>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S595" s="73" t="s">
        <v>705</v>
      </c>
      <c r="T595" s="15" t="s">
        <v>990</v>
      </c>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S596" s="73" t="s">
        <v>605</v>
      </c>
      <c r="T596" s="15" t="s">
        <v>991</v>
      </c>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S597" s="73" t="s">
        <v>721</v>
      </c>
      <c r="T597" s="15" t="s">
        <v>26</v>
      </c>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S598" s="73" t="s">
        <v>20</v>
      </c>
      <c r="T598" s="15">
        <v>-41</v>
      </c>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S599" s="73" t="s">
        <v>691</v>
      </c>
      <c r="T599" s="15" t="s">
        <v>1098</v>
      </c>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3" t="s">
        <v>544</v>
      </c>
      <c r="T600" s="15" t="s">
        <v>1229</v>
      </c>
      <c r="U600" s="36"/>
      <c r="V600" s="37"/>
      <c r="W600" s="37"/>
      <c r="X600" s="38"/>
      <c r="Y600" s="38"/>
      <c r="Z600" s="55"/>
      <c r="AA600" s="39"/>
      <c r="AB600" s="40"/>
      <c r="AC600" s="40"/>
      <c r="AD600" s="40"/>
      <c r="AE600" s="41"/>
      <c r="AF600" s="42"/>
      <c r="AG600" s="47"/>
      <c r="AH600" s="43"/>
      <c r="AI600" s="43"/>
      <c r="AJ600" s="44"/>
      <c r="AK600" s="44"/>
      <c r="AL600" s="44"/>
      <c r="AM600" s="44"/>
      <c r="AN600" s="36"/>
      <c r="AO600" s="36"/>
      <c r="AP600" s="36"/>
      <c r="AQ600" s="36"/>
      <c r="AR600" s="36"/>
      <c r="AS600" s="36"/>
    </row>
    <row r="601" spans="19:45" ht="30" customHeight="1" x14ac:dyDescent="0.25">
      <c r="S601" s="73" t="s">
        <v>12</v>
      </c>
      <c r="T601" s="15" t="s">
        <v>562</v>
      </c>
      <c r="U601" s="36"/>
      <c r="V601" s="37"/>
      <c r="W601" s="37"/>
      <c r="X601" s="38"/>
      <c r="Y601" s="38"/>
      <c r="Z601" s="55"/>
      <c r="AA601" s="39"/>
      <c r="AB601" s="40"/>
      <c r="AC601" s="40"/>
      <c r="AD601" s="40"/>
      <c r="AE601" s="41"/>
      <c r="AF601" s="42"/>
      <c r="AG601" s="47"/>
      <c r="AH601" s="43"/>
      <c r="AI601" s="43"/>
      <c r="AJ601" s="44"/>
      <c r="AK601" s="44"/>
      <c r="AL601" s="44"/>
      <c r="AM601" s="44"/>
      <c r="AN601" s="36"/>
      <c r="AO601" s="36"/>
      <c r="AP601" s="36"/>
      <c r="AQ601" s="36"/>
      <c r="AR601" s="36"/>
      <c r="AS601" s="36"/>
    </row>
    <row r="602" spans="19:45" ht="30" customHeight="1" x14ac:dyDescent="0.25">
      <c r="S602" s="73" t="s">
        <v>773</v>
      </c>
      <c r="T602" s="15" t="s">
        <v>562</v>
      </c>
      <c r="U602" s="36"/>
      <c r="V602" s="37"/>
      <c r="W602" s="37"/>
      <c r="X602" s="38"/>
      <c r="Y602" s="38"/>
      <c r="Z602" s="55"/>
      <c r="AA602" s="39"/>
      <c r="AB602" s="40"/>
      <c r="AC602" s="40"/>
      <c r="AD602" s="40"/>
      <c r="AE602" s="41"/>
      <c r="AF602" s="42"/>
      <c r="AG602" s="47"/>
      <c r="AH602" s="43"/>
      <c r="AI602" s="43"/>
      <c r="AJ602" s="44"/>
      <c r="AK602" s="44"/>
      <c r="AL602" s="44"/>
      <c r="AM602" s="44"/>
      <c r="AN602" s="36"/>
      <c r="AO602" s="36"/>
      <c r="AP602" s="36"/>
      <c r="AQ602" s="36"/>
      <c r="AR602" s="36"/>
      <c r="AS602" s="36"/>
    </row>
    <row r="603" spans="19:45" ht="30" customHeight="1" x14ac:dyDescent="0.25">
      <c r="S603" s="73" t="s">
        <v>573</v>
      </c>
      <c r="T603" s="15">
        <v>1.1000000000000001</v>
      </c>
      <c r="U603" s="36"/>
      <c r="V603" s="37"/>
      <c r="W603" s="37"/>
      <c r="X603" s="38"/>
      <c r="Y603" s="38"/>
      <c r="Z603" s="55"/>
      <c r="AA603" s="39"/>
      <c r="AB603" s="40"/>
      <c r="AC603" s="40"/>
      <c r="AD603" s="40"/>
      <c r="AE603" s="41"/>
      <c r="AF603" s="42"/>
      <c r="AG603" s="47"/>
      <c r="AH603" s="43"/>
      <c r="AI603" s="43"/>
      <c r="AJ603" s="44"/>
      <c r="AK603" s="44"/>
      <c r="AL603" s="44"/>
      <c r="AM603" s="44"/>
      <c r="AN603" s="36"/>
      <c r="AO603" s="36"/>
      <c r="AP603" s="36"/>
      <c r="AQ603" s="36"/>
      <c r="AR603" s="36"/>
      <c r="AS603" s="36"/>
    </row>
    <row r="604" spans="19:45" ht="30" customHeight="1" x14ac:dyDescent="0.25">
      <c r="S604" s="73" t="s">
        <v>590</v>
      </c>
      <c r="T604" s="15">
        <v>-38</v>
      </c>
      <c r="U604" s="36"/>
      <c r="V604" s="37"/>
      <c r="W604" s="37"/>
      <c r="X604" s="38"/>
      <c r="Y604" s="38"/>
      <c r="Z604" s="55"/>
      <c r="AA604" s="39"/>
      <c r="AB604" s="40"/>
      <c r="AC604" s="40"/>
      <c r="AD604" s="40"/>
      <c r="AE604" s="41"/>
      <c r="AF604" s="42"/>
      <c r="AG604" s="47"/>
      <c r="AH604" s="43"/>
      <c r="AI604" s="43"/>
      <c r="AJ604" s="44"/>
      <c r="AK604" s="44"/>
      <c r="AL604" s="44"/>
      <c r="AM604" s="44"/>
      <c r="AN604" s="36"/>
      <c r="AO604" s="36"/>
      <c r="AP604" s="36"/>
      <c r="AQ604" s="36"/>
      <c r="AR604" s="36"/>
      <c r="AS604" s="36"/>
    </row>
    <row r="605" spans="19:45" ht="30" customHeight="1" x14ac:dyDescent="0.25">
      <c r="S605" s="73" t="s">
        <v>693</v>
      </c>
      <c r="T605" s="15">
        <v>0.8</v>
      </c>
      <c r="U605" s="36"/>
      <c r="V605" s="37"/>
      <c r="W605" s="37"/>
      <c r="X605" s="38"/>
      <c r="Y605" s="3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14V_NormalMode</v>
      </c>
      <c r="U606" s="36"/>
      <c r="V606" s="37"/>
      <c r="W606" s="37"/>
      <c r="X606" s="38"/>
      <c r="Y606" s="38"/>
      <c r="Z606" s="55"/>
      <c r="AA606" s="39"/>
      <c r="AB606" s="40"/>
      <c r="AC606" s="40"/>
      <c r="AD606" s="40"/>
      <c r="AE606" s="41"/>
      <c r="AF606" s="42"/>
      <c r="AG606" s="47"/>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55"/>
      <c r="AA607" s="39"/>
      <c r="AB607" s="40"/>
      <c r="AC607" s="40"/>
      <c r="AD607" s="40"/>
      <c r="AE607" s="41"/>
      <c r="AF607" s="42"/>
      <c r="AG607" s="47"/>
      <c r="AH607" s="43"/>
      <c r="AI607" s="43"/>
      <c r="AJ607" s="44"/>
      <c r="AK607" s="44"/>
      <c r="AL607" s="44"/>
      <c r="AM607" s="44"/>
      <c r="AN607" s="36"/>
      <c r="AO607" s="36"/>
      <c r="AP607" s="36"/>
      <c r="AQ607" s="36"/>
      <c r="AR607" s="36"/>
      <c r="AS607" s="36"/>
    </row>
    <row r="608" spans="19:45" ht="30" customHeight="1" x14ac:dyDescent="0.25">
      <c r="S608" s="7" t="s">
        <v>16</v>
      </c>
      <c r="T608" s="7" t="s">
        <v>44</v>
      </c>
      <c r="U608" s="36"/>
      <c r="V608" s="37"/>
      <c r="W608" s="37"/>
      <c r="X608" s="38"/>
      <c r="Y608" s="38"/>
      <c r="Z608" s="55"/>
      <c r="AA608" s="39"/>
      <c r="AB608" s="40"/>
      <c r="AC608" s="40"/>
      <c r="AD608" s="40"/>
      <c r="AE608" s="41"/>
      <c r="AF608" s="42"/>
      <c r="AG608" s="47"/>
      <c r="AH608" s="43"/>
      <c r="AI608" s="43"/>
      <c r="AJ608" s="44"/>
      <c r="AK608" s="44"/>
      <c r="AL608" s="44"/>
      <c r="AM608" s="44"/>
      <c r="AN608" s="36"/>
      <c r="AO608" s="36"/>
      <c r="AP608" s="36"/>
      <c r="AQ608" s="36"/>
      <c r="AR608" s="36"/>
      <c r="AS608" s="36"/>
    </row>
    <row r="609" spans="19:45" ht="30" customHeight="1" x14ac:dyDescent="0.25">
      <c r="S609" s="7" t="s">
        <v>17</v>
      </c>
      <c r="T609" s="7" t="s">
        <v>368</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1</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45482</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4</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3"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17V</v>
      </c>
      <c r="T620" s="3" t="s">
        <v>562</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15V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13V</v>
      </c>
      <c r="T622" s="3">
        <v>0</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t="s">
        <v>562</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t="s">
        <v>562</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t="s">
        <v>562</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Config2</v>
      </c>
      <c r="T629" s="3" t="s">
        <v>562</v>
      </c>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1224</v>
      </c>
      <c r="V651" s="12"/>
      <c r="W651" s="65"/>
      <c r="X651" s="12"/>
      <c r="Y651" s="7" t="str">
        <f>VLOOKUP(U651,$DX$1:$DZ$21,3,FALSE)</f>
        <v>-</v>
      </c>
      <c r="Z651" s="81"/>
      <c r="AD651" s="8"/>
    </row>
    <row r="652" spans="19:45" ht="30" customHeight="1" x14ac:dyDescent="0.25">
      <c r="S652" s="7" t="s">
        <v>24</v>
      </c>
      <c r="T652" s="15" t="s">
        <v>450</v>
      </c>
      <c r="U652" s="5" t="s">
        <v>23</v>
      </c>
      <c r="V652" s="7">
        <f>VLOOKUP(U651,$DX$1:$DZ$21,2,FALSE)</f>
        <v>0</v>
      </c>
      <c r="W652" s="19"/>
      <c r="X652" s="19"/>
      <c r="Y652" s="19"/>
      <c r="Z652" s="19"/>
      <c r="AA652" s="5" t="s">
        <v>592</v>
      </c>
      <c r="AB652" s="26" t="str">
        <f>T671&amp;"_"&amp;ABS(T669)&amp;"dB_"&amp;T673&amp;"_"&amp;T674&amp;"_"&amp;GetAbsMaxMinText(AF655:AG714)&amp;"_"&amp;T654&amp;"_"&amp;T653&amp;S651&amp;"."&amp;T677</f>
        <v>14V_NormalMode_38dB_G805YB_2227F_336_372_ZTS6156_MP11.2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79"/>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284</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non</v>
      </c>
      <c r="AS654" s="35"/>
    </row>
    <row r="655" spans="19:45" ht="30" customHeight="1" x14ac:dyDescent="0.25">
      <c r="S655" s="7" t="s">
        <v>18</v>
      </c>
      <c r="T655" s="15" t="s">
        <v>45</v>
      </c>
      <c r="U655" s="36" t="str">
        <f t="shared" ref="U655:U673" ca="1" si="105">ConfigCode($AA655,$AN655,$AO655,$AP655,$AQ655,$AR655,$AF655,$AG655,2)</f>
        <v>0x58=-34.40,-33.60;</v>
      </c>
      <c r="V655" s="37"/>
      <c r="W655" s="37"/>
      <c r="X655" s="68"/>
      <c r="Y655" s="68"/>
      <c r="Z655" s="55">
        <f t="shared" ref="Z655:Z673" ca="1" si="106" xml:space="preserve">
N("vbias,vlookup vbias range")+
VLOOKUP($AA655,INDIRECT(BoxVal(ROW($AA655),34,COLUMN(T651))),2,FALSE)+
N("gain")+
$AB655+
N("vcm")+
VLOOKUP($AC655,$CT$1:$DC$31,7,FALSE)+
N("(vbias*vcp*vbg-vbias)*sensor ratio")+
VbiasCal($AA655,$AD655,$AE655,BoxVal(ROW($AC655),18,COLUMN($T$22)))+
N("vbias ref+gain ref")+
$V655+$W655</f>
        <v>1.5</v>
      </c>
      <c r="AA655" s="39" t="s">
        <v>580</v>
      </c>
      <c r="AB655" s="40">
        <v>1.5</v>
      </c>
      <c r="AC655" s="40" t="s">
        <v>995</v>
      </c>
      <c r="AD655" s="40">
        <v>1</v>
      </c>
      <c r="AE655" s="41">
        <v>0</v>
      </c>
      <c r="AF655" s="42">
        <v>-34.4</v>
      </c>
      <c r="AG655" s="42">
        <v>-33.6</v>
      </c>
      <c r="AH655" s="43">
        <f t="shared" ref="AH655:AH673" ca="1" si="107">$AF655+$Z655</f>
        <v>-32.9</v>
      </c>
      <c r="AI655" s="43">
        <f t="shared" ref="AI655:AI673" ca="1" si="108">$AG655+$Z655</f>
        <v>-32.1</v>
      </c>
      <c r="AJ655" s="44" cm="1">
        <f t="array" aca="1" ref="AJ655" ca="1" xml:space="preserve">
N("initial sens-loopgain")+
$AF655-BoxVal(ROW($AA655),26,COLUMN(INDIRECT("T"&amp;(INT(ROW($AA672)/65))*65+2)))</f>
        <v>-36.4</v>
      </c>
      <c r="AK655" s="44">
        <f t="shared" ref="AK655:AK673" ca="1" si="109">AJ655+(AG655-AF655)</f>
        <v>-35.6</v>
      </c>
      <c r="AL655" s="44" cm="1">
        <f t="array" aca="1" ref="AL655" ca="1" xml:space="preserve">
N("initial sens-loopgain-gain-gain ref-vcm")+
$AH655-
BoxVal(ROW($AA655),26,COLUMN(INDIRECT("T"&amp;(INT(ROW($AA672)/65))*65+2)))-
$AB655-
$W655-
IFERROR(VLOOKUP($AC655,$CT$1:$DC$31,7,FALSE),0)</f>
        <v>-36.4</v>
      </c>
      <c r="AM655" s="44">
        <f t="shared" ref="AM655:AM673" ca="1" si="110">AL655+(AG655-AF655)</f>
        <v>-35.6</v>
      </c>
      <c r="AN655" s="36" t="str">
        <f t="shared" ref="AN655:AN663" ca="1" si="111">IF(BoxVal(ROW(AA655),9,COLUMN(T653))="FIX","00",ManualLookup(AA655,BoxVal(ROW(AA655),4,COLUMN(AN653)),INDIRECT(DN$3)))</f>
        <v>50</v>
      </c>
      <c r="AO655" s="36" t="str" cm="1">
        <f t="array" aca="1" ref="AO655" ca="1">ManualLookup(AB655,BoxVal(ROW(AB655),4,COLUMN(AO653)),INDIRECT(DO$3))</f>
        <v>08</v>
      </c>
      <c r="AP655" s="36" t="str" cm="1">
        <f t="array" aca="1" ref="AP655" ca="1">ManualLookup(AC655,BoxVal(ROW(AC655),4,COLUMN(AP653)),INDIRECT(DP$3))</f>
        <v>00</v>
      </c>
      <c r="AQ655" s="36" t="str" cm="1">
        <f t="array" aca="1" ref="AQ655" ca="1">ManualLookup(AD655,BoxVal(ROW(AD655),4,COLUMN(AQ653)),INDIRECT(DQ$3))</f>
        <v>00</v>
      </c>
      <c r="AR655" s="36" t="str" cm="1">
        <f t="array" aca="1" ref="AR655" ca="1">ManualLookup(AE655,BoxVal(ROW(AE655),4,COLUMN(AR653)),INDIRECT(DR$3))</f>
        <v>00</v>
      </c>
      <c r="AS655" s="33"/>
    </row>
    <row r="656" spans="19:45" ht="30" customHeight="1" x14ac:dyDescent="0.25">
      <c r="S656" s="7" t="s">
        <v>13</v>
      </c>
      <c r="T656" s="15" t="s">
        <v>377</v>
      </c>
      <c r="U656" s="36" t="str">
        <f t="shared" ca="1" si="105"/>
        <v>0x59=-34.90,-34.40;</v>
      </c>
      <c r="V656" s="37"/>
      <c r="W656" s="37"/>
      <c r="X656" s="68"/>
      <c r="Y656" s="68"/>
      <c r="Z656" s="55">
        <f t="shared" ca="1" si="106"/>
        <v>2.5</v>
      </c>
      <c r="AA656" s="39" t="s">
        <v>580</v>
      </c>
      <c r="AB656" s="40">
        <v>2.5</v>
      </c>
      <c r="AC656" s="40" t="s">
        <v>995</v>
      </c>
      <c r="AD656" s="40">
        <v>1</v>
      </c>
      <c r="AE656" s="41">
        <v>0</v>
      </c>
      <c r="AF656" s="42">
        <v>-34.9</v>
      </c>
      <c r="AG656" s="47">
        <f t="shared" ref="AG656:AG673" si="112">AF655</f>
        <v>-34.4</v>
      </c>
      <c r="AH656" s="43">
        <f t="shared" ca="1" si="107"/>
        <v>-32.4</v>
      </c>
      <c r="AI656" s="43">
        <f t="shared" ca="1" si="108"/>
        <v>-31.9</v>
      </c>
      <c r="AJ656" s="44" cm="1">
        <f t="array" aca="1" ref="AJ656" ca="1" xml:space="preserve">
N("initial sens-loopgain")+
$AF656-BoxVal(ROW($AA656),26,COLUMN(INDIRECT("T"&amp;(INT(ROW($AA673)/65))*65+2)))</f>
        <v>-36.9</v>
      </c>
      <c r="AK656" s="44">
        <f t="shared" ca="1" si="109"/>
        <v>-36.4</v>
      </c>
      <c r="AL656" s="44" cm="1">
        <f t="array" aca="1" ref="AL656" ca="1" xml:space="preserve">
N("initial sens-loopgain-gain-gain ref-vcm")+
$AH656-
BoxVal(ROW($AA656),26,COLUMN(INDIRECT("T"&amp;(INT(ROW($AA673)/65))*65+2)))-
$AB656-
$W656-
IFERROR(VLOOKUP($AC656,$CT$1:$DC$31,7,FALSE),0)</f>
        <v>-36.9</v>
      </c>
      <c r="AM656" s="44">
        <f t="shared" ca="1" si="110"/>
        <v>-36.4</v>
      </c>
      <c r="AN656" s="36" t="str">
        <f t="shared" ca="1" si="111"/>
        <v>50</v>
      </c>
      <c r="AO656" s="36" t="str" cm="1">
        <f t="array" aca="1" ref="AO656" ca="1">ManualLookup(AB656,BoxVal(ROW(AB656),4,COLUMN(AO654)),INDIRECT(DO$3))</f>
        <v>09</v>
      </c>
      <c r="AP656" s="36" t="str" cm="1">
        <f t="array" aca="1" ref="AP656" ca="1">ManualLookup(AC656,BoxVal(ROW(AC656),4,COLUMN(AP654)),INDIRECT(DP$3))</f>
        <v>00</v>
      </c>
      <c r="AQ656" s="36" t="str" cm="1">
        <f t="array" aca="1" ref="AQ656" ca="1">ManualLookup(AD656,BoxVal(ROW(AD656),4,COLUMN(AQ654)),INDIRECT(DQ$3))</f>
        <v>00</v>
      </c>
      <c r="AR656" s="36" t="str" cm="1">
        <f t="array" aca="1" ref="AR656" ca="1">ManualLookup(AE656,BoxVal(ROW(AE656),4,COLUMN(AR654)),INDIRECT(DR$3))</f>
        <v>00</v>
      </c>
      <c r="AS656" s="36"/>
    </row>
    <row r="657" spans="19:45" ht="30" customHeight="1" x14ac:dyDescent="0.25">
      <c r="S657" s="26"/>
      <c r="T657" s="17"/>
      <c r="U657" s="36" t="str">
        <f t="shared" ca="1" si="105"/>
        <v>0x5A=-35.40,-34.90;</v>
      </c>
      <c r="V657" s="37"/>
      <c r="W657" s="37"/>
      <c r="X657" s="68"/>
      <c r="Y657" s="68"/>
      <c r="Z657" s="55">
        <f t="shared" ca="1" si="106"/>
        <v>3.5</v>
      </c>
      <c r="AA657" s="39" t="s">
        <v>580</v>
      </c>
      <c r="AB657" s="40">
        <v>3.5</v>
      </c>
      <c r="AC657" s="40" t="s">
        <v>995</v>
      </c>
      <c r="AD657" s="40">
        <v>1</v>
      </c>
      <c r="AE657" s="41">
        <v>0</v>
      </c>
      <c r="AF657" s="42">
        <v>-35.4</v>
      </c>
      <c r="AG657" s="47">
        <f t="shared" si="112"/>
        <v>-34.9</v>
      </c>
      <c r="AH657" s="43">
        <f t="shared" ca="1" si="107"/>
        <v>-31.9</v>
      </c>
      <c r="AI657" s="43">
        <f t="shared" ca="1" si="108"/>
        <v>-31.4</v>
      </c>
      <c r="AJ657" s="44" cm="1">
        <f t="array" aca="1" ref="AJ657" ca="1" xml:space="preserve">
N("initial sens-loopgain")+
$AF657-BoxVal(ROW($AA657),26,COLUMN(INDIRECT("T"&amp;(INT(ROW($AA674)/65))*65+2)))</f>
        <v>-37.4</v>
      </c>
      <c r="AK657" s="44">
        <f t="shared" ca="1" si="109"/>
        <v>-36.9</v>
      </c>
      <c r="AL657" s="44" cm="1">
        <f t="array" aca="1" ref="AL657" ca="1" xml:space="preserve">
N("initial sens-loopgain-gain-gain ref-vcm")+
$AH657-
BoxVal(ROW($AA657),26,COLUMN(INDIRECT("T"&amp;(INT(ROW($AA674)/65))*65+2)))-
$AB657-
$W657-
IFERROR(VLOOKUP($AC657,$CT$1:$DC$31,7,FALSE),0)</f>
        <v>-37.4</v>
      </c>
      <c r="AM657" s="44">
        <f t="shared" ca="1" si="110"/>
        <v>-36.9</v>
      </c>
      <c r="AN657" s="36" t="str">
        <f t="shared" ca="1" si="111"/>
        <v>50</v>
      </c>
      <c r="AO657" s="36" t="str" cm="1">
        <f t="array" aca="1" ref="AO657" ca="1">ManualLookup(AB657,BoxVal(ROW(AB657),4,COLUMN(AO655)),INDIRECT(DO$3))</f>
        <v>0A</v>
      </c>
      <c r="AP657" s="36" t="str" cm="1">
        <f t="array" aca="1" ref="AP657" ca="1">ManualLookup(AC657,BoxVal(ROW(AC657),4,COLUMN(AP655)),INDIRECT(DP$3))</f>
        <v>00</v>
      </c>
      <c r="AQ657" s="36" t="str" cm="1">
        <f t="array" aca="1" ref="AQ657" ca="1">ManualLookup(AD657,BoxVal(ROW(AD657),4,COLUMN(AQ655)),INDIRECT(DQ$3))</f>
        <v>00</v>
      </c>
      <c r="AR657" s="36" t="str" cm="1">
        <f t="array" aca="1" ref="AR657" ca="1">ManualLookup(AE657,BoxVal(ROW(AE657),4,COLUMN(AR655)),INDIRECT(DR$3))</f>
        <v>00</v>
      </c>
      <c r="AS657" s="36"/>
    </row>
    <row r="658" spans="19:45" ht="30" customHeight="1" x14ac:dyDescent="0.25">
      <c r="S658" s="7" t="s">
        <v>19</v>
      </c>
      <c r="T658" s="15" t="s">
        <v>580</v>
      </c>
      <c r="U658" s="36" t="str">
        <f t="shared" ca="1" si="105"/>
        <v>0x5B=-35.80,-35.40;</v>
      </c>
      <c r="V658" s="37"/>
      <c r="W658" s="37"/>
      <c r="X658" s="68"/>
      <c r="Y658" s="68"/>
      <c r="Z658" s="55">
        <f t="shared" ca="1" si="106"/>
        <v>4.5</v>
      </c>
      <c r="AA658" s="39" t="s">
        <v>580</v>
      </c>
      <c r="AB658" s="40">
        <v>4.5</v>
      </c>
      <c r="AC658" s="40" t="s">
        <v>995</v>
      </c>
      <c r="AD658" s="40">
        <v>1</v>
      </c>
      <c r="AE658" s="41">
        <v>0</v>
      </c>
      <c r="AF658" s="42">
        <v>-35.799999999999997</v>
      </c>
      <c r="AG658" s="47">
        <f t="shared" si="112"/>
        <v>-35.4</v>
      </c>
      <c r="AH658" s="43">
        <f t="shared" ca="1" si="107"/>
        <v>-31.299999999999997</v>
      </c>
      <c r="AI658" s="43">
        <f t="shared" ca="1" si="108"/>
        <v>-30.9</v>
      </c>
      <c r="AJ658" s="44" cm="1">
        <f t="array" aca="1" ref="AJ658" ca="1" xml:space="preserve">
N("initial sens-loopgain")+
$AF658-BoxVal(ROW($AA658),26,COLUMN(INDIRECT("T"&amp;(INT(ROW($AA675)/65))*65+2)))</f>
        <v>-37.799999999999997</v>
      </c>
      <c r="AK658" s="44">
        <f t="shared" ca="1" si="109"/>
        <v>-37.4</v>
      </c>
      <c r="AL658" s="44" cm="1">
        <f t="array" aca="1" ref="AL658" ca="1" xml:space="preserve">
N("initial sens-loopgain-gain-gain ref-vcm")+
$AH658-
BoxVal(ROW($AA658),26,COLUMN(INDIRECT("T"&amp;(INT(ROW($AA675)/65))*65+2)))-
$AB658-
$W658-
IFERROR(VLOOKUP($AC658,$CT$1:$DC$31,7,FALSE),0)</f>
        <v>-37.799999999999997</v>
      </c>
      <c r="AM658" s="44">
        <f t="shared" ca="1" si="110"/>
        <v>-37.4</v>
      </c>
      <c r="AN658" s="36" t="str">
        <f t="shared" ca="1" si="111"/>
        <v>50</v>
      </c>
      <c r="AO658" s="36" t="str" cm="1">
        <f t="array" aca="1" ref="AO658" ca="1">ManualLookup(AB658,BoxVal(ROW(AB658),4,COLUMN(AO656)),INDIRECT(DO$3))</f>
        <v>0B</v>
      </c>
      <c r="AP658" s="36" t="str" cm="1">
        <f t="array" aca="1" ref="AP658" ca="1">ManualLookup(AC658,BoxVal(ROW(AC658),4,COLUMN(AP656)),INDIRECT(DP$3))</f>
        <v>00</v>
      </c>
      <c r="AQ658" s="36" t="str" cm="1">
        <f t="array" aca="1" ref="AQ658" ca="1">ManualLookup(AD658,BoxVal(ROW(AD658),4,COLUMN(AQ656)),INDIRECT(DQ$3))</f>
        <v>00</v>
      </c>
      <c r="AR658" s="36" t="str" cm="1">
        <f t="array" aca="1" ref="AR658" ca="1">ManualLookup(AE658,BoxVal(ROW(AE658),4,COLUMN(AR656)),INDIRECT(DR$3))</f>
        <v>00</v>
      </c>
      <c r="AS658" s="36"/>
    </row>
    <row r="659" spans="19:45" ht="30" customHeight="1" x14ac:dyDescent="0.25">
      <c r="S659" s="73" t="s">
        <v>15</v>
      </c>
      <c r="T659" s="15" t="s">
        <v>801</v>
      </c>
      <c r="U659" s="36" t="str">
        <f t="shared" ca="1" si="105"/>
        <v>0x5C=-36.30,-35.80;</v>
      </c>
      <c r="V659" s="37"/>
      <c r="W659" s="37"/>
      <c r="X659" s="68"/>
      <c r="Y659" s="68"/>
      <c r="Z659" s="55">
        <f t="shared" ca="1" si="106"/>
        <v>5.5</v>
      </c>
      <c r="AA659" s="39" t="s">
        <v>580</v>
      </c>
      <c r="AB659" s="40">
        <v>5.5</v>
      </c>
      <c r="AC659" s="40" t="s">
        <v>995</v>
      </c>
      <c r="AD659" s="40">
        <v>1</v>
      </c>
      <c r="AE659" s="41">
        <v>0</v>
      </c>
      <c r="AF659" s="42">
        <v>-36.299999999999997</v>
      </c>
      <c r="AG659" s="47">
        <f t="shared" si="112"/>
        <v>-35.799999999999997</v>
      </c>
      <c r="AH659" s="43">
        <f t="shared" ca="1" si="107"/>
        <v>-30.799999999999997</v>
      </c>
      <c r="AI659" s="43">
        <f t="shared" ca="1" si="108"/>
        <v>-30.299999999999997</v>
      </c>
      <c r="AJ659" s="44" cm="1">
        <f t="array" aca="1" ref="AJ659" ca="1" xml:space="preserve">
N("initial sens-loopgain")+
$AF659-BoxVal(ROW($AA659),26,COLUMN(INDIRECT("T"&amp;(INT(ROW($AA676)/65))*65+2)))</f>
        <v>-38.299999999999997</v>
      </c>
      <c r="AK659" s="44">
        <f t="shared" ca="1" si="109"/>
        <v>-37.799999999999997</v>
      </c>
      <c r="AL659" s="44" cm="1">
        <f t="array" aca="1" ref="AL659" ca="1" xml:space="preserve">
N("initial sens-loopgain-gain-gain ref-vcm")+
$AH659-
BoxVal(ROW($AA659),26,COLUMN(INDIRECT("T"&amp;(INT(ROW($AA676)/65))*65+2)))-
$AB659-
$W659-
IFERROR(VLOOKUP($AC659,$CT$1:$DC$31,7,FALSE),0)</f>
        <v>-38.299999999999997</v>
      </c>
      <c r="AM659" s="44">
        <f t="shared" ca="1" si="110"/>
        <v>-37.799999999999997</v>
      </c>
      <c r="AN659" s="36" t="str">
        <f t="shared" ca="1" si="111"/>
        <v>50</v>
      </c>
      <c r="AO659" s="36" t="str" cm="1">
        <f t="array" aca="1" ref="AO659" ca="1">ManualLookup(AB659,BoxVal(ROW(AB659),4,COLUMN(AO657)),INDIRECT(DO$3))</f>
        <v>0C</v>
      </c>
      <c r="AP659" s="36" t="str" cm="1">
        <f t="array" aca="1" ref="AP659" ca="1">ManualLookup(AC659,BoxVal(ROW(AC659),4,COLUMN(AP657)),INDIRECT(DP$3))</f>
        <v>00</v>
      </c>
      <c r="AQ659" s="36" t="str" cm="1">
        <f t="array" aca="1" ref="AQ659" ca="1">ManualLookup(AD659,BoxVal(ROW(AD659),4,COLUMN(AQ657)),INDIRECT(DQ$3))</f>
        <v>00</v>
      </c>
      <c r="AR659" s="36" t="str" cm="1">
        <f t="array" aca="1" ref="AR659" ca="1">ManualLookup(AE659,BoxVal(ROW(AE659),4,COLUMN(AR657)),INDIRECT(DR$3))</f>
        <v>00</v>
      </c>
      <c r="AS659" s="36"/>
    </row>
    <row r="660" spans="19:45" ht="30" customHeight="1" x14ac:dyDescent="0.25">
      <c r="S660" s="73" t="s">
        <v>705</v>
      </c>
      <c r="T660" s="15" t="s">
        <v>990</v>
      </c>
      <c r="U660" s="36" t="str">
        <f t="shared" ca="1" si="105"/>
        <v>0x6B=-36.80,-36.30;</v>
      </c>
      <c r="V660" s="37"/>
      <c r="W660" s="37"/>
      <c r="X660" s="68"/>
      <c r="Y660" s="68"/>
      <c r="Z660" s="55">
        <f t="shared" ca="1" si="106"/>
        <v>6.2</v>
      </c>
      <c r="AA660" s="39" t="s">
        <v>582</v>
      </c>
      <c r="AB660" s="40">
        <v>4.5</v>
      </c>
      <c r="AC660" s="40" t="s">
        <v>995</v>
      </c>
      <c r="AD660" s="40">
        <v>1</v>
      </c>
      <c r="AE660" s="41">
        <v>0</v>
      </c>
      <c r="AF660" s="42">
        <v>-36.799999999999997</v>
      </c>
      <c r="AG660" s="47">
        <f t="shared" si="112"/>
        <v>-36.299999999999997</v>
      </c>
      <c r="AH660" s="43">
        <f t="shared" ca="1" si="107"/>
        <v>-30.599999999999998</v>
      </c>
      <c r="AI660" s="43">
        <f t="shared" ca="1" si="108"/>
        <v>-30.099999999999998</v>
      </c>
      <c r="AJ660" s="44" cm="1">
        <f t="array" aca="1" ref="AJ660" ca="1" xml:space="preserve">
N("initial sens-loopgain")+
$AF660-BoxVal(ROW($AA660),26,COLUMN(INDIRECT("T"&amp;(INT(ROW($AA677)/65))*65+2)))</f>
        <v>-38.799999999999997</v>
      </c>
      <c r="AK660" s="44">
        <f t="shared" ca="1" si="109"/>
        <v>-38.299999999999997</v>
      </c>
      <c r="AL660" s="44" cm="1">
        <f t="array" aca="1" ref="AL660" ca="1" xml:space="preserve">
N("initial sens-loopgain-gain-gain ref-vcm")+
$AH660-
BoxVal(ROW($AA660),26,COLUMN(INDIRECT("T"&amp;(INT(ROW($AA677)/65))*65+2)))-
$AB660-
$W660-
IFERROR(VLOOKUP($AC660,$CT$1:$DC$31,7,FALSE),0)</f>
        <v>-37.099999999999994</v>
      </c>
      <c r="AM660" s="44">
        <f t="shared" ca="1" si="110"/>
        <v>-36.599999999999994</v>
      </c>
      <c r="AN660" s="36" t="str">
        <f t="shared" ca="1" si="111"/>
        <v>60</v>
      </c>
      <c r="AO660" s="36" t="str" cm="1">
        <f t="array" aca="1" ref="AO660" ca="1">ManualLookup(AB660,BoxVal(ROW(AB660),4,COLUMN(AO658)),INDIRECT(DO$3))</f>
        <v>0B</v>
      </c>
      <c r="AP660" s="36" t="str" cm="1">
        <f t="array" aca="1" ref="AP660" ca="1">ManualLookup(AC660,BoxVal(ROW(AC660),4,COLUMN(AP658)),INDIRECT(DP$3))</f>
        <v>00</v>
      </c>
      <c r="AQ660" s="36" t="str" cm="1">
        <f t="array" aca="1" ref="AQ660" ca="1">ManualLookup(AD660,BoxVal(ROW(AD660),4,COLUMN(AQ658)),INDIRECT(DQ$3))</f>
        <v>00</v>
      </c>
      <c r="AR660" s="36" t="str" cm="1">
        <f t="array" aca="1" ref="AR660" ca="1">ManualLookup(AE660,BoxVal(ROW(AE660),4,COLUMN(AR658)),INDIRECT(DR$3))</f>
        <v>00</v>
      </c>
      <c r="AS660" s="36"/>
    </row>
    <row r="661" spans="19:45" ht="30" customHeight="1" x14ac:dyDescent="0.25">
      <c r="S661" s="73" t="s">
        <v>605</v>
      </c>
      <c r="T661" s="15" t="s">
        <v>991</v>
      </c>
      <c r="U661" s="36" t="str">
        <f t="shared" ca="1" si="105"/>
        <v>0x6C=-37.30,-36.80;</v>
      </c>
      <c r="V661" s="37"/>
      <c r="W661" s="37"/>
      <c r="X661" s="68"/>
      <c r="Y661" s="68"/>
      <c r="Z661" s="55">
        <f t="shared" ca="1" si="106"/>
        <v>7.2</v>
      </c>
      <c r="AA661" s="39" t="s">
        <v>582</v>
      </c>
      <c r="AB661" s="40">
        <v>5.5</v>
      </c>
      <c r="AC661" s="40" t="s">
        <v>995</v>
      </c>
      <c r="AD661" s="40">
        <v>1</v>
      </c>
      <c r="AE661" s="41">
        <v>0</v>
      </c>
      <c r="AF661" s="42">
        <v>-37.299999999999997</v>
      </c>
      <c r="AG661" s="47">
        <f t="shared" si="112"/>
        <v>-36.799999999999997</v>
      </c>
      <c r="AH661" s="43">
        <f t="shared" ca="1" si="107"/>
        <v>-30.099999999999998</v>
      </c>
      <c r="AI661" s="43">
        <f t="shared" ca="1" si="108"/>
        <v>-29.599999999999998</v>
      </c>
      <c r="AJ661" s="44" cm="1">
        <f t="array" aca="1" ref="AJ661" ca="1" xml:space="preserve">
N("initial sens-loopgain")+
$AF661-BoxVal(ROW($AA661),26,COLUMN(INDIRECT("T"&amp;(INT(ROW($AA678)/65))*65+2)))</f>
        <v>-39.299999999999997</v>
      </c>
      <c r="AK661" s="44">
        <f t="shared" ca="1" si="109"/>
        <v>-38.799999999999997</v>
      </c>
      <c r="AL661" s="44" cm="1">
        <f t="array" aca="1" ref="AL661" ca="1" xml:space="preserve">
N("initial sens-loopgain-gain-gain ref-vcm")+
$AH661-
BoxVal(ROW($AA661),26,COLUMN(INDIRECT("T"&amp;(INT(ROW($AA678)/65))*65+2)))-
$AB661-
$W661-
IFERROR(VLOOKUP($AC661,$CT$1:$DC$31,7,FALSE),0)</f>
        <v>-37.599999999999994</v>
      </c>
      <c r="AM661" s="44">
        <f t="shared" ca="1" si="110"/>
        <v>-37.099999999999994</v>
      </c>
      <c r="AN661" s="36" t="str">
        <f t="shared" ca="1" si="111"/>
        <v>60</v>
      </c>
      <c r="AO661" s="36" t="str" cm="1">
        <f t="array" aca="1" ref="AO661" ca="1">ManualLookup(AB661,BoxVal(ROW(AB661),4,COLUMN(AO659)),INDIRECT(DO$3))</f>
        <v>0C</v>
      </c>
      <c r="AP661" s="36" t="str" cm="1">
        <f t="array" aca="1" ref="AP661" ca="1">ManualLookup(AC661,BoxVal(ROW(AC661),4,COLUMN(AP659)),INDIRECT(DP$3))</f>
        <v>00</v>
      </c>
      <c r="AQ661" s="36" t="str" cm="1">
        <f t="array" aca="1" ref="AQ661" ca="1">ManualLookup(AD661,BoxVal(ROW(AD661),4,COLUMN(AQ659)),INDIRECT(DQ$3))</f>
        <v>00</v>
      </c>
      <c r="AR661" s="36" t="str" cm="1">
        <f t="array" aca="1" ref="AR661" ca="1">ManualLookup(AE661,BoxVal(ROW(AE661),4,COLUMN(AR659)),INDIRECT(DR$3))</f>
        <v>00</v>
      </c>
      <c r="AS661" s="36"/>
    </row>
    <row r="662" spans="19:45" ht="30" customHeight="1" x14ac:dyDescent="0.25">
      <c r="S662" s="73" t="s">
        <v>721</v>
      </c>
      <c r="T662" s="15" t="s">
        <v>26</v>
      </c>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3" t="s">
        <v>20</v>
      </c>
      <c r="T663" s="15">
        <v>-41</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3" t="s">
        <v>691</v>
      </c>
      <c r="T664" s="15" t="s">
        <v>1098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3" t="s">
        <v>544</v>
      </c>
      <c r="T665" s="15" t="s">
        <v>1229</v>
      </c>
      <c r="U665" s="36"/>
      <c r="V665" s="37"/>
      <c r="W665" s="37"/>
      <c r="X665" s="38"/>
      <c r="Y665" s="38"/>
      <c r="Z665" s="55"/>
      <c r="AA665" s="39"/>
      <c r="AB665" s="40"/>
      <c r="AC665" s="40"/>
      <c r="AD665" s="40"/>
      <c r="AE665" s="41"/>
      <c r="AF665" s="42"/>
      <c r="AG665" s="47"/>
      <c r="AH665" s="43"/>
      <c r="AI665" s="43"/>
      <c r="AJ665" s="44"/>
      <c r="AK665" s="44"/>
      <c r="AL665" s="44"/>
      <c r="AM665" s="44"/>
      <c r="AN665" s="36"/>
      <c r="AO665" s="36"/>
      <c r="AP665" s="36"/>
      <c r="AQ665" s="36"/>
      <c r="AR665" s="36"/>
      <c r="AS665" s="36"/>
    </row>
    <row r="666" spans="19:45" ht="30" customHeight="1" x14ac:dyDescent="0.25">
      <c r="S666" s="73" t="s">
        <v>12</v>
      </c>
      <c r="T666" s="15" t="s">
        <v>562</v>
      </c>
      <c r="U666" s="36"/>
      <c r="V666" s="37"/>
      <c r="W666" s="37"/>
      <c r="X666" s="38"/>
      <c r="Y666" s="38"/>
      <c r="Z666" s="55"/>
      <c r="AA666" s="39"/>
      <c r="AB666" s="40"/>
      <c r="AC666" s="40"/>
      <c r="AD666" s="40"/>
      <c r="AE666" s="41"/>
      <c r="AF666" s="42"/>
      <c r="AG666" s="47"/>
      <c r="AH666" s="43"/>
      <c r="AI666" s="43"/>
      <c r="AJ666" s="44"/>
      <c r="AK666" s="44"/>
      <c r="AL666" s="44"/>
      <c r="AM666" s="44"/>
      <c r="AN666" s="36"/>
      <c r="AO666" s="36"/>
      <c r="AP666" s="36"/>
      <c r="AQ666" s="36"/>
      <c r="AR666" s="36"/>
      <c r="AS666" s="36"/>
    </row>
    <row r="667" spans="19:45" ht="30" customHeight="1" x14ac:dyDescent="0.25">
      <c r="S667" s="73" t="s">
        <v>773</v>
      </c>
      <c r="T667" s="15" t="s">
        <v>562</v>
      </c>
      <c r="U667" s="36"/>
      <c r="V667" s="37"/>
      <c r="W667" s="37"/>
      <c r="X667" s="38"/>
      <c r="Y667" s="38"/>
      <c r="Z667" s="55"/>
      <c r="AA667" s="39"/>
      <c r="AB667" s="40"/>
      <c r="AC667" s="40"/>
      <c r="AD667" s="40"/>
      <c r="AE667" s="41"/>
      <c r="AF667" s="42"/>
      <c r="AG667" s="47"/>
      <c r="AH667" s="43"/>
      <c r="AI667" s="43"/>
      <c r="AJ667" s="44"/>
      <c r="AK667" s="44"/>
      <c r="AL667" s="44"/>
      <c r="AM667" s="44"/>
      <c r="AN667" s="36"/>
      <c r="AO667" s="36"/>
      <c r="AP667" s="36"/>
      <c r="AQ667" s="36"/>
      <c r="AR667" s="36"/>
      <c r="AS667" s="36"/>
    </row>
    <row r="668" spans="19:45" ht="30" customHeight="1" x14ac:dyDescent="0.25">
      <c r="S668" s="73" t="s">
        <v>573</v>
      </c>
      <c r="T668" s="15">
        <v>1.1000000000000001</v>
      </c>
      <c r="U668" s="36"/>
      <c r="V668" s="37"/>
      <c r="W668" s="37"/>
      <c r="X668" s="38"/>
      <c r="Y668" s="38"/>
      <c r="Z668" s="55"/>
      <c r="AA668" s="39"/>
      <c r="AB668" s="40"/>
      <c r="AC668" s="40"/>
      <c r="AD668" s="40"/>
      <c r="AE668" s="41"/>
      <c r="AF668" s="42"/>
      <c r="AG668" s="47"/>
      <c r="AH668" s="43"/>
      <c r="AI668" s="43"/>
      <c r="AJ668" s="44"/>
      <c r="AK668" s="44"/>
      <c r="AL668" s="44"/>
      <c r="AM668" s="44"/>
      <c r="AN668" s="36"/>
      <c r="AO668" s="36"/>
      <c r="AP668" s="36"/>
      <c r="AQ668" s="36"/>
      <c r="AR668" s="36"/>
      <c r="AS668" s="36"/>
    </row>
    <row r="669" spans="19:45" ht="30" customHeight="1" x14ac:dyDescent="0.25">
      <c r="S669" s="73" t="s">
        <v>590</v>
      </c>
      <c r="T669" s="15">
        <v>-38</v>
      </c>
      <c r="U669" s="36"/>
      <c r="V669" s="37"/>
      <c r="W669" s="37"/>
      <c r="X669" s="38"/>
      <c r="Y669" s="38"/>
      <c r="Z669" s="55"/>
      <c r="AA669" s="39"/>
      <c r="AB669" s="40"/>
      <c r="AC669" s="40"/>
      <c r="AD669" s="40"/>
      <c r="AE669" s="41"/>
      <c r="AF669" s="42"/>
      <c r="AG669" s="47"/>
      <c r="AH669" s="43"/>
      <c r="AI669" s="43"/>
      <c r="AJ669" s="44"/>
      <c r="AK669" s="44"/>
      <c r="AL669" s="44"/>
      <c r="AM669" s="44"/>
      <c r="AN669" s="36"/>
      <c r="AO669" s="36"/>
      <c r="AP669" s="36"/>
      <c r="AQ669" s="36"/>
      <c r="AR669" s="36"/>
      <c r="AS669" s="36"/>
    </row>
    <row r="670" spans="19:45" ht="30" customHeight="1" x14ac:dyDescent="0.25">
      <c r="S670" s="73" t="s">
        <v>693</v>
      </c>
      <c r="T670" s="15">
        <v>1</v>
      </c>
      <c r="U670" s="36"/>
      <c r="V670" s="37"/>
      <c r="W670" s="37"/>
      <c r="X670" s="38"/>
      <c r="Y670" s="3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14V_NormalMode</v>
      </c>
      <c r="U671" s="36"/>
      <c r="V671" s="37"/>
      <c r="W671" s="37"/>
      <c r="X671" s="38"/>
      <c r="Y671" s="38"/>
      <c r="Z671" s="55"/>
      <c r="AA671" s="39"/>
      <c r="AB671" s="40"/>
      <c r="AC671" s="40"/>
      <c r="AD671" s="40"/>
      <c r="AE671" s="41"/>
      <c r="AF671" s="42"/>
      <c r="AG671" s="47"/>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55"/>
      <c r="AA672" s="39"/>
      <c r="AB672" s="40"/>
      <c r="AC672" s="40"/>
      <c r="AD672" s="40"/>
      <c r="AE672" s="41"/>
      <c r="AF672" s="42"/>
      <c r="AG672" s="47"/>
      <c r="AH672" s="43"/>
      <c r="AI672" s="43"/>
      <c r="AJ672" s="44"/>
      <c r="AK672" s="44"/>
      <c r="AL672" s="44"/>
      <c r="AM672" s="44"/>
      <c r="AN672" s="36"/>
      <c r="AO672" s="36"/>
      <c r="AP672" s="36"/>
      <c r="AQ672" s="36"/>
      <c r="AR672" s="36"/>
      <c r="AS672" s="36"/>
    </row>
    <row r="673" spans="19:45" ht="30" customHeight="1" x14ac:dyDescent="0.25">
      <c r="S673" s="7" t="s">
        <v>16</v>
      </c>
      <c r="T673" s="7" t="s">
        <v>44</v>
      </c>
      <c r="U673" s="36"/>
      <c r="V673" s="37"/>
      <c r="W673" s="37"/>
      <c r="X673" s="38"/>
      <c r="Y673" s="38"/>
      <c r="Z673" s="55"/>
      <c r="AA673" s="39"/>
      <c r="AB673" s="40"/>
      <c r="AC673" s="40"/>
      <c r="AD673" s="40"/>
      <c r="AE673" s="41"/>
      <c r="AF673" s="42"/>
      <c r="AG673" s="47"/>
      <c r="AH673" s="43"/>
      <c r="AI673" s="43"/>
      <c r="AJ673" s="44"/>
      <c r="AK673" s="44"/>
      <c r="AL673" s="44"/>
      <c r="AM673" s="44"/>
      <c r="AN673" s="36"/>
      <c r="AO673" s="36"/>
      <c r="AP673" s="36"/>
      <c r="AQ673" s="36"/>
      <c r="AR673" s="36"/>
      <c r="AS673" s="36"/>
    </row>
    <row r="674" spans="19:45" ht="30" customHeight="1" x14ac:dyDescent="0.25">
      <c r="S674" s="7" t="s">
        <v>17</v>
      </c>
      <c r="T674" s="7" t="s">
        <v>368</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2</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2</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45474</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7</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-38+/-1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3" t="s">
        <v>719</v>
      </c>
      <c r="T682" s="54" t="str">
        <f>T661&amp;" : "&amp;T664&amp;" "&amp;"(uA)"&amp;CHAR(10)&amp;"Vdc&amp;Remark: "&amp;T667</f>
        <v>3.3V : 100~200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17V</v>
      </c>
      <c r="T685" s="3" t="s">
        <v>562</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15V</v>
      </c>
      <c r="T686" s="3">
        <v>1.7</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13V</v>
      </c>
      <c r="T687" s="3">
        <v>0</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t="s">
        <v>562</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t="s">
        <v>562</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t="s">
        <v>562</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Config2</v>
      </c>
      <c r="T694" s="3" t="s">
        <v>562</v>
      </c>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sheetData>
  <sheetProtection sheet="1" objects="1" scenarios="1"/>
  <phoneticPr fontId="1" type="noConversion"/>
  <dataValidations count="16">
    <dataValidation type="list" allowBlank="1" showInputMessage="1" showErrorMessage="1" sqref="T12 T77 T142 T207 T402 T337 T272 T467 T532 T597 T662" xr:uid="{1DC12B2C-6DC3-4560-8F88-45ED4145F38C}">
      <formula1>$DE$2:$DE$31</formula1>
    </dataValidation>
    <dataValidation type="list" allowBlank="1" showInputMessage="1" showErrorMessage="1" sqref="AA5:AA64 AA70:AA129 AA135:AA194 AA200:AA259 AA395:AA454 AA330:AA389 AA265:AA324 AA460:AA519 AA525:AA584 AA590:AA649 AA655:AA714" xr:uid="{10D8A667-ED61-4410-A24B-C0B94252453B}">
      <formula1>$BB$2:$BB$31</formula1>
    </dataValidation>
    <dataValidation type="list" allowBlank="1" showInputMessage="1" showErrorMessage="1" sqref="AB5:AB64 AB70:AB129 AB135:AB194 AB200:AB259 AB395:AB454 AB330:AB389 AB265:AB324 AB460:AB519 AB525:AB584 AB590:AB649 AB655:AB714" xr:uid="{160DD26A-DF7A-4863-8C3A-5880E9C49C05}">
      <formula1>$BM$2:$BM$31</formula1>
    </dataValidation>
    <dataValidation type="list" allowBlank="1" showInputMessage="1" showErrorMessage="1" sqref="AC5:AC64 AC70:AC129 AC135:AC194 AC200:AC259 AC395:AC454 AC330:AC389 AC265:AC324 AC460:AC519 AC525:AC584 AC590:AC649 AC655:AC714" xr:uid="{5747A2AB-BC15-4326-8743-3F95203D524F}">
      <formula1>$CT$2:$CT$31</formula1>
    </dataValidation>
    <dataValidation type="list" allowBlank="1" showInputMessage="1" showErrorMessage="1" sqref="AD5:AD64 AD70:AD129 AD135:AD194 AD200:AD259 AD395:AD454 AD330:AD389 AD265:AD324 AD460:AD519 AD525:AD584 AD590:AD649 AD655:AD714" xr:uid="{D349E50A-04D4-4802-BD8B-34E54F484EC7}">
      <formula1>$CJ$2:$CJ$31</formula1>
    </dataValidation>
    <dataValidation type="list" allowBlank="1" showInputMessage="1" showErrorMessage="1" sqref="AE5:AE64 AE70:AE129 AE135:AE194 AE200:AE259 AE395:AE454 AE330:AE389 AE265:AE324 AE460:AE519 AE525:AE584 AE590:AE649 AE655:AE714" xr:uid="{D0E99268-9189-4610-A594-98E3FC008D50}">
      <formula1>$BY$2:$BY$31</formula1>
    </dataValidation>
    <dataValidation type="list" allowBlank="1" showInputMessage="1" showErrorMessage="1" sqref="T8 T73 T138 T203 T398 T333 T268 T463 T528 T593 T658" xr:uid="{C0B9F08B-3E53-4AF0-A5FA-1307E0A92EE8}">
      <formula1>$AU$2:$AU$31</formula1>
    </dataValidation>
    <dataValidation type="list" allowBlank="1" showInputMessage="1" showErrorMessage="1" sqref="BI1:BK1" xr:uid="{706760CB-8E25-4779-8837-52E86A4002E4}">
      <formula1>$DF$2:$DF$31</formula1>
    </dataValidation>
    <dataValidation type="list" allowBlank="1" showInputMessage="1" showErrorMessage="1" sqref="BU1:BW1" xr:uid="{740F3E09-C87D-40F8-AFA2-28E42BFDCD3F}">
      <formula1>$DG$2:$DG$31</formula1>
    </dataValidation>
    <dataValidation type="list" allowBlank="1" showInputMessage="1" showErrorMessage="1" sqref="CF1:CH1 DA1 CP1" xr:uid="{BA10CE41-66BD-4117-97BE-B36820C6D0F8}">
      <formula1>$DJ$2:$DJ$31</formula1>
    </dataValidation>
    <dataValidation type="list" allowBlank="1" showInputMessage="1" showErrorMessage="1" sqref="CQ1:CR1" xr:uid="{924F735E-676B-43AA-8D7C-E85021D223A1}">
      <formula1>$DI$2:$DI$31</formula1>
    </dataValidation>
    <dataValidation type="list" allowBlank="1" showInputMessage="1" showErrorMessage="1" sqref="DB1:DC1" xr:uid="{F5090D47-747F-4FBA-B93E-55AE4E53E1F8}">
      <formula1>$DH$2:$DH$31</formula1>
    </dataValidation>
    <dataValidation type="list" allowBlank="1" showInputMessage="1" showErrorMessage="1" sqref="U1 U66 U131 U196 U391 U326 U261 U456 U521 U586 U651" xr:uid="{ACE099B2-2406-4EB9-B155-8E8BE318A86E}">
      <formula1>$DX$2:$DX$21</formula1>
    </dataValidation>
    <dataValidation type="list" allowBlank="1" showInputMessage="1" showErrorMessage="1" sqref="T15 T80 T145 T210 T405 T340 T275 T470 T535 T600 T665" xr:uid="{A07E53DC-412A-4DC9-BF8D-D62CDB8596C1}">
      <formula1>$DT$1:$DT$31</formula1>
    </dataValidation>
    <dataValidation type="list" allowBlank="1" showInputMessage="1" showErrorMessage="1" sqref="T10 T75 T140 T205 T400 T335 T270 T465 T530 T595 T660" xr:uid="{F95F7404-2674-403F-966B-E3FDE0DE8D89}">
      <formula1>"NormalMode,TestMode,VBMode,VBTMode,ClockMode"</formula1>
    </dataValidation>
    <dataValidation type="list" allowBlank="1" showInputMessage="1" showErrorMessage="1" sqref="T9 T74 T139 T204 T399 T334 T269 T464 T529 T594 T659" xr:uid="{B1FC4E8D-D6C3-480B-900A-B38B11686C9B}">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14149E4-F87E-4CC9-A8EE-6003CBE1BD15}">
          <x14:formula1>
            <xm:f>'Check'!$D$2:$D$15</xm:f>
          </x14:formula1>
          <xm:sqref>T2 T67 T132 T197 T392 T327 T262 T457 T522 T587 T652</xm:sqref>
        </x14:dataValidation>
        <x14:dataValidation type="list" allowBlank="1" showInputMessage="1" showErrorMessage="1" xr:uid="{A112E923-A280-4B4A-B4C5-D15170D88A23}">
          <x14:formula1>
            <xm:f>Sensor!$A$1:$A$200</xm:f>
          </x14:formula1>
          <xm:sqref>T6 T71 T136 T201 T396 T331 T266 T461 T526 T591 T656</xm:sqref>
        </x14:dataValidation>
        <x14:dataValidation type="list" allowBlank="1" showInputMessage="1" showErrorMessage="1" xr:uid="{C3E445B3-6B07-44A8-AB3C-600EB9CBB0F2}">
          <x14:formula1>
            <xm:f>'Check'!$A$2:$A$15</xm:f>
          </x14:formula1>
          <xm:sqref>T3 T68 T133 T198 T393 T328 T263 T458 T523 T588 T653</xm:sqref>
        </x14:dataValidation>
        <x14:dataValidation type="list" allowBlank="1" showInputMessage="1" showErrorMessage="1" xr:uid="{B13B7E2F-EE1D-418F-836F-5C47CB09046D}">
          <x14:formula1>
            <xm:f>MPN!$A$1:$A$497</xm:f>
          </x14:formula1>
          <xm:sqref>T4 T69 T134 T199 T394 T329 T264 T459 T524 T589 T654</xm:sqref>
        </x14:dataValidation>
        <x14:dataValidation type="list" allowBlank="1" showInputMessage="1" showErrorMessage="1" xr:uid="{4EB422C5-9480-4285-A04B-B1224EAD9918}">
          <x14:formula1>
            <xm:f>ASIC!$A$2:$A$200</xm:f>
          </x14:formula1>
          <xm:sqref>T5 T70 T135 T200 T395 T330 T265 T460 T525 T590 T655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EE3BB-514F-4C0A-BCB3-3F41944C5734}">
  <sheetPr codeName="工作表20">
    <tabColor rgb="FFFFC000"/>
  </sheetPr>
  <dimension ref="A1:EE2080"/>
  <sheetViews>
    <sheetView zoomScale="55" zoomScaleNormal="55" workbookViewId="0">
      <selection activeCell="AA38" sqref="AA38"/>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ZTS6856SEO</v>
      </c>
      <c r="H2" s="59" t="str" cm="1">
        <f t="array" aca="1" ref="H2" ca="1">BoxVal($A2,5,COLUMN(INDIRECT("T"&amp;($A2-1)*65+2)),1)</f>
        <v>4807ZA</v>
      </c>
      <c r="I2" s="59" t="str" cm="1">
        <f t="array" aca="1" ref="I2" ca="1">BoxVal($A2,6,COLUMN(INDIRECT("T"&amp;($A2-1)*65+2)),1)</f>
        <v>2181L</v>
      </c>
      <c r="J2" s="59" t="e" cm="1">
        <f t="array" aca="1" ref="J2" ca="1">BoxVal($A2,21,COLUMN(INDIRECT("T"&amp;($A2-1)*65+2)),1)</f>
        <v>#VALUE!</v>
      </c>
      <c r="K2" s="59" t="str" cm="1">
        <f t="array" aca="1" ref="K2" ca="1">BoxVal($A2,25,COLUMN(INDIRECT("T"&amp;($A2-1)*65+2)),1)</f>
        <v>Default</v>
      </c>
      <c r="L2" s="60" t="str" cm="1">
        <f t="array" aca="1" ref="L2" ca="1">BoxVal($A2,32,COLUMN(INDIRECT("T"&amp;($A2-1)*65+2)),1)</f>
        <v>3.3V : 70~150 (uA)
Vdc&amp;Remark: -</v>
      </c>
      <c r="M2" s="59" t="str" cm="1">
        <f t="array" aca="1" ref="M2" ca="1">BoxVal($A2,31,COLUMN(INDIRECT("T"&amp;($A2-1)*65+2)),1)</f>
        <v>-38+/-0.8 dBV</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
      </c>
      <c r="R2" s="34"/>
      <c r="S2" s="7" t="s">
        <v>24</v>
      </c>
      <c r="T2" s="15" t="s">
        <v>606</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9V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v>
      </c>
      <c r="H3" s="59" t="str" cm="1">
        <f t="array" aca="1" ref="H3" ca="1">BoxVal($A3,5,COLUMN(INDIRECT("T"&amp;($A3-1)*65+2)),1)</f>
        <v>4807ZA</v>
      </c>
      <c r="I3" s="59" t="str" cm="1">
        <f t="array" aca="1" ref="I3" ca="1">BoxVal($A3,6,COLUMN(INDIRECT("T"&amp;($A3-1)*65+2)),1)</f>
        <v>2181L</v>
      </c>
      <c r="J3" s="59" t="e" cm="1">
        <f t="array" aca="1" ref="J3" ca="1">BoxVal($A3,21,COLUMN(INDIRECT("T"&amp;($A3-1)*65+2)),1)</f>
        <v>#VALUE!</v>
      </c>
      <c r="K3" s="59" t="str" cm="1">
        <f t="array" aca="1" ref="K3" ca="1">BoxVal($A3,25,COLUMN(INDIRECT("T"&amp;($A3-1)*65+2)),1)</f>
        <v>Default</v>
      </c>
      <c r="L3" s="60" t="str" cm="1">
        <f t="array" aca="1" ref="L3" ca="1">BoxVal($A3,32,COLUMN(INDIRECT("T"&amp;($A3-1)*65+2)),1)</f>
        <v>3.3V : 70~150 (uA)
Vdc&amp;Remark: -</v>
      </c>
      <c r="M3" s="59" t="str" cm="1">
        <f t="array" aca="1" ref="M3" ca="1">BoxVal($A3,31,COLUMN(INDIRECT("T"&amp;($A3-1)*65+2)),1)</f>
        <v>-38+/-0.8 dBV</v>
      </c>
      <c r="N3" s="59" t="str" cm="1">
        <f t="array" aca="1" ref="N3" ca="1">BoxVal($A3,12,COLUMN(INDIRECT("T"&amp;($A3-1)*65+2)),1)</f>
        <v>Normal</v>
      </c>
      <c r="O3" s="64" t="str" cm="1">
        <f t="array" ref="O3">BoxVal($A3,2,COLUMN(V4),1)</f>
        <v/>
      </c>
      <c r="P3" s="64" t="e" cm="1">
        <f t="array" aca="1" ref="P3" ca="1">BoxVal($A3,2,COLUMN(INDIRECT("AB"&amp;($A3-1)*65+2)),1)</f>
        <v>#VALUE!</v>
      </c>
      <c r="Q3" s="64" t="str" cm="1">
        <f t="array" aca="1" ref="Q3" ca="1">BoxVal($A3,2,COLUMN(INDIRECT("AJ"&amp;($A3-1)*65+2)),1)</f>
        <v/>
      </c>
      <c r="R3" s="34"/>
      <c r="S3" s="7" t="s">
        <v>5</v>
      </c>
      <c r="T3" s="15" t="s">
        <v>1276</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9V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ZTS6117S</v>
      </c>
      <c r="H4" s="59" t="str" cm="1">
        <f t="array" aca="1" ref="H4" ca="1">BoxVal($A4,5,COLUMN(INDIRECT("T"&amp;($A4-1)*65+2)),1)</f>
        <v>4807ZA</v>
      </c>
      <c r="I4" s="59" t="str" cm="1">
        <f t="array" aca="1" ref="I4" ca="1">BoxVal($A4,6,COLUMN(INDIRECT("T"&amp;($A4-1)*65+2)),1)</f>
        <v>3004_V11</v>
      </c>
      <c r="J4" s="59" t="e" cm="1">
        <f t="array" aca="1" ref="J4" ca="1">BoxVal($A4,21,COLUMN(INDIRECT("T"&amp;($A4-1)*65+2)),1)</f>
        <v>#VALUE!</v>
      </c>
      <c r="K4" s="59" t="str" cm="1">
        <f t="array" aca="1" ref="K4" ca="1">BoxVal($A4,25,COLUMN(INDIRECT("T"&amp;($A4-1)*65+2)),1)</f>
        <v>Default</v>
      </c>
      <c r="L4" s="60" t="str" cm="1">
        <f t="array" aca="1" ref="L4" ca="1">BoxVal($A4,32,COLUMN(INDIRECT("T"&amp;($A4-1)*65+2)),1)</f>
        <v>3.3V : 70~150 (uA)
Vdc&amp;Remark: -</v>
      </c>
      <c r="M4" s="59" t="str" cm="1">
        <f t="array" aca="1" ref="M4" ca="1">BoxVal($A4,31,COLUMN(INDIRECT("T"&amp;($A4-1)*65+2)),1)</f>
        <v>-38+/-2 dBV</v>
      </c>
      <c r="N4" s="59" t="str" cm="1">
        <f t="array" aca="1" ref="N4" ca="1">BoxVal($A4,12,COLUMN(INDIRECT("T"&amp;($A4-1)*65+2)),1)</f>
        <v>Normal</v>
      </c>
      <c r="O4" s="64" t="str" cm="1">
        <f t="array" ref="O4">BoxVal($A4,2,COLUMN(V5),1)</f>
        <v/>
      </c>
      <c r="P4" s="64" t="e" cm="1">
        <f t="array" aca="1" ref="P4" ca="1">BoxVal($A4,2,COLUMN(INDIRECT("AB"&amp;($A4-1)*65+2)),1)</f>
        <v>#VALUE!</v>
      </c>
      <c r="Q4" s="64" t="str" cm="1">
        <f t="array" aca="1" ref="Q4" ca="1">BoxVal($A4,2,COLUMN(INDIRECT("AJ"&amp;($A4-1)*65+2)),1)</f>
        <v/>
      </c>
      <c r="R4" s="34"/>
      <c r="S4" s="7" t="s">
        <v>10</v>
      </c>
      <c r="T4" s="15" t="s">
        <v>1277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9V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4807ZA</v>
      </c>
      <c r="I5" s="59" t="str" cm="1">
        <f t="array" aca="1" ref="I5" ca="1">BoxVal($A5,6,COLUMN(INDIRECT("T"&amp;($A5-1)*65+2)),1)</f>
        <v>ZTS2180</v>
      </c>
      <c r="J5" s="59" t="e" cm="1">
        <f t="array" aca="1" ref="J5" ca="1">BoxVal($A5,21,COLUMN(INDIRECT("T"&amp;($A5-1)*65+2)),1)</f>
        <v>#VALUE!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-38+/-0.8 dBV</v>
      </c>
      <c r="N5" s="59" t="str" cm="1">
        <f t="array" aca="1" ref="N5" ca="1">BoxVal($A5,12,COLUMN(INDIRECT("T"&amp;($A5-1)*65+2)),1)</f>
        <v>Normal</v>
      </c>
      <c r="O5" s="64" t="str" cm="1">
        <f t="array" ref="O5">BoxVal($A5,2,COLUMN(V6),1)</f>
        <v/>
      </c>
      <c r="P5" s="64" t="e" cm="1">
        <f t="array" aca="1" ref="P5" ca="1">BoxVal($A5,2,COLUMN(INDIRECT("AB"&amp;($A5-1)*65+2)),1)</f>
        <v>#VALUE!</v>
      </c>
      <c r="Q5" s="64" t="str" cm="1">
        <f t="array" aca="1" ref="Q5" ca="1">BoxVal($A5,2,COLUMN(INDIRECT("AJ"&amp;($A5-1)*65+2)),1)</f>
        <v>兼容高pullin的配置</v>
      </c>
      <c r="R5" s="34"/>
      <c r="S5" s="7" t="s">
        <v>18</v>
      </c>
      <c r="T5" s="15" t="s">
        <v>1278</v>
      </c>
      <c r="U5" s="36" t="str">
        <f t="shared" ref="U5:U12" ca="1" si="1">ConfigCode($AA5,$AN5,$AO5,$AP5,$AQ5,$AR5,$AF5,$AG5,2)</f>
        <v>Code Error</v>
      </c>
      <c r="V5" s="37"/>
      <c r="W5" s="37"/>
      <c r="X5" s="68"/>
      <c r="Y5" s="68"/>
      <c r="Z5" s="55" t="e">
        <f t="shared" ref="Z5:Z12" ca="1" si="2" xml:space="preserve">
N("vbias,vlookup vbias range")+
VLOOKUP($AA5,INDIRECT(BoxVal(ROW($AA5),34,COLUMN(T1))),2,FALSE)+
N("gain")+
$AB5+
N("vcm")+
VLOOKUP($AC5,$CT$1:$DC$31,7,FALSE)+
N("(vbias*vcp*vbg-vbias)*sensor ratio")+
VbiasCal($AA5,$AD5,$AE5,BoxVal(ROW($AC5),18,COLUMN($T$22)))+
N("vbias ref+gain ref")+
$V5+$W5</f>
        <v>#N/A</v>
      </c>
      <c r="AA5" s="39" t="s">
        <v>1161</v>
      </c>
      <c r="AB5" s="40">
        <v>0</v>
      </c>
      <c r="AC5" s="40" t="s">
        <v>996</v>
      </c>
      <c r="AD5" s="40">
        <v>1</v>
      </c>
      <c r="AE5" s="41" t="s">
        <v>436</v>
      </c>
      <c r="AF5" s="42">
        <v>-38.299999999999997</v>
      </c>
      <c r="AG5" s="42">
        <v>-37.5</v>
      </c>
      <c r="AH5" s="43" t="e">
        <f t="shared" ref="AH5:AH12" ca="1" si="3">$AF5+$Z5</f>
        <v>#N/A</v>
      </c>
      <c r="AI5" s="43" t="e">
        <f t="shared" ref="AI5:AI12" ca="1" si="4">$AG5+$Z5</f>
        <v>#N/A</v>
      </c>
      <c r="AJ5" s="44" t="e">
        <f t="shared" ref="AJ5:AJ12" ca="1" si="5" xml:space="preserve">
N("initial sens-loopgain")+
$AF5-BoxVal(ROW($AA5),26,COLUMN(INDIRECT("T"&amp;(INT(ROW($AA22)/65))*65+2)))</f>
        <v>#N/A</v>
      </c>
      <c r="AK5" s="44" t="e">
        <f t="shared" ref="AK5:AK12" ca="1" si="6">AJ5+(AG5-AF5)</f>
        <v>#N/A</v>
      </c>
      <c r="AL5" s="44" t="e">
        <f t="shared" ref="AL5:AL12" ca="1" si="7" xml:space="preserve">
N("initial sens-loopgain-gain-gain ref-vcm")+
$AH5-
BoxVal(ROW($AA5),26,COLUMN(INDIRECT("T"&amp;(INT(ROW($AA22)/65))*65+2)))-
$AB5-
$W5-
IFERROR(VLOOKUP($AC5,$CT$1:$DC$31,7,FALSE),0)</f>
        <v>#N/A</v>
      </c>
      <c r="AM5" s="44" t="e">
        <f t="shared" ref="AM5:AM12" ca="1" si="8">AL5+(AG5-AF5)</f>
        <v>#N/A</v>
      </c>
      <c r="AN5" s="36" t="str">
        <f t="shared" ref="AN5:AN12" ca="1" si="9">IF(BoxVal(ROW(AA5),9,COLUMN(T3))="FIX","00",ManualLookup(AA5,BoxVal(ROW(AA5),4,COLUMN(AN3)),INDIRECT(DN$3)))</f>
        <v>錯誤: 找不到列值 '9V'，搜尋範圍為第 1 到 31 行，欄位 BB</v>
      </c>
      <c r="AO5" s="36" t="str">
        <f t="shared" ref="AO5:AR12" ca="1" si="10">ManualLookup(AB5,BoxVal(ROW(AB5),4,COLUMN(AO3)),INDIRECT(DO$3))</f>
        <v>00</v>
      </c>
      <c r="AP5" s="36" t="str">
        <f t="shared" ca="1" si="10"/>
        <v>00</v>
      </c>
      <c r="AQ5" s="36" t="str">
        <f t="shared" ca="1" si="10"/>
        <v>00</v>
      </c>
      <c r="AR5" s="36" t="str">
        <f t="shared" ca="1" si="10"/>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TR</v>
      </c>
      <c r="F6" s="59" t="str" cm="1">
        <f t="array" aca="1" ref="F6" ca="1">BoxVal($A6,16,COLUMN(INDIRECT("T"&amp;($A6-1)*65+2)),1)</f>
        <v>non</v>
      </c>
      <c r="G6" s="59" t="str" cm="1">
        <f t="array" aca="1" ref="G6" ca="1">BoxVal($A6,4,COLUMN(INDIRECT("T"&amp;($A6-1)*65+2)),1)</f>
        <v>ZTS6216C</v>
      </c>
      <c r="H6" s="59" t="str" cm="1">
        <f t="array" aca="1" ref="H6" ca="1">BoxVal($A6,5,COLUMN(INDIRECT("T"&amp;($A6-1)*65+2)),1)</f>
        <v>4807ZA</v>
      </c>
      <c r="I6" s="59" t="str" cm="1">
        <f t="array" aca="1" ref="I6" ca="1">BoxVal($A6,6,COLUMN(INDIRECT("T"&amp;($A6-1)*65+2)),1)</f>
        <v>2181L</v>
      </c>
      <c r="J6" s="59" t="e" cm="1">
        <f t="array" aca="1" ref="J6" ca="1">BoxVal($A6,21,COLUMN(INDIRECT("T"&amp;($A6-1)*65+2)),1)</f>
        <v>#VALUE!</v>
      </c>
      <c r="K6" s="59" t="str" cm="1">
        <f t="array" aca="1" ref="K6" ca="1">BoxVal($A6,25,COLUMN(INDIRECT("T"&amp;($A6-1)*65+2)),1)</f>
        <v>Default</v>
      </c>
      <c r="L6" s="60" t="str" cm="1">
        <f t="array" aca="1" ref="L6" ca="1">BoxVal($A6,32,COLUMN(INDIRECT("T"&amp;($A6-1)*65+2)),1)</f>
        <v>3.3V : 70~150 (uA)
Vdc&amp;Remark: -</v>
      </c>
      <c r="M6" s="59" t="str" cm="1">
        <f t="array" aca="1" ref="M6" ca="1">BoxVal($A6,31,COLUMN(INDIRECT("T"&amp;($A6-1)*65+2)),1)</f>
        <v>-38+/-0.8 dBV</v>
      </c>
      <c r="N6" s="59" t="str" cm="1">
        <f t="array" aca="1" ref="N6" ca="1">BoxVal($A6,12,COLUMN(INDIRECT("T"&amp;($A6-1)*65+2)),1)</f>
        <v>Normal</v>
      </c>
      <c r="O6" s="64" t="str" cm="1">
        <f t="array" ref="O6">BoxVal($A6,2,COLUMN(V7),1)</f>
        <v/>
      </c>
      <c r="P6" s="64" t="e" cm="1">
        <f t="array" aca="1" ref="P6" ca="1">BoxVal($A6,2,COLUMN(INDIRECT("AB"&amp;($A6-1)*65+2)),1)</f>
        <v>#VALUE!</v>
      </c>
      <c r="Q6" s="64" t="str" cm="1">
        <f t="array" aca="1" ref="Q6" ca="1">BoxVal($A6,2,COLUMN(INDIRECT("AJ"&amp;($A6-1)*65+2)),1)</f>
        <v/>
      </c>
      <c r="R6" s="34"/>
      <c r="S6" s="7" t="s">
        <v>13</v>
      </c>
      <c r="T6" s="15" t="s">
        <v>1279</v>
      </c>
      <c r="U6" s="36" t="str">
        <f t="shared" ca="1" si="1"/>
        <v>Code Error</v>
      </c>
      <c r="V6" s="37"/>
      <c r="W6" s="37"/>
      <c r="X6" s="68"/>
      <c r="Y6" s="68"/>
      <c r="Z6" s="55" t="e">
        <f t="shared" ca="1" si="2"/>
        <v>#N/A</v>
      </c>
      <c r="AA6" s="39" t="s">
        <v>1161</v>
      </c>
      <c r="AB6" s="40">
        <v>0.5</v>
      </c>
      <c r="AC6" s="40" t="s">
        <v>996</v>
      </c>
      <c r="AD6" s="40">
        <v>1</v>
      </c>
      <c r="AE6" s="41" t="s">
        <v>436</v>
      </c>
      <c r="AF6" s="42">
        <v>-38.9</v>
      </c>
      <c r="AG6" s="47">
        <f t="shared" ref="AG6:AG12" si="11">AF5</f>
        <v>-38.299999999999997</v>
      </c>
      <c r="AH6" s="43" t="e">
        <f t="shared" ca="1" si="3"/>
        <v>#N/A</v>
      </c>
      <c r="AI6" s="43" t="e">
        <f t="shared" ca="1" si="4"/>
        <v>#N/A</v>
      </c>
      <c r="AJ6" s="44" t="e">
        <f t="shared" ca="1" si="5"/>
        <v>#N/A</v>
      </c>
      <c r="AK6" s="44" t="e">
        <f t="shared" ca="1" si="6"/>
        <v>#N/A</v>
      </c>
      <c r="AL6" s="44" t="e">
        <f t="shared" ca="1" si="7"/>
        <v>#N/A</v>
      </c>
      <c r="AM6" s="44" t="e">
        <f t="shared" ca="1" si="8"/>
        <v>#N/A</v>
      </c>
      <c r="AN6" s="36" t="str">
        <f t="shared" ca="1" si="9"/>
        <v>錯誤: 找不到列值 '9V'，搜尋範圍為第 1 到 31 行，欄位 BB</v>
      </c>
      <c r="AO6" s="36" t="str">
        <f t="shared" ca="1" si="10"/>
        <v>05</v>
      </c>
      <c r="AP6" s="36" t="str">
        <f t="shared" ca="1" si="10"/>
        <v>00</v>
      </c>
      <c r="AQ6" s="36" t="str">
        <f t="shared" ca="1" si="10"/>
        <v>00</v>
      </c>
      <c r="AR6" s="36" t="str">
        <f t="shared" ca="1" si="10"/>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ZTS6856S</v>
      </c>
      <c r="H7" s="59" t="str" cm="1">
        <f t="array" aca="1" ref="H7" ca="1">BoxVal($A7,5,COLUMN(INDIRECT("T"&amp;($A7-1)*65+2)),1)</f>
        <v>4807ZA</v>
      </c>
      <c r="I7" s="59" t="str" cm="1">
        <f t="array" aca="1" ref="I7" ca="1">BoxVal($A7,6,COLUMN(INDIRECT("T"&amp;($A7-1)*65+2)),1)</f>
        <v>ZTS2180</v>
      </c>
      <c r="J7" s="59" t="e" cm="1">
        <f t="array" aca="1" ref="J7" ca="1">BoxVal($A7,21,COLUMN(INDIRECT("T"&amp;($A7-1)*65+2)),1)</f>
        <v>#VALUE!</v>
      </c>
      <c r="K7" s="59" t="str" cm="1">
        <f t="array" aca="1" ref="K7" ca="1">BoxVal($A7,25,COLUMN(INDIRECT("T"&amp;($A7-1)*65+2)),1)</f>
        <v>Default</v>
      </c>
      <c r="L7" s="60" t="str" cm="1">
        <f t="array" aca="1" ref="L7" ca="1">BoxVal($A7,32,COLUMN(INDIRECT("T"&amp;($A7-1)*65+2)),1)</f>
        <v>3.3V : 70~150 (uA)
Vdc&amp;Remark: -</v>
      </c>
      <c r="M7" s="59" t="str" cm="1">
        <f t="array" aca="1" ref="M7" ca="1">BoxVal($A7,31,COLUMN(INDIRECT("T"&amp;($A7-1)*65+2)),1)</f>
        <v>-38+/-0.8 dBV</v>
      </c>
      <c r="N7" s="59" t="str" cm="1">
        <f t="array" aca="1" ref="N7" ca="1">BoxVal($A7,12,COLUMN(INDIRECT("T"&amp;($A7-1)*65+2)),1)</f>
        <v>Normal</v>
      </c>
      <c r="O7" s="64" t="str" cm="1">
        <f t="array" ref="O7">BoxVal($A7,2,COLUMN(V8),1)</f>
        <v/>
      </c>
      <c r="P7" s="64" t="e" cm="1">
        <f t="array" aca="1" ref="P7" ca="1">BoxVal($A7,2,COLUMN(INDIRECT("AB"&amp;($A7-1)*65+2)),1)</f>
        <v>#VALUE!</v>
      </c>
      <c r="Q7" s="64" t="str" cm="1">
        <f t="array" aca="1" ref="Q7" ca="1">BoxVal($A7,2,COLUMN(INDIRECT("AJ"&amp;($A7-1)*65+2)),1)</f>
        <v/>
      </c>
      <c r="R7" s="34"/>
      <c r="S7" s="26"/>
      <c r="T7" s="17"/>
      <c r="U7" s="36" t="str">
        <f t="shared" ca="1" si="1"/>
        <v>Code Error</v>
      </c>
      <c r="V7" s="37"/>
      <c r="W7" s="37"/>
      <c r="X7" s="68"/>
      <c r="Y7" s="68"/>
      <c r="Z7" s="55" t="e">
        <f t="shared" ca="1" si="2"/>
        <v>#N/A</v>
      </c>
      <c r="AA7" s="39" t="s">
        <v>965</v>
      </c>
      <c r="AB7" s="40">
        <v>0</v>
      </c>
      <c r="AC7" s="40" t="s">
        <v>995</v>
      </c>
      <c r="AD7" s="40">
        <v>1</v>
      </c>
      <c r="AE7" s="41">
        <v>6.7000000000000004E-2</v>
      </c>
      <c r="AF7" s="42">
        <v>-39.5</v>
      </c>
      <c r="AG7" s="47">
        <f t="shared" si="11"/>
        <v>-38.9</v>
      </c>
      <c r="AH7" s="43" t="e">
        <f t="shared" ca="1" si="3"/>
        <v>#N/A</v>
      </c>
      <c r="AI7" s="43" t="e">
        <f t="shared" ca="1" si="4"/>
        <v>#N/A</v>
      </c>
      <c r="AJ7" s="44" t="e">
        <f t="shared" ca="1" si="5"/>
        <v>#N/A</v>
      </c>
      <c r="AK7" s="44" t="e">
        <f t="shared" ca="1" si="6"/>
        <v>#N/A</v>
      </c>
      <c r="AL7" s="44" t="e">
        <f t="shared" ca="1" si="7"/>
        <v>#N/A</v>
      </c>
      <c r="AM7" s="44" t="e">
        <f t="shared" ca="1" si="8"/>
        <v>#N/A</v>
      </c>
      <c r="AN7" s="36" t="str">
        <f t="shared" ca="1" si="9"/>
        <v>錯誤: 找不到列值 '9V'，搜尋範圍為第 1 到 31 行，欄位 BB</v>
      </c>
      <c r="AO7" s="36" t="str">
        <f t="shared" ca="1" si="10"/>
        <v>00</v>
      </c>
      <c r="AP7" s="36" t="str">
        <f t="shared" ca="1" si="10"/>
        <v>00</v>
      </c>
      <c r="AQ7" s="36" t="str">
        <f t="shared" ca="1" si="10"/>
        <v>00</v>
      </c>
      <c r="AR7" s="36" t="str">
        <f t="shared" ca="1" si="10"/>
        <v>錯誤: 找不到列值 '0.067'，搜尋範圍為第 1 到 31 行，欄位 BY</v>
      </c>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9V</v>
      </c>
      <c r="D8" s="59" t="str" cm="1">
        <f t="array" aca="1" ref="D8" ca="1">BoxVal($A8,2,COLUMN(INDIRECT("T"&amp;($A8-1)*65+2)),1)</f>
        <v>TFC</v>
      </c>
      <c r="E8" s="59" t="str" cm="1">
        <f t="array" aca="1" ref="E8" ca="1">BoxVal($A8,3,COLUMN(INDIRECT("T"&amp;($A8-1)*65+2)),1)</f>
        <v>TR</v>
      </c>
      <c r="F8" s="59" t="str" cm="1">
        <f t="array" aca="1" ref="F8" ca="1">BoxVal($A8,16,COLUMN(INDIRECT("T"&amp;($A8-1)*65+2)),1)</f>
        <v>non</v>
      </c>
      <c r="G8" s="59" t="str" cm="1">
        <f t="array" aca="1" ref="G8" ca="1">BoxVal($A8,4,COLUMN(INDIRECT("T"&amp;($A8-1)*65+2)),1)</f>
        <v>ZTS6051E</v>
      </c>
      <c r="H8" s="59" t="str" cm="1">
        <f t="array" aca="1" ref="H8" ca="1">BoxVal($A8,5,COLUMN(INDIRECT("T"&amp;($A8-1)*65+2)),1)</f>
        <v>4807ZA</v>
      </c>
      <c r="I8" s="59" t="str" cm="1">
        <f t="array" aca="1" ref="I8" ca="1">BoxVal($A8,6,COLUMN(INDIRECT("T"&amp;($A8-1)*65+2)),1)</f>
        <v>3018AH</v>
      </c>
      <c r="J8" s="59" t="e" cm="1">
        <f t="array" aca="1" ref="J8" ca="1">BoxVal($A8,21,COLUMN(INDIRECT("T"&amp;($A8-1)*65+2)),1)</f>
        <v>#VALUE!</v>
      </c>
      <c r="K8" s="59" t="str" cm="1">
        <f t="array" aca="1" ref="K8" ca="1">BoxVal($A8,25,COLUMN(INDIRECT("T"&amp;($A8-1)*65+2)),1)</f>
        <v>Default</v>
      </c>
      <c r="L8" s="60" t="str" cm="1">
        <f t="array" aca="1" ref="L8" ca="1">BoxVal($A8,32,COLUMN(INDIRECT("T"&amp;($A8-1)*65+2)),1)</f>
        <v>3.3V : 70~150 (uA)
Vdc&amp;Remark: -</v>
      </c>
      <c r="M8" s="59" t="str" cm="1">
        <f t="array" aca="1" ref="M8" ca="1">BoxVal($A8,31,COLUMN(INDIRECT("T"&amp;($A8-1)*65+2)),1)</f>
        <v>-38+/-0.8 dBV</v>
      </c>
      <c r="N8" s="59" t="str" cm="1">
        <f t="array" aca="1" ref="N8" ca="1">BoxVal($A8,12,COLUMN(INDIRECT("T"&amp;($A8-1)*65+2)),1)</f>
        <v>Normal</v>
      </c>
      <c r="O8" s="64" t="str" cm="1">
        <f t="array" ref="O8">BoxVal($A8,2,COLUMN(V9),1)</f>
        <v/>
      </c>
      <c r="P8" s="64" t="e" cm="1">
        <f t="array" aca="1" ref="P8" ca="1">BoxVal($A8,2,COLUMN(INDIRECT("AB"&amp;($A8-1)*65+2)),1)</f>
        <v>#VALUE!</v>
      </c>
      <c r="Q8" s="64" t="str" cm="1">
        <f t="array" aca="1" ref="Q8" ca="1">BoxVal($A8,2,COLUMN(INDIRECT("AJ"&amp;($A8-1)*65+2)),1)</f>
        <v>Vbias跨階偏高，燒錄一些IR check</v>
      </c>
      <c r="R8" s="34"/>
      <c r="S8" s="7" t="s">
        <v>19</v>
      </c>
      <c r="T8" s="15" t="s">
        <v>1161</v>
      </c>
      <c r="U8" s="36" t="str">
        <f t="shared" ca="1" si="1"/>
        <v>Code Error</v>
      </c>
      <c r="V8" s="37"/>
      <c r="W8" s="37"/>
      <c r="X8" s="68"/>
      <c r="Y8" s="68"/>
      <c r="Z8" s="55" t="e">
        <f t="shared" ca="1" si="2"/>
        <v>#N/A</v>
      </c>
      <c r="AA8" s="39" t="s">
        <v>965</v>
      </c>
      <c r="AB8" s="40">
        <v>0.5</v>
      </c>
      <c r="AC8" s="40" t="s">
        <v>995</v>
      </c>
      <c r="AD8" s="40">
        <v>1</v>
      </c>
      <c r="AE8" s="41">
        <v>6.7000000000000004E-2</v>
      </c>
      <c r="AF8" s="42">
        <v>-40</v>
      </c>
      <c r="AG8" s="47">
        <f t="shared" si="11"/>
        <v>-39.5</v>
      </c>
      <c r="AH8" s="43" t="e">
        <f t="shared" ca="1" si="3"/>
        <v>#N/A</v>
      </c>
      <c r="AI8" s="43" t="e">
        <f t="shared" ca="1" si="4"/>
        <v>#N/A</v>
      </c>
      <c r="AJ8" s="44" t="e">
        <f t="shared" ca="1" si="5"/>
        <v>#N/A</v>
      </c>
      <c r="AK8" s="44" t="e">
        <f t="shared" ca="1" si="6"/>
        <v>#N/A</v>
      </c>
      <c r="AL8" s="44" t="e">
        <f t="shared" ca="1" si="7"/>
        <v>#N/A</v>
      </c>
      <c r="AM8" s="44" t="e">
        <f t="shared" ca="1" si="8"/>
        <v>#N/A</v>
      </c>
      <c r="AN8" s="36" t="str">
        <f t="shared" ca="1" si="9"/>
        <v>錯誤: 找不到列值 '9V'，搜尋範圍為第 1 到 31 行，欄位 BB</v>
      </c>
      <c r="AO8" s="36" t="str">
        <f t="shared" ca="1" si="10"/>
        <v>05</v>
      </c>
      <c r="AP8" s="36" t="str">
        <f t="shared" ca="1" si="10"/>
        <v>00</v>
      </c>
      <c r="AQ8" s="36" t="str">
        <f t="shared" ca="1" si="10"/>
        <v>00</v>
      </c>
      <c r="AR8" s="36" t="str">
        <f t="shared" ca="1" si="10"/>
        <v>錯誤: 找不到列值 '0.067'，搜尋範圍為第 1 到 31 行，欄位 BY</v>
      </c>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ZTS6853</v>
      </c>
      <c r="H9" s="59" t="str" cm="1">
        <f t="array" aca="1" ref="H9" ca="1">BoxVal($A9,5,COLUMN(INDIRECT("T"&amp;($A9-1)*65+2)),1)</f>
        <v>4807ZA</v>
      </c>
      <c r="I9" s="59" t="str" cm="1">
        <f t="array" aca="1" ref="I9" ca="1">BoxVal($A9,6,COLUMN(INDIRECT("T"&amp;($A9-1)*65+2)),1)</f>
        <v>ZTS2180</v>
      </c>
      <c r="J9" s="59" t="e" cm="1">
        <f t="array" aca="1" ref="J9" ca="1">BoxVal($A9,21,COLUMN(INDIRECT("T"&amp;($A9-1)*65+2)),1)</f>
        <v>#VALUE!</v>
      </c>
      <c r="K9" s="59" t="str" cm="1">
        <f t="array" aca="1" ref="K9" ca="1">BoxVal($A9,25,COLUMN(INDIRECT("T"&amp;($A9-1)*65+2)),1)</f>
        <v>Default</v>
      </c>
      <c r="L9" s="60" t="str" cm="1">
        <f t="array" aca="1" ref="L9" ca="1">BoxVal($A9,32,COLUMN(INDIRECT("T"&amp;($A9-1)*65+2)),1)</f>
        <v>3.3V : 70~150 (uA)
Vdc&amp;Remark: -</v>
      </c>
      <c r="M9" s="59" t="str" cm="1">
        <f t="array" aca="1" ref="M9" ca="1">BoxVal($A9,31,COLUMN(INDIRECT("T"&amp;($A9-1)*65+2)),1)</f>
        <v>-38+/-0.8 dBV</v>
      </c>
      <c r="N9" s="59" t="str" cm="1">
        <f t="array" aca="1" ref="N9" ca="1">BoxVal($A9,12,COLUMN(INDIRECT("T"&amp;($A9-1)*65+2)),1)</f>
        <v>Normal</v>
      </c>
      <c r="O9" s="64" t="str" cm="1">
        <f t="array" ref="O9">BoxVal($A9,2,COLUMN(V10),1)</f>
        <v/>
      </c>
      <c r="P9" s="64" t="e" cm="1">
        <f t="array" aca="1" ref="P9" ca="1">BoxVal($A9,2,COLUMN(INDIRECT("AB"&amp;($A9-1)*65+2)),1)</f>
        <v>#VALUE!</v>
      </c>
      <c r="Q9" s="64" t="str" cm="1">
        <f t="array" aca="1" ref="Q9" ca="1">BoxVal($A9,2,COLUMN(INDIRECT("AJ"&amp;($A9-1)*65+2)),1)</f>
        <v/>
      </c>
      <c r="R9" s="34"/>
      <c r="S9" s="7" t="s">
        <v>15</v>
      </c>
      <c r="T9" s="15" t="s">
        <v>1151</v>
      </c>
      <c r="U9" s="36" t="str">
        <f t="shared" ca="1" si="1"/>
        <v>0x00=-40.40,-40.00;</v>
      </c>
      <c r="V9" s="37"/>
      <c r="W9" s="37"/>
      <c r="X9" s="68"/>
      <c r="Y9" s="68"/>
      <c r="Z9" s="55" t="e">
        <f t="shared" ca="1" si="2"/>
        <v>#VALUE!</v>
      </c>
      <c r="AA9" s="39" t="s">
        <v>584</v>
      </c>
      <c r="AB9" s="40">
        <v>0</v>
      </c>
      <c r="AC9" s="40" t="s">
        <v>995</v>
      </c>
      <c r="AD9" s="40">
        <v>1</v>
      </c>
      <c r="AE9" s="41" t="s">
        <v>436</v>
      </c>
      <c r="AF9" s="42">
        <v>-40.4</v>
      </c>
      <c r="AG9" s="47">
        <f t="shared" si="11"/>
        <v>-40</v>
      </c>
      <c r="AH9" s="43" t="e">
        <f t="shared" ca="1" si="3"/>
        <v>#VALUE!</v>
      </c>
      <c r="AI9" s="43" t="e">
        <f t="shared" ca="1" si="4"/>
        <v>#VALUE!</v>
      </c>
      <c r="AJ9" s="44" t="e">
        <f t="shared" ca="1" si="5"/>
        <v>#N/A</v>
      </c>
      <c r="AK9" s="44" t="e">
        <f t="shared" ca="1" si="6"/>
        <v>#N/A</v>
      </c>
      <c r="AL9" s="44" t="e">
        <f t="shared" ca="1" si="7"/>
        <v>#VALUE!</v>
      </c>
      <c r="AM9" s="44" t="e">
        <f t="shared" ca="1" si="8"/>
        <v>#VALUE!</v>
      </c>
      <c r="AN9" s="36" t="str">
        <f t="shared" ca="1" si="9"/>
        <v>00</v>
      </c>
      <c r="AO9" s="36" t="str">
        <f t="shared" ca="1" si="10"/>
        <v>00</v>
      </c>
      <c r="AP9" s="36" t="str">
        <f t="shared" ca="1" si="10"/>
        <v>00</v>
      </c>
      <c r="AQ9" s="36" t="str">
        <f t="shared" ca="1" si="10"/>
        <v>00</v>
      </c>
      <c r="AR9" s="36" t="str">
        <f t="shared" ca="1" si="10"/>
        <v>00</v>
      </c>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ZTS6851</v>
      </c>
      <c r="H10" s="59" t="str" cm="1">
        <f t="array" aca="1" ref="H10" ca="1">BoxVal($A10,5,COLUMN(INDIRECT("T"&amp;($A10-1)*65+2)),1)</f>
        <v>4807ZA</v>
      </c>
      <c r="I10" s="59" t="str" cm="1">
        <f t="array" aca="1" ref="I10" ca="1">BoxVal($A10,6,COLUMN(INDIRECT("T"&amp;($A10-1)*65+2)),1)</f>
        <v>ZTS2180</v>
      </c>
      <c r="J10" s="59" t="e" cm="1">
        <f t="array" aca="1" ref="J10" ca="1">BoxVal($A10,21,COLUMN(INDIRECT("T"&amp;($A10-1)*65+2)),1)</f>
        <v>#VALUE!</v>
      </c>
      <c r="K10" s="59" t="str" cm="1">
        <f t="array" aca="1" ref="K10" ca="1">BoxVal($A10,25,COLUMN(INDIRECT("T"&amp;($A10-1)*65+2)),1)</f>
        <v>Default</v>
      </c>
      <c r="L10" s="60" t="str" cm="1">
        <f t="array" aca="1" ref="L10" ca="1">BoxVal($A10,32,COLUMN(INDIRECT("T"&amp;($A10-1)*65+2)),1)</f>
        <v>3.3V : 70~150 (uA)
Vdc&amp;Remark: -</v>
      </c>
      <c r="M10" s="59" t="str" cm="1">
        <f t="array" aca="1" ref="M10" ca="1">BoxVal($A10,31,COLUMN(INDIRECT("T"&amp;($A10-1)*65+2)),1)</f>
        <v>-38+/-0.8 dBV</v>
      </c>
      <c r="N10" s="59" t="str" cm="1">
        <f t="array" aca="1" ref="N10" ca="1">BoxVal($A10,12,COLUMN(INDIRECT("T"&amp;($A10-1)*65+2)),1)</f>
        <v>Normal</v>
      </c>
      <c r="O10" s="64" t="str" cm="1">
        <f t="array" ref="O10">BoxVal($A10,2,COLUMN(V11),1)</f>
        <v/>
      </c>
      <c r="P10" s="64" t="e" cm="1">
        <f t="array" aca="1" ref="P10" ca="1">BoxVal($A10,2,COLUMN(INDIRECT("AB"&amp;($A10-1)*65+2)),1)</f>
        <v>#VALUE!</v>
      </c>
      <c r="Q10" s="64" t="str" cm="1">
        <f t="array" aca="1" ref="Q10" ca="1">BoxVal($A10,2,COLUMN(INDIRECT("AJ"&amp;($A10-1)*65+2)),1)</f>
        <v/>
      </c>
      <c r="R10" s="34"/>
      <c r="S10" s="7" t="s">
        <v>705</v>
      </c>
      <c r="T10" s="15" t="s">
        <v>1152</v>
      </c>
      <c r="U10" s="36" t="str">
        <f t="shared" ca="1" si="1"/>
        <v>0x05=-40.90,-40.40;</v>
      </c>
      <c r="V10" s="37"/>
      <c r="W10" s="37"/>
      <c r="X10" s="68"/>
      <c r="Y10" s="68"/>
      <c r="Z10" s="55" t="e">
        <f t="shared" ca="1" si="2"/>
        <v>#VALUE!</v>
      </c>
      <c r="AA10" s="39" t="s">
        <v>584</v>
      </c>
      <c r="AB10" s="40">
        <v>0.5</v>
      </c>
      <c r="AC10" s="40" t="s">
        <v>995</v>
      </c>
      <c r="AD10" s="40">
        <v>1</v>
      </c>
      <c r="AE10" s="41" t="s">
        <v>436</v>
      </c>
      <c r="AF10" s="42">
        <v>-40.9</v>
      </c>
      <c r="AG10" s="47">
        <f t="shared" si="11"/>
        <v>-40.4</v>
      </c>
      <c r="AH10" s="43" t="e">
        <f t="shared" ca="1" si="3"/>
        <v>#VALUE!</v>
      </c>
      <c r="AI10" s="43" t="e">
        <f t="shared" ca="1" si="4"/>
        <v>#VALUE!</v>
      </c>
      <c r="AJ10" s="44" t="e">
        <f t="shared" ca="1" si="5"/>
        <v>#N/A</v>
      </c>
      <c r="AK10" s="44" t="e">
        <f t="shared" ca="1" si="6"/>
        <v>#N/A</v>
      </c>
      <c r="AL10" s="44" t="e">
        <f t="shared" ca="1" si="7"/>
        <v>#VALUE!</v>
      </c>
      <c r="AM10" s="44" t="e">
        <f t="shared" ca="1" si="8"/>
        <v>#VALUE!</v>
      </c>
      <c r="AN10" s="36" t="str">
        <f t="shared" ca="1" si="9"/>
        <v>00</v>
      </c>
      <c r="AO10" s="36" t="str">
        <f t="shared" ca="1" si="10"/>
        <v>05</v>
      </c>
      <c r="AP10" s="36" t="str">
        <f t="shared" ca="1" si="10"/>
        <v>00</v>
      </c>
      <c r="AQ10" s="36" t="str">
        <f t="shared" ca="1" si="10"/>
        <v>00</v>
      </c>
      <c r="AR10" s="36" t="str">
        <f t="shared" ca="1" si="10"/>
        <v>00</v>
      </c>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9V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4807ZA</v>
      </c>
      <c r="I11" s="59" t="str" cm="1">
        <f t="array" aca="1" ref="I11" ca="1">BoxVal($A11,6,COLUMN(INDIRECT("T"&amp;($A11-1)*65+2)),1)</f>
        <v>ZTS2180</v>
      </c>
      <c r="J11" s="59" t="e" cm="1">
        <f t="array" aca="1" ref="J11" ca="1">BoxVal($A11,21,COLUMN(INDIRECT("T"&amp;($A11-1)*65+2)),1)</f>
        <v>#VALUE!</v>
      </c>
      <c r="K11" s="59" t="str" cm="1">
        <f t="array" aca="1" ref="K11" ca="1">BoxVal($A11,25,COLUMN(INDIRECT("T"&amp;($A11-1)*65+2)),1)</f>
        <v>Default</v>
      </c>
      <c r="L11" s="60" t="str" cm="1">
        <f t="array" aca="1" ref="L11" ca="1">BoxVal($A11,32,COLUMN(INDIRECT("T"&amp;($A11-1)*65+2)),1)</f>
        <v>3.3V : 70~150 (uA)
Vdc&amp;Remark: -</v>
      </c>
      <c r="M11" s="59" t="str" cm="1">
        <f t="array" aca="1" ref="M11" ca="1">BoxVal($A11,31,COLUMN(INDIRECT("T"&amp;($A11-1)*65+2)),1)</f>
        <v>-38+/-0.8 dBV</v>
      </c>
      <c r="N11" s="59" t="str" cm="1">
        <f t="array" aca="1" ref="N11" ca="1">BoxVal($A11,12,COLUMN(INDIRECT("T"&amp;($A11-1)*65+2)),1)</f>
        <v>Normal</v>
      </c>
      <c r="O11" s="64" t="str" cm="1">
        <f t="array" ref="O11">BoxVal($A11,2,COLUMN(V12),1)</f>
        <v/>
      </c>
      <c r="P11" s="64" t="e" cm="1">
        <f t="array" aca="1" ref="P11" ca="1">BoxVal($A11,2,COLUMN(INDIRECT("AB"&amp;($A11-1)*65+2)),1)</f>
        <v>#VALUE!</v>
      </c>
      <c r="Q11" s="64" t="str" cm="1">
        <f t="array" aca="1" ref="Q11" ca="1">BoxVal($A11,2,COLUMN(INDIRECT("AJ"&amp;($A11-1)*65+2)),1)</f>
        <v/>
      </c>
      <c r="R11" s="34"/>
      <c r="S11" s="7" t="s">
        <v>605</v>
      </c>
      <c r="T11" s="15" t="s">
        <v>991</v>
      </c>
      <c r="U11" s="36" t="str">
        <f t="shared" ca="1" si="1"/>
        <v>0x06=-41.40,-40.90;</v>
      </c>
      <c r="V11" s="37"/>
      <c r="W11" s="37"/>
      <c r="X11" s="68"/>
      <c r="Y11" s="68"/>
      <c r="Z11" s="55" t="e">
        <f t="shared" ca="1" si="2"/>
        <v>#VALUE!</v>
      </c>
      <c r="AA11" s="39" t="s">
        <v>584</v>
      </c>
      <c r="AB11" s="40">
        <v>1</v>
      </c>
      <c r="AC11" s="40" t="s">
        <v>995</v>
      </c>
      <c r="AD11" s="40">
        <v>1</v>
      </c>
      <c r="AE11" s="41" t="s">
        <v>436</v>
      </c>
      <c r="AF11" s="42">
        <v>-41.4</v>
      </c>
      <c r="AG11" s="47">
        <f t="shared" si="11"/>
        <v>-40.9</v>
      </c>
      <c r="AH11" s="43" t="e">
        <f t="shared" ca="1" si="3"/>
        <v>#VALUE!</v>
      </c>
      <c r="AI11" s="43" t="e">
        <f t="shared" ca="1" si="4"/>
        <v>#VALUE!</v>
      </c>
      <c r="AJ11" s="44" t="e">
        <f t="shared" ca="1" si="5"/>
        <v>#N/A</v>
      </c>
      <c r="AK11" s="44" t="e">
        <f t="shared" ca="1" si="6"/>
        <v>#N/A</v>
      </c>
      <c r="AL11" s="44" t="e">
        <f t="shared" ca="1" si="7"/>
        <v>#VALUE!</v>
      </c>
      <c r="AM11" s="44" t="e">
        <f t="shared" ca="1" si="8"/>
        <v>#VALUE!</v>
      </c>
      <c r="AN11" s="36" t="str">
        <f t="shared" ca="1" si="9"/>
        <v>00</v>
      </c>
      <c r="AO11" s="36" t="str">
        <f t="shared" ca="1" si="10"/>
        <v>06</v>
      </c>
      <c r="AP11" s="36" t="str">
        <f t="shared" ca="1" si="10"/>
        <v>00</v>
      </c>
      <c r="AQ11" s="36" t="str">
        <f t="shared" ca="1" si="10"/>
        <v>00</v>
      </c>
      <c r="AR11" s="36" t="str">
        <f t="shared" ca="1" si="10"/>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9V</v>
      </c>
      <c r="D12" s="59" t="str" cm="1">
        <f t="array" aca="1" ref="D12" ca="1">BoxVal($A12,2,COLUMN(INDIRECT("T"&amp;($A12-1)*65+2)),1)</f>
        <v>HELE</v>
      </c>
      <c r="E12" s="59" t="str" cm="1">
        <f t="array" aca="1" ref="E12" ca="1">BoxVal($A12,3,COLUMN(INDIRECT("T"&amp;($A12-1)*65+2)),1)</f>
        <v>TR</v>
      </c>
      <c r="F12" s="59" t="str" cm="1">
        <f t="array" aca="1" ref="F12" ca="1">BoxVal($A12,16,COLUMN(INDIRECT("T"&amp;($A12-1)*65+2)),1)</f>
        <v>non</v>
      </c>
      <c r="G12" s="59" t="str" cm="1">
        <f t="array" aca="1" ref="G12" ca="1">BoxVal($A12,4,COLUMN(INDIRECT("T"&amp;($A12-1)*65+2)),1)</f>
        <v>ZTS6756SE</v>
      </c>
      <c r="H12" s="59" t="str" cm="1">
        <f t="array" aca="1" ref="H12" ca="1">BoxVal($A12,5,COLUMN(INDIRECT("T"&amp;($A12-1)*65+2)),1)</f>
        <v>4807ZA</v>
      </c>
      <c r="I12" s="59" t="str" cm="1">
        <f t="array" aca="1" ref="I12" ca="1">BoxVal($A12,6,COLUMN(INDIRECT("T"&amp;($A12-1)*65+2)),1)</f>
        <v>2101L</v>
      </c>
      <c r="J12" s="59" t="e" cm="1">
        <f t="array" aca="1" ref="J12" ca="1">BoxVal($A12,21,COLUMN(INDIRECT("T"&amp;($A12-1)*65+2)),1)</f>
        <v>#VALUE!</v>
      </c>
      <c r="K12" s="59" t="str" cm="1">
        <f t="array" aca="1" ref="K12" ca="1">BoxVal($A12,25,COLUMN(INDIRECT("T"&amp;($A12-1)*65+2)),1)</f>
        <v>Default</v>
      </c>
      <c r="L12" s="60" t="str" cm="1">
        <f t="array" aca="1" ref="L12" ca="1">BoxVal($A12,32,COLUMN(INDIRECT("T"&amp;($A12-1)*65+2)),1)</f>
        <v>3.3V : 70~150 (uA)
Vdc&amp;Remark: -</v>
      </c>
      <c r="M12" s="59" t="str" cm="1">
        <f t="array" aca="1" ref="M12" ca="1">BoxVal($A12,31,COLUMN(INDIRECT("T"&amp;($A12-1)*65+2)),1)</f>
        <v>-38+/-0.8 dBV</v>
      </c>
      <c r="N12" s="59" t="str" cm="1">
        <f t="array" aca="1" ref="N12" ca="1">BoxVal($A12,12,COLUMN(INDIRECT("T"&amp;($A12-1)*65+2)),1)</f>
        <v>Normal</v>
      </c>
      <c r="O12" s="64" t="str" cm="1">
        <f t="array" ref="O12">BoxVal($A12,2,COLUMN(V13),1)</f>
        <v/>
      </c>
      <c r="P12" s="64" t="e" cm="1">
        <f t="array" aca="1" ref="P12" ca="1">BoxVal($A12,2,COLUMN(INDIRECT("AB"&amp;($A12-1)*65+2)),1)</f>
        <v>#VALUE!</v>
      </c>
      <c r="Q12" s="64" t="str" cm="1">
        <f t="array" aca="1" ref="Q12" ca="1">BoxVal($A12,2,COLUMN(INDIRECT("AJ"&amp;($A12-1)*65+2)),1)</f>
        <v>初感 : -37~-39</v>
      </c>
      <c r="R12" s="34"/>
      <c r="S12" s="7" t="s">
        <v>721</v>
      </c>
      <c r="T12" s="15" t="s">
        <v>26</v>
      </c>
      <c r="U12" s="36" t="str">
        <f t="shared" ca="1" si="1"/>
        <v>Code Error</v>
      </c>
      <c r="V12" s="37"/>
      <c r="W12" s="37"/>
      <c r="X12" s="68"/>
      <c r="Y12" s="68"/>
      <c r="Z12" s="55">
        <f t="shared" ca="1" si="2"/>
        <v>0.7370000000000001</v>
      </c>
      <c r="AA12" s="39" t="s">
        <v>584</v>
      </c>
      <c r="AB12" s="40">
        <v>0</v>
      </c>
      <c r="AC12" s="40" t="s">
        <v>995</v>
      </c>
      <c r="AD12" s="40">
        <v>1</v>
      </c>
      <c r="AE12" s="41">
        <v>6.7000000000000004E-2</v>
      </c>
      <c r="AF12" s="42">
        <v>-41.9</v>
      </c>
      <c r="AG12" s="47">
        <f t="shared" si="11"/>
        <v>-41.4</v>
      </c>
      <c r="AH12" s="43">
        <f t="shared" ca="1" si="3"/>
        <v>-41.162999999999997</v>
      </c>
      <c r="AI12" s="43">
        <f t="shared" ca="1" si="4"/>
        <v>-40.662999999999997</v>
      </c>
      <c r="AJ12" s="44" t="e">
        <f t="shared" ca="1" si="5"/>
        <v>#N/A</v>
      </c>
      <c r="AK12" s="44" t="e">
        <f t="shared" ca="1" si="6"/>
        <v>#N/A</v>
      </c>
      <c r="AL12" s="44" t="e">
        <f t="shared" ca="1" si="7"/>
        <v>#N/A</v>
      </c>
      <c r="AM12" s="44" t="e">
        <f t="shared" ca="1" si="8"/>
        <v>#N/A</v>
      </c>
      <c r="AN12" s="36" t="str">
        <f t="shared" ca="1" si="9"/>
        <v>00</v>
      </c>
      <c r="AO12" s="36" t="str">
        <f t="shared" ca="1" si="10"/>
        <v>00</v>
      </c>
      <c r="AP12" s="36" t="str">
        <f t="shared" ca="1" si="10"/>
        <v>00</v>
      </c>
      <c r="AQ12" s="36" t="str">
        <f t="shared" ca="1" si="10"/>
        <v>00</v>
      </c>
      <c r="AR12" s="36" t="str">
        <f t="shared" ca="1" si="10"/>
        <v>錯誤: 找不到列值 '0.067'，搜尋範圍為第 1 到 31 行，欄位 BY</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7V</v>
      </c>
      <c r="D13" s="59" t="str" cm="1">
        <f t="array" aca="1" ref="D13" ca="1">BoxVal($A13,2,COLUMN(INDIRECT("T"&amp;($A13-1)*65+2)),1)</f>
        <v>HELE</v>
      </c>
      <c r="E13" s="59" t="str" cm="1">
        <f t="array" aca="1" ref="E13" ca="1">BoxVal($A13,3,COLUMN(INDIRECT("T"&amp;($A13-1)*65+2)),1)</f>
        <v>PR</v>
      </c>
      <c r="F13" s="59" t="str" cm="1">
        <f t="array" aca="1" ref="F13" ca="1">BoxVal($A13,16,COLUMN(INDIRECT("T"&amp;($A13-1)*65+2)),1)</f>
        <v>non</v>
      </c>
      <c r="G13" s="59" t="str" cm="1">
        <f t="array" aca="1" ref="G13" ca="1">BoxVal($A13,4,COLUMN(INDIRECT("T"&amp;($A13-1)*65+2)),1)</f>
        <v>ZTS6856</v>
      </c>
      <c r="H13" s="59" t="str" cm="1">
        <f t="array" aca="1" ref="H13" ca="1">BoxVal($A13,5,COLUMN(INDIRECT("T"&amp;($A13-1)*65+2)),1)</f>
        <v>4807ZA</v>
      </c>
      <c r="I13" s="59" t="str" cm="1">
        <f t="array" aca="1" ref="I13" ca="1">BoxVal($A13,6,COLUMN(INDIRECT("T"&amp;($A13-1)*65+2)),1)</f>
        <v>2101L</v>
      </c>
      <c r="J13" s="59" t="e" cm="1">
        <f t="array" aca="1" ref="J13" ca="1">BoxVal($A13,21,COLUMN(INDIRECT("T"&amp;($A13-1)*65+2)),1)</f>
        <v>#VALUE!</v>
      </c>
      <c r="K13" s="59" t="str" cm="1">
        <f t="array" aca="1" ref="K13" ca="1">BoxVal($A13,25,COLUMN(INDIRECT("T"&amp;($A13-1)*65+2)),1)</f>
        <v>Default</v>
      </c>
      <c r="L13" s="60" t="str" cm="1">
        <f t="array" aca="1" ref="L13" ca="1">BoxVal($A13,32,COLUMN(INDIRECT("T"&amp;($A13-1)*65+2)),1)</f>
        <v>3.3V : 70~150 (uA)
Vdc&amp;Remark: -</v>
      </c>
      <c r="M13" s="59" t="str" cm="1">
        <f t="array" aca="1" ref="M13" ca="1">BoxVal($A13,31,COLUMN(INDIRECT("T"&amp;($A13-1)*65+2)),1)</f>
        <v>-42+/-0.8 dBV</v>
      </c>
      <c r="N13" s="59" t="str" cm="1">
        <f t="array" aca="1" ref="N13" ca="1">BoxVal($A13,12,COLUMN(INDIRECT("T"&amp;($A13-1)*65+2)),1)</f>
        <v>Normal</v>
      </c>
      <c r="O13" s="64" t="str" cm="1">
        <f t="array" ref="O13">BoxVal($A13,2,COLUMN(V14),1)</f>
        <v/>
      </c>
      <c r="P13" s="64" t="e" cm="1">
        <f t="array" aca="1" ref="P13" ca="1">BoxVal($A13,2,COLUMN(INDIRECT("AB"&amp;($A13-1)*65+2)),1)</f>
        <v>#VALUE!</v>
      </c>
      <c r="Q13" s="64" t="str" cm="1">
        <f t="array" aca="1" ref="Q13" ca="1">BoxVal($A13,2,COLUMN(INDIRECT("AJ"&amp;($A13-1)*65+2)),1)</f>
        <v>初感-41.5，SNR 64.5
預估抓-42.3~-40</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9V</v>
      </c>
      <c r="D14" s="59" t="str" cm="1">
        <f t="array" aca="1" ref="D14" ca="1">BoxVal($A14,2,COLUMN(INDIRECT("T"&amp;($A14-1)*65+2)),1)</f>
        <v>TFC</v>
      </c>
      <c r="E14" s="59" t="str" cm="1">
        <f t="array" aca="1" ref="E14" ca="1">BoxVal($A14,3,COLUMN(INDIRECT("T"&amp;($A14-1)*65+2)),1)</f>
        <v>PR</v>
      </c>
      <c r="F14" s="59" t="str" cm="1">
        <f t="array" aca="1" ref="F14" ca="1">BoxVal($A14,16,COLUMN(INDIRECT("T"&amp;($A14-1)*65+2)),1)</f>
        <v>non</v>
      </c>
      <c r="G14" s="59" t="str" cm="1">
        <f t="array" aca="1" ref="G14" ca="1">BoxVal($A14,4,COLUMN(INDIRECT("T"&amp;($A14-1)*65+2)),1)</f>
        <v>ZTS6756SE</v>
      </c>
      <c r="H14" s="59" t="str" cm="1">
        <f t="array" aca="1" ref="H14" ca="1">BoxVal($A14,5,COLUMN(INDIRECT("T"&amp;($A14-1)*65+2)),1)</f>
        <v>4807ZA</v>
      </c>
      <c r="I14" s="59" t="str" cm="1">
        <f t="array" aca="1" ref="I14" ca="1">BoxVal($A14,6,COLUMN(INDIRECT("T"&amp;($A14-1)*65+2)),1)</f>
        <v>2101L</v>
      </c>
      <c r="J14" s="59" t="e" cm="1">
        <f t="array" aca="1" ref="J14" ca="1">BoxVal($A14,21,COLUMN(INDIRECT("T"&amp;($A14-1)*65+2)),1)</f>
        <v>#VALUE!</v>
      </c>
      <c r="K14" s="59" t="str" cm="1">
        <f t="array" aca="1" ref="K14" ca="1">BoxVal($A14,25,COLUMN(INDIRECT("T"&amp;($A14-1)*65+2)),1)</f>
        <v>Default</v>
      </c>
      <c r="L14" s="60" t="str" cm="1">
        <f t="array" aca="1" ref="L14" ca="1">BoxVal($A14,32,COLUMN(INDIRECT("T"&amp;($A14-1)*65+2)),1)</f>
        <v>3.3V : 70~150 (uA)
Vdc&amp;Remark: -</v>
      </c>
      <c r="M14" s="59" t="str" cm="1">
        <f t="array" aca="1" ref="M14" ca="1">BoxVal($A14,31,COLUMN(INDIRECT("T"&amp;($A14-1)*65+2)),1)</f>
        <v>-38+/-0.8 dBV</v>
      </c>
      <c r="N14" s="59" t="str" cm="1">
        <f t="array" aca="1" ref="N14" ca="1">BoxVal($A14,12,COLUMN(INDIRECT("T"&amp;($A14-1)*65+2)),1)</f>
        <v>Normal</v>
      </c>
      <c r="O14" s="64" t="str" cm="1">
        <f t="array" ref="O14">BoxVal($A14,2,COLUMN(V15),1)</f>
        <v/>
      </c>
      <c r="P14" s="64" t="e" cm="1">
        <f t="array" aca="1" ref="P14" ca="1">BoxVal($A14,2,COLUMN(INDIRECT("AB"&amp;($A14-1)*65+2)),1)</f>
        <v>#VALUE!</v>
      </c>
      <c r="Q14" s="64" t="str" cm="1">
        <f t="array" aca="1" ref="Q14" ca="1">BoxVal($A14,2,COLUMN(INDIRECT("AJ"&amp;($A14-1)*65+2)),1)</f>
        <v>初感 : -37~-39</v>
      </c>
      <c r="R14" s="34"/>
      <c r="S14" s="7" t="s">
        <v>691</v>
      </c>
      <c r="T14" s="15" t="s">
        <v>1088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9V</v>
      </c>
      <c r="D15" s="59" t="str" cm="1">
        <f t="array" aca="1" ref="D15" ca="1">BoxVal($A15,2,COLUMN(INDIRECT("T"&amp;($A15-1)*65+2)),1)</f>
        <v>HELE</v>
      </c>
      <c r="E15" s="59" t="str" cm="1">
        <f t="array" aca="1" ref="E15" ca="1">BoxVal($A15,3,COLUMN(INDIRECT("T"&amp;($A15-1)*65+2)),1)</f>
        <v>TR</v>
      </c>
      <c r="F15" s="59" t="str" cm="1">
        <f t="array" aca="1" ref="F15" ca="1">BoxVal($A15,16,COLUMN(INDIRECT("T"&amp;($A15-1)*65+2)),1)</f>
        <v>non</v>
      </c>
      <c r="G15" s="59" t="str" cm="1">
        <f t="array" aca="1" ref="G15" ca="1">BoxVal($A15,4,COLUMN(INDIRECT("T"&amp;($A15-1)*65+2)),1)</f>
        <v>ZTS6056</v>
      </c>
      <c r="H15" s="59" t="str" cm="1">
        <f t="array" aca="1" ref="H15" ca="1">BoxVal($A15,5,COLUMN(INDIRECT("T"&amp;($A15-1)*65+2)),1)</f>
        <v>4807ZA</v>
      </c>
      <c r="I15" s="59" cm="1">
        <f t="array" aca="1" ref="I15" ca="1">BoxVal($A15,6,COLUMN(INDIRECT("T"&amp;($A15-1)*65+2)),1)</f>
        <v>3021</v>
      </c>
      <c r="J15" s="59" t="e" cm="1">
        <f t="array" aca="1" ref="J15" ca="1">BoxVal($A15,21,COLUMN(INDIRECT("T"&amp;($A15-1)*65+2)),1)</f>
        <v>#VALUE!</v>
      </c>
      <c r="K15" s="59" t="str" cm="1">
        <f t="array" aca="1" ref="K15" ca="1">BoxVal($A15,25,COLUMN(INDIRECT("T"&amp;($A15-1)*65+2)),1)</f>
        <v>Default</v>
      </c>
      <c r="L15" s="60" t="str" cm="1">
        <f t="array" aca="1" ref="L15" ca="1">BoxVal($A15,32,COLUMN(INDIRECT("T"&amp;($A15-1)*65+2)),1)</f>
        <v>3.3V : 70~150 (uA)
Vdc&amp;Remark: -</v>
      </c>
      <c r="M15" s="59" t="str" cm="1">
        <f t="array" aca="1" ref="M15" ca="1">BoxVal($A15,31,COLUMN(INDIRECT("T"&amp;($A15-1)*65+2)),1)</f>
        <v>-38+/-0.8 dBV</v>
      </c>
      <c r="N15" s="59" t="str" cm="1">
        <f t="array" aca="1" ref="N15" ca="1">BoxVal($A15,12,COLUMN(INDIRECT("T"&amp;($A15-1)*65+2)),1)</f>
        <v>Normal</v>
      </c>
      <c r="O15" s="64" t="str" cm="1">
        <f t="array" ref="O15">BoxVal($A15,2,COLUMN(V16),1)</f>
        <v/>
      </c>
      <c r="P15" s="64" t="e" cm="1">
        <f t="array" aca="1" ref="P15" ca="1">BoxVal($A15,2,COLUMN(INDIRECT("AB"&amp;($A15-1)*65+2)),1)</f>
        <v>#VALUE!</v>
      </c>
      <c r="Q15" s="64" t="str" cm="1">
        <f t="array" aca="1" ref="Q15" ca="1">BoxVal($A15,2,COLUMN(INDIRECT("AJ"&amp;($A15-1)*65+2)),1)</f>
        <v>初感 : -37~-39</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7V</v>
      </c>
      <c r="D16" s="59" t="str" cm="1">
        <f t="array" aca="1" ref="D16" ca="1">BoxVal($A16,2,COLUMN(INDIRECT("T"&amp;($A16-1)*65+2)),1)</f>
        <v>HELE</v>
      </c>
      <c r="E16" s="59" t="str" cm="1">
        <f t="array" aca="1" ref="E16" ca="1">BoxVal($A16,3,COLUMN(INDIRECT("T"&amp;($A16-1)*65+2)),1)</f>
        <v>PR</v>
      </c>
      <c r="F16" s="59" t="str" cm="1">
        <f t="array" aca="1" ref="F16" ca="1">BoxVal($A16,16,COLUMN(INDIRECT("T"&amp;($A16-1)*65+2)),1)</f>
        <v>non</v>
      </c>
      <c r="G16" s="59" t="str" cm="1">
        <f t="array" aca="1" ref="G16" ca="1">BoxVal($A16,4,COLUMN(INDIRECT("T"&amp;($A16-1)*65+2)),1)</f>
        <v>ZTS6856E</v>
      </c>
      <c r="H16" s="59" t="str" cm="1">
        <f t="array" aca="1" ref="H16" ca="1">BoxVal($A16,5,COLUMN(INDIRECT("T"&amp;($A16-1)*65+2)),1)</f>
        <v>4807ZA</v>
      </c>
      <c r="I16" s="59" t="str" cm="1">
        <f t="array" aca="1" ref="I16" ca="1">BoxVal($A16,6,COLUMN(INDIRECT("T"&amp;($A16-1)*65+2)),1)</f>
        <v>2101L</v>
      </c>
      <c r="J16" s="59" t="e" cm="1">
        <f t="array" aca="1" ref="J16" ca="1">BoxVal($A16,21,COLUMN(INDIRECT("T"&amp;($A16-1)*65+2)),1)</f>
        <v>#VALUE!</v>
      </c>
      <c r="K16" s="59" t="str" cm="1">
        <f t="array" aca="1" ref="K16" ca="1">BoxVal($A16,25,COLUMN(INDIRECT("T"&amp;($A16-1)*65+2)),1)</f>
        <v>Default</v>
      </c>
      <c r="L16" s="60" t="str" cm="1">
        <f t="array" aca="1" ref="L16" ca="1">BoxVal($A16,32,COLUMN(INDIRECT("T"&amp;($A16-1)*65+2)),1)</f>
        <v>3.3V : 70~150 (uA)
Vdc&amp;Remark: -</v>
      </c>
      <c r="M16" s="59" t="str" cm="1">
        <f t="array" aca="1" ref="M16" ca="1">BoxVal($A16,31,COLUMN(INDIRECT("T"&amp;($A16-1)*65+2)),1)</f>
        <v>-40+/-0.8 dBV</v>
      </c>
      <c r="N16" s="59" t="str" cm="1">
        <f t="array" aca="1" ref="N16" ca="1">BoxVal($A16,12,COLUMN(INDIRECT("T"&amp;($A16-1)*65+2)),1)</f>
        <v>Normal</v>
      </c>
      <c r="O16" s="64" t="str" cm="1">
        <f t="array" ref="O16">BoxVal($A16,2,COLUMN(V17),1)</f>
        <v/>
      </c>
      <c r="P16" s="64" t="e" cm="1">
        <f t="array" aca="1" ref="P16" ca="1">BoxVal($A16,2,COLUMN(INDIRECT("AB"&amp;($A16-1)*65+2)),1)</f>
        <v>#VALUE!</v>
      </c>
      <c r="Q16" s="64" t="str" cm="1">
        <f t="array" aca="1" ref="Q16" ca="1">BoxVal($A16,2,COLUMN(INDIRECT("AJ"&amp;($A16-1)*65+2)),1)</f>
        <v>因其他工單ZTS6856初感過高，燒錄不到-42，要ZTS6856E</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9V</v>
      </c>
      <c r="D17" s="59" t="str" cm="1">
        <f t="array" aca="1" ref="D17" ca="1">BoxVal($A17,2,COLUMN(INDIRECT("T"&amp;($A17-1)*65+2)),1)</f>
        <v>HELE</v>
      </c>
      <c r="E17" s="59" t="str" cm="1">
        <f t="array" aca="1" ref="E17" ca="1">BoxVal($A17,3,COLUMN(INDIRECT("T"&amp;($A17-1)*65+2)),1)</f>
        <v>TR</v>
      </c>
      <c r="F17" s="59" t="str" cm="1">
        <f t="array" aca="1" ref="F17" ca="1">BoxVal($A17,16,COLUMN(INDIRECT("T"&amp;($A17-1)*65+2)),1)</f>
        <v>non</v>
      </c>
      <c r="G17" s="59" t="str" cm="1">
        <f t="array" aca="1" ref="G17" ca="1">BoxVal($A17,4,COLUMN(INDIRECT("T"&amp;($A17-1)*65+2)),1)</f>
        <v>ZTS6054</v>
      </c>
      <c r="H17" s="59" t="str" cm="1">
        <f t="array" aca="1" ref="H17" ca="1">BoxVal($A17,5,COLUMN(INDIRECT("T"&amp;($A17-1)*65+2)),1)</f>
        <v>4807ZA</v>
      </c>
      <c r="I17" s="59" t="str" cm="1">
        <f t="array" aca="1" ref="I17" ca="1">BoxVal($A17,6,COLUMN(INDIRECT("T"&amp;($A17-1)*65+2)),1)</f>
        <v>ZTS2110</v>
      </c>
      <c r="J17" s="59" t="e" cm="1">
        <f t="array" aca="1" ref="J17" ca="1">BoxVal($A17,21,COLUMN(INDIRECT("T"&amp;($A17-1)*65+2)),1)</f>
        <v>#VALUE!</v>
      </c>
      <c r="K17" s="59" t="str" cm="1">
        <f t="array" aca="1" ref="K17" ca="1">BoxVal($A17,25,COLUMN(INDIRECT("T"&amp;($A17-1)*65+2)),1)</f>
        <v>Default</v>
      </c>
      <c r="L17" s="60" t="str" cm="1">
        <f t="array" aca="1" ref="L17" ca="1">BoxVal($A17,32,COLUMN(INDIRECT("T"&amp;($A17-1)*65+2)),1)</f>
        <v>3.3V : 70~150 (uA)
Vdc&amp;Remark: -</v>
      </c>
      <c r="M17" s="59" t="str" cm="1">
        <f t="array" aca="1" ref="M17" ca="1">BoxVal($A17,31,COLUMN(INDIRECT("T"&amp;($A17-1)*65+2)),1)</f>
        <v>-38+/-0.8 dBV</v>
      </c>
      <c r="N17" s="59" t="str" cm="1">
        <f t="array" aca="1" ref="N17" ca="1">BoxVal($A17,12,COLUMN(INDIRECT("T"&amp;($A17-1)*65+2)),1)</f>
        <v>Normal</v>
      </c>
      <c r="O17" s="64" t="str" cm="1">
        <f t="array" ref="O17">BoxVal($A17,2,COLUMN(V18),1)</f>
        <v/>
      </c>
      <c r="P17" s="64" t="e" cm="1">
        <f t="array" aca="1" ref="P17" ca="1">BoxVal($A17,2,COLUMN(INDIRECT("AB"&amp;($A17-1)*65+2)),1)</f>
        <v>#VALUE!</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7V</v>
      </c>
      <c r="D18" s="59" t="str" cm="1">
        <f t="array" aca="1" ref="D18" ca="1">BoxVal($A18,2,COLUMN(INDIRECT("T"&amp;($A18-1)*65+2)),1)</f>
        <v>HELE</v>
      </c>
      <c r="E18" s="59" t="str" cm="1">
        <f t="array" aca="1" ref="E18" ca="1">BoxVal($A18,3,COLUMN(INDIRECT("T"&amp;($A18-1)*65+2)),1)</f>
        <v>PR</v>
      </c>
      <c r="F18" s="59" t="str" cm="1">
        <f t="array" aca="1" ref="F18" ca="1">BoxVal($A18,16,COLUMN(INDIRECT("T"&amp;($A18-1)*65+2)),1)</f>
        <v>non</v>
      </c>
      <c r="G18" s="59" t="str" cm="1">
        <f t="array" aca="1" ref="G18" ca="1">BoxVal($A18,4,COLUMN(INDIRECT("T"&amp;($A18-1)*65+2)),1)</f>
        <v>ZTS6856</v>
      </c>
      <c r="H18" s="59" t="str" cm="1">
        <f t="array" aca="1" ref="H18" ca="1">BoxVal($A18,5,COLUMN(INDIRECT("T"&amp;($A18-1)*65+2)),1)</f>
        <v>4807ZA</v>
      </c>
      <c r="I18" s="59" t="str" cm="1">
        <f t="array" aca="1" ref="I18" ca="1">BoxVal($A18,6,COLUMN(INDIRECT("T"&amp;($A18-1)*65+2)),1)</f>
        <v>2101L</v>
      </c>
      <c r="J18" s="59" t="e" cm="1">
        <f t="array" aca="1" ref="J18" ca="1">BoxVal($A18,21,COLUMN(INDIRECT("T"&amp;($A18-1)*65+2)),1)</f>
        <v>#VALUE!</v>
      </c>
      <c r="K18" s="59" t="str" cm="1">
        <f t="array" aca="1" ref="K18" ca="1">BoxVal($A18,25,COLUMN(INDIRECT("T"&amp;($A18-1)*65+2)),1)</f>
        <v>Default</v>
      </c>
      <c r="L18" s="60" t="str" cm="1">
        <f t="array" aca="1" ref="L18" ca="1">BoxVal($A18,32,COLUMN(INDIRECT("T"&amp;($A18-1)*65+2)),1)</f>
        <v>3.3V : 70~150 (uA)
Vdc&amp;Remark: -</v>
      </c>
      <c r="M18" s="59" t="str" cm="1">
        <f t="array" aca="1" ref="M18" ca="1">BoxVal($A18,31,COLUMN(INDIRECT("T"&amp;($A18-1)*65+2)),1)</f>
        <v>-42+/-0.8 dBV</v>
      </c>
      <c r="N18" s="59" t="str" cm="1">
        <f t="array" aca="1" ref="N18" ca="1">BoxVal($A18,12,COLUMN(INDIRECT("T"&amp;($A18-1)*65+2)),1)</f>
        <v>Normal</v>
      </c>
      <c r="O18" s="64" t="str" cm="1">
        <f t="array" ref="O18">BoxVal($A18,2,COLUMN(V19),1)</f>
        <v/>
      </c>
      <c r="P18" s="64" t="e" cm="1">
        <f t="array" aca="1" ref="P18" ca="1">BoxVal($A18,2,COLUMN(INDIRECT("AB"&amp;($A18-1)*65+2)),1)</f>
        <v>#VALUE!</v>
      </c>
      <c r="Q18" s="64" t="str" cm="1">
        <f t="array" aca="1" ref="Q18" ca="1">BoxVal($A18,2,COLUMN(INDIRECT("AJ"&amp;($A18-1)*65+2)),1)</f>
        <v>放寬</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PR</v>
      </c>
      <c r="F19" s="59" t="str" cm="1">
        <f t="array" aca="1" ref="F19" ca="1">BoxVal($A19,16,COLUMN(INDIRECT("T"&amp;($A19-1)*65+2)),1)</f>
        <v>non</v>
      </c>
      <c r="G19" s="59" t="str" cm="1">
        <f t="array" aca="1" ref="G19" ca="1">BoxVal($A19,4,COLUMN(INDIRECT("T"&amp;($A19-1)*65+2)),1)</f>
        <v>ZTS6156SE</v>
      </c>
      <c r="H19" s="59" t="str" cm="1">
        <f t="array" aca="1" ref="H19" ca="1">BoxVal($A19,5,COLUMN(INDIRECT("T"&amp;($A19-1)*65+2)),1)</f>
        <v>4807ZA</v>
      </c>
      <c r="I19" s="59" t="str" cm="1">
        <f t="array" aca="1" ref="I19" ca="1">BoxVal($A19,6,COLUMN(INDIRECT("T"&amp;($A19-1)*65+2)),1)</f>
        <v>1101WAHA</v>
      </c>
      <c r="J19" s="59" t="str" cm="1">
        <f t="array" aca="1" ref="J19" ca="1">BoxVal($A19,21,COLUMN(INDIRECT("T"&amp;($A19-1)*65+2)),1)</f>
        <v>12V_TestMode</v>
      </c>
      <c r="K19" s="59" t="str" cm="1">
        <f t="array" aca="1" ref="K19" ca="1">BoxVal($A19,25,COLUMN(INDIRECT("T"&amp;($A19-1)*65+2)),1)</f>
        <v>Default</v>
      </c>
      <c r="L19" s="60" t="str" cm="1">
        <f t="array" aca="1" ref="L19" ca="1">BoxVal($A19,32,COLUMN(INDIRECT("T"&amp;($A19-1)*65+2)),1)</f>
        <v>3.3V : 70~150 (uA)
Vdc&amp;Remark: -</v>
      </c>
      <c r="M19" s="59" t="str" cm="1">
        <f t="array" aca="1" ref="M19" ca="1">BoxVal($A19,31,COLUMN(INDIRECT("T"&amp;($A19-1)*65+2)),1)</f>
        <v>-38+/-0.8 dBV</v>
      </c>
      <c r="N19" s="59" t="str" cm="1">
        <f t="array" aca="1" ref="N19" ca="1">BoxVal($A19,12,COLUMN(INDIRECT("T"&amp;($A19-1)*65+2)),1)</f>
        <v>Normal</v>
      </c>
      <c r="O19" s="64" t="str" cm="1">
        <f t="array" ref="O19">BoxVal($A19,2,COLUMN(V20),1)</f>
        <v/>
      </c>
      <c r="P19" s="64" t="str" cm="1">
        <f t="array" aca="1" ref="P19" ca="1">BoxVal($A19,2,COLUMN(INDIRECT("AB"&amp;($A19-1)*65+2)),1)</f>
        <v>12V_TestMode_38dB_304ZA_N028A_380_422_ZTS6156SE_PR18.1</v>
      </c>
      <c r="Q19" s="64" t="str" cm="1">
        <f t="array" aca="1" ref="Q19" ca="1">BoxVal($A19,2,COLUMN(INDIRECT("AJ"&amp;($A19-1)*65+2)),1)</f>
        <v>CP vbias max Bin1+ Bin21(16.5V~15.3V)
ANC機種，初感降低-39
2024/12/30 : mail通知降低電流生產</v>
      </c>
      <c r="R19" s="34"/>
      <c r="S19" s="7" t="s">
        <v>590</v>
      </c>
      <c r="T19" s="15">
        <f>VLOOKUP(T4,MPN!$A$1:$E$997,4,FALSE)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9V</v>
      </c>
      <c r="D20" s="59" t="str" cm="1">
        <f t="array" aca="1" ref="D20" ca="1">BoxVal($A20,2,COLUMN(INDIRECT("T"&amp;($A20-1)*65+2)),1)</f>
        <v>TFC</v>
      </c>
      <c r="E20" s="59" t="str" cm="1">
        <f t="array" aca="1" ref="E20" ca="1">BoxVal($A20,3,COLUMN(INDIRECT("T"&amp;($A20-1)*65+2)),1)</f>
        <v>MP</v>
      </c>
      <c r="F20" s="59" t="str" cm="1">
        <f t="array" aca="1" ref="F20" ca="1">BoxVal($A20,16,COLUMN(INDIRECT("T"&amp;($A20-1)*65+2)),1)</f>
        <v>non</v>
      </c>
      <c r="G20" s="59" t="str" cm="1">
        <f t="array" aca="1" ref="G20" ca="1">BoxVal($A20,4,COLUMN(INDIRECT("T"&amp;($A20-1)*65+2)),1)</f>
        <v>ZTS6856S</v>
      </c>
      <c r="H20" s="59" t="str" cm="1">
        <f t="array" aca="1" ref="H20" ca="1">BoxVal($A20,5,COLUMN(INDIRECT("T"&amp;($A20-1)*65+2)),1)</f>
        <v>4807ZA</v>
      </c>
      <c r="I20" s="59" t="str" cm="1">
        <f t="array" aca="1" ref="I20" ca="1">BoxVal($A20,6,COLUMN(INDIRECT("T"&amp;($A20-1)*65+2)),1)</f>
        <v>ZTS2180</v>
      </c>
      <c r="J20" s="59" t="e" cm="1">
        <f t="array" aca="1" ref="J20" ca="1">BoxVal($A20,21,COLUMN(INDIRECT("T"&amp;($A20-1)*65+2)),1)</f>
        <v>#VALUE!</v>
      </c>
      <c r="K20" s="59" t="str" cm="1">
        <f t="array" aca="1" ref="K20" ca="1">BoxVal($A20,25,COLUMN(INDIRECT("T"&amp;($A20-1)*65+2)),1)</f>
        <v>Default</v>
      </c>
      <c r="L20" s="60" t="str" cm="1">
        <f t="array" aca="1" ref="L20" ca="1">BoxVal($A20,32,COLUMN(INDIRECT("T"&amp;($A20-1)*65+2)),1)</f>
        <v>3.3V : 70~150 (uA)
Vdc&amp;Remark: -</v>
      </c>
      <c r="M20" s="59" t="str" cm="1">
        <f t="array" aca="1" ref="M20" ca="1">BoxVal($A20,31,COLUMN(INDIRECT("T"&amp;($A20-1)*65+2)),1)</f>
        <v>-38+/-0.8 dBV</v>
      </c>
      <c r="N20" s="59" t="str" cm="1">
        <f t="array" aca="1" ref="N20" ca="1">BoxVal($A20,12,COLUMN(INDIRECT("T"&amp;($A20-1)*65+2)),1)</f>
        <v>Normal</v>
      </c>
      <c r="O20" s="64" t="str" cm="1">
        <f t="array" ref="O20">BoxVal($A20,2,COLUMN(V21),1)</f>
        <v/>
      </c>
      <c r="P20" s="64" t="e" cm="1">
        <f t="array" aca="1" ref="P20" ca="1">BoxVal($A20,2,COLUMN(INDIRECT("AB"&amp;($A20-1)*65+2)),1)</f>
        <v>#VALUE!</v>
      </c>
      <c r="Q20" s="64" t="str" cm="1">
        <f t="array" aca="1" ref="Q20" ca="1">BoxVal($A20,2,COLUMN(INDIRECT("AJ"&amp;($A20-1)*65+2)),1)</f>
        <v>For 高Pullin</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10V</v>
      </c>
      <c r="D21" s="59" t="str" cm="1">
        <f t="array" aca="1" ref="D21" ca="1">BoxVal($A21,2,COLUMN(INDIRECT("T"&amp;($A21-1)*65+2)),1)</f>
        <v>HELE</v>
      </c>
      <c r="E21" s="59" t="str" cm="1">
        <f t="array" aca="1" ref="E21" ca="1">BoxVal($A21,3,COLUMN(INDIRECT("T"&amp;($A21-1)*65+2)),1)</f>
        <v>PR</v>
      </c>
      <c r="F21" s="59" t="str" cm="1">
        <f t="array" aca="1" ref="F21" ca="1">BoxVal($A21,16,COLUMN(INDIRECT("T"&amp;($A21-1)*65+2)),1)</f>
        <v>non</v>
      </c>
      <c r="G21" s="59" t="str" cm="1">
        <f t="array" aca="1" ref="G21" ca="1">BoxVal($A21,4,COLUMN(INDIRECT("T"&amp;($A21-1)*65+2)),1)</f>
        <v>ZTS6054L</v>
      </c>
      <c r="H21" s="59" t="str" cm="1">
        <f t="array" aca="1" ref="H21" ca="1">BoxVal($A21,5,COLUMN(INDIRECT("T"&amp;($A21-1)*65+2)),1)</f>
        <v>4807ZA</v>
      </c>
      <c r="I21" s="59" t="str" cm="1">
        <f t="array" aca="1" ref="I21" ca="1">BoxVal($A21,6,COLUMN(INDIRECT("T"&amp;($A21-1)*65+2)),1)</f>
        <v>3004_V11</v>
      </c>
      <c r="J21" s="59" t="str" cm="1">
        <f t="array" aca="1" ref="J21" ca="1">BoxVal($A21,21,COLUMN(INDIRECT("T"&amp;($A21-1)*65+2)),1)</f>
        <v>10V_NormalMode</v>
      </c>
      <c r="K21" s="59" t="str" cm="1">
        <f t="array" aca="1" ref="K21" ca="1">BoxVal($A21,25,COLUMN(INDIRECT("T"&amp;($A21-1)*65+2)),1)</f>
        <v>Default</v>
      </c>
      <c r="L21" s="60" t="str" cm="1">
        <f t="array" aca="1" ref="L21" ca="1">BoxVal($A21,32,COLUMN(INDIRECT("T"&amp;($A21-1)*65+2)),1)</f>
        <v>3.3V : 70~150 (uA)
Vdc&amp;Remark: -</v>
      </c>
      <c r="M21" s="59" t="str" cm="1">
        <f t="array" aca="1" ref="M21" ca="1">BoxVal($A21,31,COLUMN(INDIRECT("T"&amp;($A21-1)*65+2)),1)</f>
        <v>-42+/-0.8 dBV</v>
      </c>
      <c r="N21" s="59" t="str" cm="1">
        <f t="array" aca="1" ref="N21" ca="1">BoxVal($A21,12,COLUMN(INDIRECT("T"&amp;($A21-1)*65+2)),1)</f>
        <v>Normal</v>
      </c>
      <c r="O21" s="64" t="str" cm="1">
        <f t="array" ref="O21">BoxVal($A21,2,COLUMN(V22),1)</f>
        <v/>
      </c>
      <c r="P21" s="64" t="str" cm="1">
        <f t="array" aca="1" ref="P21" ca="1">BoxVal($A21,2,COLUMN(INDIRECT("AB"&amp;($A21-1)*65+2)),1)</f>
        <v>10V_NormalMode_42dB_304ZA_2227F_397_442_ZTS6054L_PR20.0</v>
      </c>
      <c r="Q21" s="64" t="str" cm="1">
        <f t="array" aca="1" ref="Q21" ca="1">BoxVal($A21,2,COLUMN(INDIRECT("AJ"&amp;($A21-1)*65+2)),1)</f>
        <v>ASIC存在高Vbias Vn , fix 10V trim</v>
      </c>
      <c r="R21" s="34"/>
      <c r="S21" s="7" t="s">
        <v>604</v>
      </c>
      <c r="T21" s="7" t="e">
        <f>VLOOKUP($T8,$AU$1:$AZ$31,MATCH($T2,$AU$1:$AZ$1,0),FALSE)&amp;"_"&amp;T10</f>
        <v>#N/A</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9V</v>
      </c>
      <c r="D22" s="59" t="str" cm="1">
        <f t="array" aca="1" ref="D22" ca="1">BoxVal($A22,2,COLUMN(INDIRECT("T"&amp;($A22-1)*65+2)),1)</f>
        <v>CPC</v>
      </c>
      <c r="E22" s="59" t="str" cm="1">
        <f t="array" aca="1" ref="E22" ca="1">BoxVal($A22,3,COLUMN(INDIRECT("T"&amp;($A22-1)*65+2)),1)</f>
        <v>PR</v>
      </c>
      <c r="F22" s="59" t="str" cm="1">
        <f t="array" aca="1" ref="F22" ca="1">BoxVal($A22,16,COLUMN(INDIRECT("T"&amp;($A22-1)*65+2)),1)</f>
        <v>non</v>
      </c>
      <c r="G22" s="59" t="str" cm="1">
        <f t="array" aca="1" ref="G22" ca="1">BoxVal($A22,4,COLUMN(INDIRECT("T"&amp;($A22-1)*65+2)),1)</f>
        <v>ZTS6156SE</v>
      </c>
      <c r="H22" s="59" t="str" cm="1">
        <f t="array" aca="1" ref="H22" ca="1">BoxVal($A22,5,COLUMN(INDIRECT("T"&amp;($A22-1)*65+2)),1)</f>
        <v>4807ZA</v>
      </c>
      <c r="I22" s="59" t="str" cm="1">
        <f t="array" aca="1" ref="I22" ca="1">BoxVal($A22,6,COLUMN(INDIRECT("T"&amp;($A22-1)*65+2)),1)</f>
        <v>3004_V11</v>
      </c>
      <c r="J22" s="59" t="e" cm="1">
        <f t="array" aca="1" ref="J22" ca="1">BoxVal($A22,21,COLUMN(INDIRECT("T"&amp;($A22-1)*65+2)),1)</f>
        <v>#VALUE!</v>
      </c>
      <c r="K22" s="59" t="str" cm="1">
        <f t="array" aca="1" ref="K22" ca="1">BoxVal($A22,25,COLUMN(INDIRECT("T"&amp;($A22-1)*65+2)),1)</f>
        <v>Default</v>
      </c>
      <c r="L22" s="60" t="str" cm="1">
        <f t="array" aca="1" ref="L22" ca="1">BoxVal($A22,32,COLUMN(INDIRECT("T"&amp;($A22-1)*65+2)),1)</f>
        <v>3.3V : 70~150 (uA)
Vdc&amp;Remark: -</v>
      </c>
      <c r="M22" s="59" t="str" cm="1">
        <f t="array" aca="1" ref="M22" ca="1">BoxVal($A22,31,COLUMN(INDIRECT("T"&amp;($A22-1)*65+2)),1)</f>
        <v>-38+/-0.8 dBV</v>
      </c>
      <c r="N22" s="59" t="str" cm="1">
        <f t="array" aca="1" ref="N22" ca="1">BoxVal($A22,12,COLUMN(INDIRECT("T"&amp;($A22-1)*65+2)),1)</f>
        <v>Normal</v>
      </c>
      <c r="O22" s="64" t="str" cm="1">
        <f t="array" ref="O22">BoxVal($A22,2,COLUMN(V23),1)</f>
        <v/>
      </c>
      <c r="P22" s="64" t="e" cm="1">
        <f t="array" aca="1" ref="P22" ca="1">BoxVal($A22,2,COLUMN(INDIRECT("AB"&amp;($A22-1)*65+2)),1)</f>
        <v>#VALUE!</v>
      </c>
      <c r="Q22" s="64" t="str" cm="1">
        <f t="array" aca="1" ref="Q22" ca="1">BoxVal($A22,2,COLUMN(INDIRECT("AJ"&amp;($A22-1)*65+2)),1)</f>
        <v>CP vbias max Bin1+ Bin21(16.5V~15.3V)
ANC機種，初感降低-39
2024/12/30 : mail通知降低電流生產</v>
      </c>
      <c r="R22" s="34"/>
      <c r="S22" s="7" t="s">
        <v>424</v>
      </c>
      <c r="T22" s="7" t="str">
        <f>VLOOKUP($T4,MPN!$A$1:$E$497,2,FALSE)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9V</v>
      </c>
      <c r="D23" s="59" t="str" cm="1">
        <f t="array" aca="1" ref="D23" ca="1">BoxVal($A23,2,COLUMN(INDIRECT("T"&amp;($A23-1)*65+2)),1)</f>
        <v>CPC</v>
      </c>
      <c r="E23" s="59" t="str" cm="1">
        <f t="array" aca="1" ref="E23" ca="1">BoxVal($A23,3,COLUMN(INDIRECT("T"&amp;($A23-1)*65+2)),1)</f>
        <v>MP</v>
      </c>
      <c r="F23" s="59" t="str" cm="1">
        <f t="array" aca="1" ref="F23" ca="1">BoxVal($A23,16,COLUMN(INDIRECT("T"&amp;($A23-1)*65+2)),1)</f>
        <v>non</v>
      </c>
      <c r="G23" s="59" t="str" cm="1">
        <f t="array" aca="1" ref="G23" ca="1">BoxVal($A23,4,COLUMN(INDIRECT("T"&amp;($A23-1)*65+2)),1)</f>
        <v>ZTS6156_lowiq</v>
      </c>
      <c r="H23" s="59" t="str" cm="1">
        <f t="array" aca="1" ref="H23" ca="1">BoxVal($A23,5,COLUMN(INDIRECT("T"&amp;($A23-1)*65+2)),1)</f>
        <v>4807ZA</v>
      </c>
      <c r="I23" s="59" t="str" cm="1">
        <f t="array" aca="1" ref="I23" ca="1">BoxVal($A23,6,COLUMN(INDIRECT("T"&amp;($A23-1)*65+2)),1)</f>
        <v>3006HW-A</v>
      </c>
      <c r="J23" s="59" t="e" cm="1">
        <f t="array" aca="1" ref="J23" ca="1">BoxVal($A23,21,COLUMN(INDIRECT("T"&amp;($A23-1)*65+2)),1)</f>
        <v>#VALUE!</v>
      </c>
      <c r="K23" s="59" t="e" cm="1">
        <f t="array" aca="1" ref="K23" ca="1">BoxVal($A23,25,COLUMN(INDIRECT("T"&amp;($A23-1)*65+2)),1)</f>
        <v>#VALUE!</v>
      </c>
      <c r="L23" s="60" t="str" cm="1">
        <f t="array" aca="1" ref="L23" ca="1">BoxVal($A23,32,COLUMN(INDIRECT("T"&amp;($A23-1)*65+2)),1)</f>
        <v>3.3V : 70~150 (uA)
Vdc&amp;Remark: -</v>
      </c>
      <c r="M23" s="59" t="e" cm="1">
        <f t="array" aca="1" ref="M23" ca="1">BoxVal($A23,31,COLUMN(INDIRECT("T"&amp;($A23-1)*65+2)),1)</f>
        <v>#VALUE!</v>
      </c>
      <c r="N23" s="59" t="str" cm="1">
        <f t="array" aca="1" ref="N23" ca="1">BoxVal($A23,12,COLUMN(INDIRECT("T"&amp;($A23-1)*65+2)),1)</f>
        <v>Normal</v>
      </c>
      <c r="O23" s="64" t="str" cm="1">
        <f t="array" ref="O23">BoxVal($A23,2,COLUMN(V24),1)</f>
        <v/>
      </c>
      <c r="P23" s="64" t="e" cm="1">
        <f t="array" aca="1" ref="P23" ca="1">BoxVal($A23,2,COLUMN(INDIRECT("AB"&amp;($A23-1)*65+2)),1)</f>
        <v>#VALUE!</v>
      </c>
      <c r="Q23" s="64" t="str" cm="1">
        <f t="array" aca="1" ref="Q23" ca="1">BoxVal($A23,2,COLUMN(INDIRECT("AJ"&amp;($A23-1)*65+2)),1)</f>
        <v>CP vbias max Bin1+21</v>
      </c>
      <c r="R23" s="34"/>
      <c r="S23" s="7" t="s">
        <v>16</v>
      </c>
      <c r="T23" s="7" t="str">
        <f>VLOOKUP($T5,ASIC!$A$1:$B$200,2,FALSE)</f>
        <v>304ZA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12V</v>
      </c>
      <c r="D24" s="59" t="str" cm="1">
        <f t="array" aca="1" ref="D24" ca="1">BoxVal($A24,2,COLUMN(INDIRECT("T"&amp;($A24-1)*65+2)),1)</f>
        <v>CPC</v>
      </c>
      <c r="E24" s="59" t="str" cm="1">
        <f t="array" aca="1" ref="E24" ca="1">BoxVal($A24,3,COLUMN(INDIRECT("T"&amp;($A24-1)*65+2)),1)</f>
        <v>PR</v>
      </c>
      <c r="F24" s="59" t="str" cm="1">
        <f t="array" aca="1" ref="F24" ca="1">BoxVal($A24,16,COLUMN(INDIRECT("T"&amp;($A24-1)*65+2)),1)</f>
        <v>non</v>
      </c>
      <c r="G24" s="59" t="str" cm="1">
        <f t="array" aca="1" ref="G24" ca="1">BoxVal($A24,4,COLUMN(INDIRECT("T"&amp;($A24-1)*65+2)),1)</f>
        <v>ZTS6156SE_lowiq</v>
      </c>
      <c r="H24" s="59" t="str" cm="1">
        <f t="array" aca="1" ref="H24" ca="1">BoxVal($A24,5,COLUMN(INDIRECT("T"&amp;($A24-1)*65+2)),1)</f>
        <v>4807ZA</v>
      </c>
      <c r="I24" s="59" t="str" cm="1">
        <f t="array" aca="1" ref="I24" ca="1">BoxVal($A24,6,COLUMN(INDIRECT("T"&amp;($A24-1)*65+2)),1)</f>
        <v>1101LAV</v>
      </c>
      <c r="J24" s="59" t="str" cm="1">
        <f t="array" aca="1" ref="J24" ca="1">BoxVal($A24,21,COLUMN(INDIRECT("T"&amp;($A24-1)*65+2)),1)</f>
        <v>12V_TestMode</v>
      </c>
      <c r="K24" s="59" t="e" cm="1">
        <f t="array" aca="1" ref="K24" ca="1">BoxVal($A24,25,COLUMN(INDIRECT("T"&amp;($A24-1)*65+2)),1)</f>
        <v>#VALUE!</v>
      </c>
      <c r="L24" s="60" t="str" cm="1">
        <f t="array" aca="1" ref="L24" ca="1">BoxVal($A24,32,COLUMN(INDIRECT("T"&amp;($A24-1)*65+2)),1)</f>
        <v>3.3V : 70~150 (uA)
Vdc&amp;Remark: -</v>
      </c>
      <c r="M24" s="59" t="e" cm="1">
        <f t="array" aca="1" ref="M24" ca="1">BoxVal($A24,31,COLUMN(INDIRECT("T"&amp;($A24-1)*65+2)),1)</f>
        <v>#VALUE!</v>
      </c>
      <c r="N24" s="59" t="str" cm="1">
        <f t="array" aca="1" ref="N24" ca="1">BoxVal($A24,12,COLUMN(INDIRECT("T"&amp;($A24-1)*65+2)),1)</f>
        <v>Normal</v>
      </c>
      <c r="O24" s="64" t="str" cm="1">
        <f t="array" ref="O24">BoxVal($A24,2,COLUMN(V25),1)</f>
        <v/>
      </c>
      <c r="P24" s="64" t="e" cm="1">
        <f t="array" aca="1" ref="P24" ca="1">BoxVal($A24,2,COLUMN(INDIRECT("AB"&amp;($A24-1)*65+2)),1)</f>
        <v>#VALUE!</v>
      </c>
      <c r="Q24" s="64" t="str" cm="1">
        <f t="array" aca="1" ref="Q24" ca="1">BoxVal($A24,2,COLUMN(INDIRECT("AJ"&amp;($A24-1)*65+2)),1)</f>
        <v>CP vbias max Bin1+ Bin21(16.5V~15.3V)
ANC機種，初感降低-39
2024/12/30 : mail通知降低電流生產</v>
      </c>
      <c r="R24" s="34"/>
      <c r="S24" s="7" t="s">
        <v>17</v>
      </c>
      <c r="T24" s="7" t="str">
        <f>VLOOKUP($T6,Sensor!$A$1:$B$100,2,FALSE)</f>
        <v>N010A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ZTS6051MH</v>
      </c>
      <c r="H25" s="59" t="str" cm="1">
        <f t="array" aca="1" ref="H25" ca="1">BoxVal($A25,5,COLUMN(INDIRECT("T"&amp;($A25-1)*65+2)),1)</f>
        <v>4807ZA</v>
      </c>
      <c r="I25" s="59" t="str" cm="1">
        <f t="array" aca="1" ref="I25" ca="1">BoxVal($A25,6,COLUMN(INDIRECT("T"&amp;($A25-1)*65+2)),1)</f>
        <v>1101LAV</v>
      </c>
      <c r="J25" s="59" t="str" cm="1">
        <f t="array" aca="1" ref="J25" ca="1">BoxVal($A25,21,COLUMN(INDIRECT("T"&amp;($A25-1)*65+2)),1)</f>
        <v>12V_TestMode</v>
      </c>
      <c r="K25" s="59" t="str" cm="1">
        <f t="array" aca="1" ref="K25" ca="1">BoxVal($A25,25,COLUMN(INDIRECT("T"&amp;($A25-1)*65+2)),1)</f>
        <v>Default</v>
      </c>
      <c r="L25" s="60" t="str" cm="1">
        <f t="array" aca="1" ref="L25" ca="1">BoxVal($A25,32,COLUMN(INDIRECT("T"&amp;($A25-1)*65+2)),1)</f>
        <v>3.3V : 70~150 (uA)
Vdc&amp;Remark: -</v>
      </c>
      <c r="M25" s="59" t="str" cm="1">
        <f t="array" aca="1" ref="M25" ca="1">BoxVal($A25,31,COLUMN(INDIRECT("T"&amp;($A25-1)*65+2)),1)</f>
        <v>-38+/-0.8 dBV</v>
      </c>
      <c r="N25" s="59" t="str" cm="1">
        <f t="array" aca="1" ref="N25" ca="1">BoxVal($A25,12,COLUMN(INDIRECT("T"&amp;($A25-1)*65+2)),1)</f>
        <v>Normal</v>
      </c>
      <c r="O25" s="64" t="str" cm="1">
        <f t="array" ref="O25">BoxVal($A25,2,COLUMN(V26),1)</f>
        <v/>
      </c>
      <c r="P25" s="64" t="str" cm="1">
        <f t="array" aca="1" ref="P25" ca="1">BoxVal($A25,2,COLUMN(INDIRECT("AB"&amp;($A25-1)*65+2)),1)</f>
        <v>12V_TestMode_38dB_304ZA_N039A_362_421_ZTS6051MH_MP24.5</v>
      </c>
      <c r="Q25" s="64" t="str" cm="1">
        <f t="array" aca="1" ref="Q25" ca="1">BoxVal($A25,2,COLUMN(INDIRECT("AJ"&amp;($A25-1)*65+2)),1)</f>
        <v/>
      </c>
      <c r="R25" s="34"/>
      <c r="S25" s="7" t="s">
        <v>21</v>
      </c>
      <c r="T25" s="7" t="str">
        <f>VLOOKUP($T4,MPN!$A$1:$E$497,5,FALSE)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CPC</v>
      </c>
      <c r="E26" s="59" t="str" cm="1">
        <f t="array" aca="1" ref="E26" ca="1">BoxVal($A26,3,COLUMN(INDIRECT("T"&amp;($A26-1)*65+2)),1)</f>
        <v>TR</v>
      </c>
      <c r="F26" s="59" t="str" cm="1">
        <f t="array" aca="1" ref="F26" ca="1">BoxVal($A26,16,COLUMN(INDIRECT("T"&amp;($A26-1)*65+2)),1)</f>
        <v>non</v>
      </c>
      <c r="G26" s="59" t="str" cm="1">
        <f t="array" aca="1" ref="G26" ca="1">BoxVal($A26,4,COLUMN(INDIRECT("T"&amp;($A26-1)*65+2)),1)</f>
        <v xml:space="preserve">ZTS6155SE_low power </v>
      </c>
      <c r="H26" s="59" t="str" cm="1">
        <f t="array" aca="1" ref="H26" ca="1">BoxVal($A26,5,COLUMN(INDIRECT("T"&amp;($A26-1)*65+2)),1)</f>
        <v>4807ZA</v>
      </c>
      <c r="I26" s="59" t="str" cm="1">
        <f t="array" aca="1" ref="I26" ca="1">BoxVal($A26,6,COLUMN(INDIRECT("T"&amp;($A26-1)*65+2)),1)</f>
        <v>1101LAV</v>
      </c>
      <c r="J26" s="59" t="str" cm="1">
        <f t="array" aca="1" ref="J26" ca="1">BoxVal($A26,21,COLUMN(INDIRECT("T"&amp;($A26-1)*65+2)),1)</f>
        <v>12V_TestMode</v>
      </c>
      <c r="K26" s="59" t="str" cm="1">
        <f t="array" aca="1" ref="K26" ca="1">BoxVal($A26,25,COLUMN(INDIRECT("T"&amp;($A26-1)*65+2)),1)</f>
        <v>Default</v>
      </c>
      <c r="L26" s="60" t="str" cm="1">
        <f t="array" aca="1" ref="L26" ca="1">BoxVal($A26,32,COLUMN(INDIRECT("T"&amp;($A26-1)*65+2)),1)</f>
        <v>3.3V : 70~150 (uA)
Vdc&amp;Remark: -</v>
      </c>
      <c r="M26" s="59" t="str" cm="1">
        <f t="array" aca="1" ref="M26" ca="1">BoxVal($A26,31,COLUMN(INDIRECT("T"&amp;($A26-1)*65+2)),1)</f>
        <v>-38+/-0.8 dBV</v>
      </c>
      <c r="N26" s="59" t="str" cm="1">
        <f t="array" aca="1" ref="N26" ca="1">BoxVal($A26,12,COLUMN(INDIRECT("T"&amp;($A26-1)*65+2)),1)</f>
        <v>Normal</v>
      </c>
      <c r="O26" s="64" t="str" cm="1">
        <f t="array" ref="O26">BoxVal($A26,2,COLUMN(V27),1)</f>
        <v/>
      </c>
      <c r="P26" s="64" t="str" cm="1">
        <f t="array" aca="1" ref="P26" ca="1">BoxVal($A26,2,COLUMN(INDIRECT("AB"&amp;($A26-1)*65+2)),1)</f>
        <v>12V_TestMode_38dB_304ZA_N039A_393_432_ZTS6155SE_low power _TR25.2</v>
      </c>
      <c r="Q26" s="64" t="str" cm="1">
        <f t="array" aca="1" ref="Q26" ca="1">BoxVal($A26,2,COLUMN(INDIRECT("AJ"&amp;($A26-1)*65+2)),1)</f>
        <v/>
      </c>
      <c r="R26" s="34"/>
      <c r="S26" s="7" t="s">
        <v>545</v>
      </c>
      <c r="T26" s="7" t="e">
        <f>VLOOKUP(T15,$DT$1:$DV$31,3,FALSE)</f>
        <v>#N/A</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CPC</v>
      </c>
      <c r="E27" s="59" t="str" cm="1">
        <f t="array" aca="1" ref="E27" ca="1">BoxVal($A27,3,COLUMN(INDIRECT("T"&amp;($A27-1)*65+2)),1)</f>
        <v>PR</v>
      </c>
      <c r="F27" s="59" t="str" cm="1">
        <f t="array" aca="1" ref="F27" ca="1">BoxVal($A27,16,COLUMN(INDIRECT("T"&amp;($A27-1)*65+2)),1)</f>
        <v>non</v>
      </c>
      <c r="G27" s="59" t="str" cm="1">
        <f t="array" aca="1" ref="G27" ca="1">BoxVal($A27,4,COLUMN(INDIRECT("T"&amp;($A27-1)*65+2)),1)</f>
        <v xml:space="preserve">ZTS6155SE_low power </v>
      </c>
      <c r="H27" s="59" t="str" cm="1">
        <f t="array" aca="1" ref="H27" ca="1">BoxVal($A27,5,COLUMN(INDIRECT("T"&amp;($A27-1)*65+2)),1)</f>
        <v>4807ZA</v>
      </c>
      <c r="I27" s="59" t="str" cm="1">
        <f t="array" aca="1" ref="I27" ca="1">BoxVal($A27,6,COLUMN(INDIRECT("T"&amp;($A27-1)*65+2)),1)</f>
        <v>1101HAV</v>
      </c>
      <c r="J27" s="59" t="str" cm="1">
        <f t="array" aca="1" ref="J27" ca="1">BoxVal($A27,21,COLUMN(INDIRECT("T"&amp;($A27-1)*65+2)),1)</f>
        <v>12V_TestMode</v>
      </c>
      <c r="K27" s="59" t="str" cm="1">
        <f t="array" aca="1" ref="K27" ca="1">BoxVal($A27,25,COLUMN(INDIRECT("T"&amp;($A27-1)*65+2)),1)</f>
        <v>Default</v>
      </c>
      <c r="L27" s="60" t="str" cm="1">
        <f t="array" aca="1" ref="L27" ca="1">BoxVal($A27,32,COLUMN(INDIRECT("T"&amp;($A27-1)*65+2)),1)</f>
        <v>3.3V : 70~150 (uA)
Vdc&amp;Remark: -</v>
      </c>
      <c r="M27" s="59" t="str" cm="1">
        <f t="array" aca="1" ref="M27" ca="1">BoxVal($A27,31,COLUMN(INDIRECT("T"&amp;($A27-1)*65+2)),1)</f>
        <v>-38+/-0.8 dBV</v>
      </c>
      <c r="N27" s="59" t="str" cm="1">
        <f t="array" aca="1" ref="N27" ca="1">BoxVal($A27,12,COLUMN(INDIRECT("T"&amp;($A27-1)*65+2)),1)</f>
        <v>Normal</v>
      </c>
      <c r="O27" s="64" t="str" cm="1">
        <f t="array" ref="O27">BoxVal($A27,2,COLUMN(V28),1)</f>
        <v/>
      </c>
      <c r="P27" s="64" t="str" cm="1">
        <f t="array" aca="1" ref="P27" ca="1">BoxVal($A27,2,COLUMN(INDIRECT("AB"&amp;($A27-1)*65+2)),1)</f>
        <v>12V_TestMode_38dB_304ZA_N034A_393_432_ZTS6155SE_low power _PR26.0</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9V</v>
      </c>
      <c r="D28" s="59" t="str" cm="1">
        <f t="array" aca="1" ref="D28" ca="1">BoxVal($A28,2,COLUMN(INDIRECT("T"&amp;($A28-1)*65+2)),1)</f>
        <v>CPC</v>
      </c>
      <c r="E28" s="59" t="str" cm="1">
        <f t="array" aca="1" ref="E28" ca="1">BoxVal($A28,3,COLUMN(INDIRECT("T"&amp;($A28-1)*65+2)),1)</f>
        <v>MP</v>
      </c>
      <c r="F28" s="59" t="str" cm="1">
        <f t="array" aca="1" ref="F28" ca="1">BoxVal($A28,16,COLUMN(INDIRECT("T"&amp;($A28-1)*65+2)),1)</f>
        <v>non</v>
      </c>
      <c r="G28" s="59" t="str" cm="1">
        <f t="array" aca="1" ref="G28" ca="1">BoxVal($A28,4,COLUMN(INDIRECT("T"&amp;($A28-1)*65+2)),1)</f>
        <v>ZTS6856SR</v>
      </c>
      <c r="H28" s="59" t="str" cm="1">
        <f t="array" aca="1" ref="H28" ca="1">BoxVal($A28,5,COLUMN(INDIRECT("T"&amp;($A28-1)*65+2)),1)</f>
        <v>4807ZA</v>
      </c>
      <c r="I28" s="59" t="str" cm="1">
        <f t="array" aca="1" ref="I28" ca="1">BoxVal($A28,6,COLUMN(INDIRECT("T"&amp;($A28-1)*65+2)),1)</f>
        <v>ZTS2180</v>
      </c>
      <c r="J28" s="59" t="e" cm="1">
        <f t="array" aca="1" ref="J28" ca="1">BoxVal($A28,21,COLUMN(INDIRECT("T"&amp;($A28-1)*65+2)),1)</f>
        <v>#VALUE!</v>
      </c>
      <c r="K28" s="59" t="str" cm="1">
        <f t="array" aca="1" ref="K28" ca="1">BoxVal($A28,25,COLUMN(INDIRECT("T"&amp;($A28-1)*65+2)),1)</f>
        <v>Default</v>
      </c>
      <c r="L28" s="60" t="str" cm="1">
        <f t="array" aca="1" ref="L28" ca="1">BoxVal($A28,32,COLUMN(INDIRECT("T"&amp;($A28-1)*65+2)),1)</f>
        <v>3.3V : 70~150 (uA)
Vdc&amp;Remark: -</v>
      </c>
      <c r="M28" s="59" t="str" cm="1">
        <f t="array" aca="1" ref="M28" ca="1">BoxVal($A28,31,COLUMN(INDIRECT("T"&amp;($A28-1)*65+2)),1)</f>
        <v>-38+/-0.8 dBV</v>
      </c>
      <c r="N28" s="59" t="str" cm="1">
        <f t="array" aca="1" ref="N28" ca="1">BoxVal($A28,12,COLUMN(INDIRECT("T"&amp;($A28-1)*65+2)),1)</f>
        <v>Normal</v>
      </c>
      <c r="O28" s="64" t="str" cm="1">
        <f t="array" ref="O28">BoxVal($A28,2,COLUMN(V29),1)</f>
        <v/>
      </c>
      <c r="P28" s="64" t="e" cm="1">
        <f t="array" aca="1" ref="P28" ca="1">BoxVal($A28,2,COLUMN(INDIRECT("AB"&amp;($A28-1)*65+2)),1)</f>
        <v>#VALUE!</v>
      </c>
      <c r="Q28" s="64" t="str" cm="1">
        <f t="array" aca="1" ref="Q28" ca="1">BoxVal($A28,2,COLUMN(INDIRECT("AJ"&amp;($A28-1)*65+2)),1)</f>
        <v/>
      </c>
      <c r="R28" s="34"/>
      <c r="S28" s="7" t="s">
        <v>696</v>
      </c>
      <c r="T28" s="28">
        <v>44625</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ZTS6856SE</v>
      </c>
      <c r="H29" s="59" t="str" cm="1">
        <f t="array" aca="1" ref="H29" ca="1">BoxVal($A29,5,COLUMN(INDIRECT("T"&amp;($A29-1)*65+2)),1)</f>
        <v>4807ZA</v>
      </c>
      <c r="I29" s="59" t="str" cm="1">
        <f t="array" aca="1" ref="I29" ca="1">BoxVal($A29,6,COLUMN(INDIRECT("T"&amp;($A29-1)*65+2)),1)</f>
        <v>ZTS2100</v>
      </c>
      <c r="J29" s="59" t="str" cm="1">
        <f t="array" aca="1" ref="J29" ca="1">BoxVal($A29,21,COLUMN(INDIRECT("T"&amp;($A29-1)*65+2)),1)</f>
        <v>12V_TestMode</v>
      </c>
      <c r="K29" s="59" t="str" cm="1">
        <f t="array" aca="1" ref="K29" ca="1">BoxVal($A29,25,COLUMN(INDIRECT("T"&amp;($A29-1)*65+2)),1)</f>
        <v>Default</v>
      </c>
      <c r="L29" s="60" t="str" cm="1">
        <f t="array" aca="1" ref="L29" ca="1">BoxVal($A29,32,COLUMN(INDIRECT("T"&amp;($A29-1)*65+2)),1)</f>
        <v>3.3V : 70~150 (uA)
Vdc&amp;Remark: -</v>
      </c>
      <c r="M29" s="59" t="str" cm="1">
        <f t="array" aca="1" ref="M29" ca="1">BoxVal($A29,31,COLUMN(INDIRECT("T"&amp;($A29-1)*65+2)),1)</f>
        <v>-38+/-0.8 dBV</v>
      </c>
      <c r="N29" s="59" t="str" cm="1">
        <f t="array" aca="1" ref="N29" ca="1">BoxVal($A29,12,COLUMN(INDIRECT("T"&amp;($A29-1)*65+2)),1)</f>
        <v>Normal</v>
      </c>
      <c r="O29" s="64" t="str" cm="1">
        <f t="array" ref="O29">BoxVal($A29,2,COLUMN(V30),1)</f>
        <v/>
      </c>
      <c r="P29" s="64" t="str" cm="1">
        <f t="array" aca="1" ref="P29" ca="1">BoxVal($A29,2,COLUMN(INDIRECT("AB"&amp;($A29-1)*65+2)),1)</f>
        <v>12V_TestMode_38dB_304ZA_N005A_400_463_ZTS6856SE_MP28.6</v>
      </c>
      <c r="Q29" s="64" t="str" cm="1">
        <f t="array" aca="1" ref="Q29" ca="1">BoxVal($A29,2,COLUMN(INDIRECT("AJ"&amp;($A29-1)*65+2)),1)</f>
        <v>CP vbias max Bin1+21</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9V</v>
      </c>
      <c r="D30" s="59" t="str" cm="1">
        <f t="array" aca="1" ref="D30" ca="1">BoxVal($A30,2,COLUMN(INDIRECT("T"&amp;($A30-1)*65+2)),1)</f>
        <v>CPC</v>
      </c>
      <c r="E30" s="59" t="str" cm="1">
        <f t="array" aca="1" ref="E30" ca="1">BoxVal($A30,3,COLUMN(INDIRECT("T"&amp;($A30-1)*65+2)),1)</f>
        <v>MP</v>
      </c>
      <c r="F30" s="59" t="str" cm="1">
        <f t="array" aca="1" ref="F30" ca="1">BoxVal($A30,16,COLUMN(INDIRECT("T"&amp;($A30-1)*65+2)),1)</f>
        <v>non</v>
      </c>
      <c r="G30" s="59" t="str" cm="1">
        <f t="array" aca="1" ref="G30" ca="1">BoxVal($A30,4,COLUMN(INDIRECT("T"&amp;($A30-1)*65+2)),1)</f>
        <v>ZTS6856B</v>
      </c>
      <c r="H30" s="59" t="str" cm="1">
        <f t="array" aca="1" ref="H30" ca="1">BoxVal($A30,5,COLUMN(INDIRECT("T"&amp;($A30-1)*65+2)),1)</f>
        <v>4807ZA</v>
      </c>
      <c r="I30" s="59" t="str" cm="1">
        <f t="array" aca="1" ref="I30" ca="1">BoxVal($A30,6,COLUMN(INDIRECT("T"&amp;($A30-1)*65+2)),1)</f>
        <v>ZTS2180</v>
      </c>
      <c r="J30" s="59" t="e" cm="1">
        <f t="array" aca="1" ref="J30" ca="1">BoxVal($A30,21,COLUMN(INDIRECT("T"&amp;($A30-1)*65+2)),1)</f>
        <v>#VALUE!</v>
      </c>
      <c r="K30" s="59" t="e" cm="1">
        <f t="array" aca="1" ref="K30" ca="1">BoxVal($A30,25,COLUMN(INDIRECT("T"&amp;($A30-1)*65+2)),1)</f>
        <v>#VALUE!</v>
      </c>
      <c r="L30" s="60" t="str" cm="1">
        <f t="array" aca="1" ref="L30" ca="1">BoxVal($A30,32,COLUMN(INDIRECT("T"&amp;($A30-1)*65+2)),1)</f>
        <v>3.3V : 70~150 (uA)
Vdc&amp;Remark: -</v>
      </c>
      <c r="M30" s="59" t="e" cm="1">
        <f t="array" aca="1" ref="M30" ca="1">BoxVal($A30,31,COLUMN(INDIRECT("T"&amp;($A30-1)*65+2)),1)</f>
        <v>#VALUE!</v>
      </c>
      <c r="N30" s="59" t="str" cm="1">
        <f t="array" aca="1" ref="N30" ca="1">BoxVal($A30,12,COLUMN(INDIRECT("T"&amp;($A30-1)*65+2)),1)</f>
        <v>Normal</v>
      </c>
      <c r="O30" s="64" t="str" cm="1">
        <f t="array" ref="O30">BoxVal($A30,2,COLUMN(V31),1)</f>
        <v/>
      </c>
      <c r="P30" s="64" t="e" cm="1">
        <f t="array" aca="1" ref="P30" ca="1">BoxVal($A30,2,COLUMN(INDIRECT("AB"&amp;($A30-1)*65+2)),1)</f>
        <v>#VALUE!</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10V</v>
      </c>
      <c r="D31" s="59" t="str" cm="1">
        <f t="array" aca="1" ref="D31" ca="1">BoxVal($A31,2,COLUMN(INDIRECT("T"&amp;($A31-1)*65+2)),1)</f>
        <v>HELE</v>
      </c>
      <c r="E31" s="59" t="str" cm="1">
        <f t="array" aca="1" ref="E31" ca="1">BoxVal($A31,3,COLUMN(INDIRECT("T"&amp;($A31-1)*65+2)),1)</f>
        <v>PR</v>
      </c>
      <c r="F31" s="59" t="str" cm="1">
        <f t="array" aca="1" ref="F31" ca="1">BoxVal($A31,16,COLUMN(INDIRECT("T"&amp;($A31-1)*65+2)),1)</f>
        <v>non</v>
      </c>
      <c r="G31" s="59" t="str" cm="1">
        <f t="array" aca="1" ref="G31" ca="1">BoxVal($A31,4,COLUMN(INDIRECT("T"&amp;($A31-1)*65+2)),1)</f>
        <v>ZTS6211E</v>
      </c>
      <c r="H31" s="59" t="str" cm="1">
        <f t="array" aca="1" ref="H31" ca="1">BoxVal($A31,5,COLUMN(INDIRECT("T"&amp;($A31-1)*65+2)),1)</f>
        <v>4807ZA</v>
      </c>
      <c r="I31" s="59" t="str" cm="1">
        <f t="array" aca="1" ref="I31" ca="1">BoxVal($A31,6,COLUMN(INDIRECT("T"&amp;($A31-1)*65+2)),1)</f>
        <v>3018AH</v>
      </c>
      <c r="J31" s="59" t="str" cm="1">
        <f t="array" aca="1" ref="J31" ca="1">BoxVal($A31,21,COLUMN(INDIRECT("T"&amp;($A31-1)*65+2)),1)</f>
        <v>10V_NormalMode</v>
      </c>
      <c r="K31" s="59" t="str" cm="1">
        <f t="array" aca="1" ref="K31" ca="1">BoxVal($A31,25,COLUMN(INDIRECT("T"&amp;($A31-1)*65+2)),1)</f>
        <v>Default</v>
      </c>
      <c r="L31" s="60" t="str" cm="1">
        <f t="array" aca="1" ref="L31" ca="1">BoxVal($A31,32,COLUMN(INDIRECT("T"&amp;($A31-1)*65+2)),1)</f>
        <v>3.3V : 70~150 (uA)
Vdc&amp;Remark: -</v>
      </c>
      <c r="M31" s="59" t="str" cm="1">
        <f t="array" aca="1" ref="M31" ca="1">BoxVal($A31,31,COLUMN(INDIRECT("T"&amp;($A31-1)*65+2)),1)</f>
        <v>-38+/-0.8 dBV</v>
      </c>
      <c r="N31" s="59" t="str" cm="1">
        <f t="array" aca="1" ref="N31" ca="1">BoxVal($A31,12,COLUMN(INDIRECT("T"&amp;($A31-1)*65+2)),1)</f>
        <v>Normal</v>
      </c>
      <c r="O31" s="64" t="str" cm="1">
        <f t="array" ref="O31">BoxVal($A31,2,COLUMN(V32),1)</f>
        <v/>
      </c>
      <c r="P31" s="64" t="str" cm="1">
        <f t="array" aca="1" ref="P31" ca="1">BoxVal($A31,2,COLUMN(INDIRECT("AB"&amp;($A31-1)*65+2)),1)</f>
        <v>10V_NormalMode_38dB_304ZA_2391A_357_447_ZTS6211E_PR30.1</v>
      </c>
      <c r="Q31" s="64" t="str" cm="1">
        <f t="array" aca="1" ref="Q31" ca="1">BoxVal($A31,2,COLUMN(INDIRECT("AJ"&amp;($A31-1)*65+2)),1)</f>
        <v>ASIC存在高Vbias Vn , fix 10V trim</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15V</v>
      </c>
      <c r="D32" s="59" t="str" cm="1">
        <f t="array" aca="1" ref="D32" ca="1">BoxVal($A32,2,COLUMN(INDIRECT("T"&amp;($A32-1)*65+2)),1)</f>
        <v>CPC</v>
      </c>
      <c r="E32" s="59" t="str" cm="1">
        <f t="array" aca="1" ref="E32" ca="1">BoxVal($A32,3,COLUMN(INDIRECT("T"&amp;($A32-1)*65+2)),1)</f>
        <v>MP</v>
      </c>
      <c r="F32" s="59" t="str" cm="1">
        <f t="array" aca="1" ref="F32" ca="1">BoxVal($A32,16,COLUMN(INDIRECT("T"&amp;($A32-1)*65+2)),1)</f>
        <v>non</v>
      </c>
      <c r="G32" s="59" t="str" cm="1">
        <f t="array" aca="1" ref="G32" ca="1">BoxVal($A32,4,COLUMN(INDIRECT("T"&amp;($A32-1)*65+2)),1)</f>
        <v>ZTS6015</v>
      </c>
      <c r="H32" s="59" t="str" cm="1">
        <f t="array" aca="1" ref="H32" ca="1">BoxVal($A32,5,COLUMN(INDIRECT("T"&amp;($A32-1)*65+2)),1)</f>
        <v>4803K</v>
      </c>
      <c r="I32" s="59" t="str" cm="1">
        <f t="array" aca="1" ref="I32" ca="1">BoxVal($A32,6,COLUMN(INDIRECT("T"&amp;($A32-1)*65+2)),1)</f>
        <v>3006HW-A</v>
      </c>
      <c r="J32" s="59" t="str" cm="1">
        <f t="array" aca="1" ref="J32" ca="1">BoxVal($A32,21,COLUMN(INDIRECT("T"&amp;($A32-1)*65+2)),1)</f>
        <v>15V_NormalMode</v>
      </c>
      <c r="K32" s="59" t="str" cm="1">
        <f t="array" aca="1" ref="K32" ca="1">BoxVal($A32,25,COLUMN(INDIRECT("T"&amp;($A32-1)*65+2)),1)</f>
        <v>Default</v>
      </c>
      <c r="L32" s="60" t="str" cm="1">
        <f t="array" aca="1" ref="L32" ca="1">BoxVal($A32,32,COLUMN(INDIRECT("T"&amp;($A32-1)*65+2)),1)</f>
        <v>3.3V : 70~150 (uA)
Vdc&amp;Remark: -</v>
      </c>
      <c r="M32" s="59" t="str" cm="1">
        <f t="array" aca="1" ref="M32" ca="1">BoxVal($A32,31,COLUMN(INDIRECT("T"&amp;($A32-1)*65+2)),1)</f>
        <v>-42+/-0.8 dBV</v>
      </c>
      <c r="N32" s="59" t="str" cm="1">
        <f t="array" aca="1" ref="N32" ca="1">BoxVal($A32,12,COLUMN(INDIRECT("T"&amp;($A32-1)*65+2)),1)</f>
        <v>Normal</v>
      </c>
      <c r="O32" s="64" t="str" cm="1">
        <f t="array" ref="O32">BoxVal($A32,2,COLUMN(V33),1)</f>
        <v/>
      </c>
      <c r="P32" s="64" t="str" cm="1">
        <f t="array" aca="1" ref="P32" ca="1">BoxVal($A32,2,COLUMN(INDIRECT("AB"&amp;($A32-1)*65+2)),1)</f>
        <v>15V_NormalMode_42dB_2258K_2282A_395_415_ZTS6015_MP31.0</v>
      </c>
      <c r="Q32" s="64" t="str" cm="1">
        <f t="array" aca="1" ref="Q32" ca="1">BoxVal($A32,2,COLUMN(INDIRECT("AJ"&amp;($A32-1)*65+2)),1)</f>
        <v/>
      </c>
      <c r="R32" s="34"/>
      <c r="S32" s="7" t="s">
        <v>719</v>
      </c>
      <c r="T32" s="54" t="str">
        <f>T11&amp;" : "&amp;T14&amp;" "&amp;"(uA)"&amp;CHAR(10)&amp;"Vdc&amp;Remark: "&amp;T17</f>
        <v>3.3V : 70~150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15V</v>
      </c>
      <c r="D33" s="59" t="str" cm="1">
        <f t="array" aca="1" ref="D33" ca="1">BoxVal($A33,2,COLUMN(INDIRECT("T"&amp;($A33-1)*65+2)),1)</f>
        <v>CPC</v>
      </c>
      <c r="E33" s="59" t="str" cm="1">
        <f t="array" aca="1" ref="E33" ca="1">BoxVal($A33,3,COLUMN(INDIRECT("T"&amp;($A33-1)*65+2)),1)</f>
        <v>MP</v>
      </c>
      <c r="F33" s="59" t="str" cm="1">
        <f t="array" aca="1" ref="F33" ca="1">BoxVal($A33,16,COLUMN(INDIRECT("T"&amp;($A33-1)*65+2)),1)</f>
        <v>non</v>
      </c>
      <c r="G33" s="59" t="str" cm="1">
        <f t="array" aca="1" ref="G33" ca="1">BoxVal($A33,4,COLUMN(INDIRECT("T"&amp;($A33-1)*65+2)),1)</f>
        <v>ZTS6015</v>
      </c>
      <c r="H33" s="59" t="str" cm="1">
        <f t="array" aca="1" ref="H33" ca="1">BoxVal($A33,5,COLUMN(INDIRECT("T"&amp;($A33-1)*65+2)),1)</f>
        <v>4803K</v>
      </c>
      <c r="I33" s="59" t="str" cm="1">
        <f t="array" aca="1" ref="I33" ca="1">BoxVal($A33,6,COLUMN(INDIRECT("T"&amp;($A33-1)*65+2)),1)</f>
        <v>3006HW-A</v>
      </c>
      <c r="J33" s="59" t="str" cm="1">
        <f t="array" aca="1" ref="J33" ca="1">BoxVal($A33,21,COLUMN(INDIRECT("T"&amp;($A33-1)*65+2)),1)</f>
        <v>15V_NormalMode</v>
      </c>
      <c r="K33" s="59" t="str" cm="1">
        <f t="array" aca="1" ref="K33" ca="1">BoxVal($A33,25,COLUMN(INDIRECT("T"&amp;($A33-1)*65+2)),1)</f>
        <v>Default</v>
      </c>
      <c r="L33" s="60" t="str" cm="1">
        <f t="array" aca="1" ref="L33" ca="1">BoxVal($A33,32,COLUMN(INDIRECT("T"&amp;($A33-1)*65+2)),1)</f>
        <v>3.3V : 70~150 (uA)
Vdc&amp;Remark: -</v>
      </c>
      <c r="M33" s="59" t="str" cm="1">
        <f t="array" aca="1" ref="M33" ca="1">BoxVal($A33,31,COLUMN(INDIRECT("T"&amp;($A33-1)*65+2)),1)</f>
        <v>-42+/-0.8 dBV</v>
      </c>
      <c r="N33" s="59" t="str" cm="1">
        <f t="array" aca="1" ref="N33" ca="1">BoxVal($A33,12,COLUMN(INDIRECT("T"&amp;($A33-1)*65+2)),1)</f>
        <v>Normal</v>
      </c>
      <c r="O33" s="64" t="str" cm="1">
        <f t="array" ref="O33">BoxVal($A33,2,COLUMN(V34),1)</f>
        <v/>
      </c>
      <c r="P33" s="64" t="str" cm="1">
        <f t="array" aca="1" ref="P33" ca="1">BoxVal($A33,2,COLUMN(INDIRECT("AB"&amp;($A33-1)*65+2)),1)</f>
        <v>15V_NormalMode_42dB_2258K_2282A_395_415_ZTS6015_MP32.0</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t="s">
        <v>255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2.15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1154</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1172</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1278</v>
      </c>
      <c r="U70" s="36" t="str">
        <f t="shared" ref="U70:U80" ca="1" si="12">ConfigCode($AA70,$AN70,$AO70,$AP70,$AQ70,$AR70,$AF70,$AG70,2)</f>
        <v>Code Error</v>
      </c>
      <c r="V70" s="37"/>
      <c r="W70" s="37"/>
      <c r="X70" s="68"/>
      <c r="Y70" s="68"/>
      <c r="Z70" s="55" t="e">
        <f t="shared" ref="Z70:Z80" ca="1" si="13" xml:space="preserve">
N("vbias,vlookup vbias range")+
VLOOKUP($AA70,INDIRECT(BoxVal(ROW($AA70),34,COLUMN(T66))),2,FALSE)+
N("gain")+
$AB70+
N("vcm")+
VLOOKUP($AC70,$CT$1:$DC$31,7,FALSE)+
N("(vbias*vcp*vbg-vbias)*sensor ratio")+
VbiasCal($AA70,$AD70,$AE70,BoxVal(ROW($AC70),18,COLUMN($T$22)))+
N("vbias ref+gain ref")+
$V70+$W70</f>
        <v>#N/A</v>
      </c>
      <c r="AA70" s="39" t="s">
        <v>1161</v>
      </c>
      <c r="AB70" s="40">
        <v>-1</v>
      </c>
      <c r="AC70" s="40" t="s">
        <v>996</v>
      </c>
      <c r="AD70" s="40">
        <v>1</v>
      </c>
      <c r="AE70" s="41" t="s">
        <v>436</v>
      </c>
      <c r="AF70" s="42">
        <v>-37.5</v>
      </c>
      <c r="AG70" s="42">
        <v>-37</v>
      </c>
      <c r="AH70" s="43" t="e">
        <f t="shared" ref="AH70:AH80" ca="1" si="14">$AF70+$Z70</f>
        <v>#N/A</v>
      </c>
      <c r="AI70" s="43" t="e">
        <f t="shared" ref="AI70:AI80" ca="1" si="15">$AG70+$Z70</f>
        <v>#N/A</v>
      </c>
      <c r="AJ70" s="44" t="e">
        <f t="shared" ref="AJ70:AJ80" ca="1" si="16" xml:space="preserve">
N("initial sens-loopgain")+
$AF70-BoxVal(ROW($AA70),26,COLUMN(INDIRECT("T"&amp;(INT(ROW($AA87)/65))*65+2)))</f>
        <v>#N/A</v>
      </c>
      <c r="AK70" s="44" t="e">
        <f t="shared" ref="AK70:AK80" ca="1" si="17">AJ70+(AG70-AF70)</f>
        <v>#N/A</v>
      </c>
      <c r="AL70" s="44" t="e">
        <f t="shared" ref="AL70:AL80" ca="1" si="18" xml:space="preserve">
N("initial sens-loopgain-gain-gain ref-vcm")+
$AH70-
BoxVal(ROW($AA70),26,COLUMN(INDIRECT("T"&amp;(INT(ROW($AA87)/65))*65+2)))-
$AB70-
$W70-
IFERROR(VLOOKUP($AC70,$CT$1:$DC$31,7,FALSE),0)</f>
        <v>#N/A</v>
      </c>
      <c r="AM70" s="44" t="e">
        <f t="shared" ref="AM70:AM80" ca="1" si="19">AL70+(AG70-AF70)</f>
        <v>#N/A</v>
      </c>
      <c r="AN70" s="36" t="str">
        <f t="shared" ref="AN70:AN80" ca="1" si="20">IF(BoxVal(ROW(AA70),9,COLUMN(T68))="FIX","00",ManualLookup(AA70,BoxVal(ROW(AA70),4,COLUMN(AN68)),INDIRECT(DN$3)))</f>
        <v>錯誤: 找不到列值 '9V'，搜尋範圍為第 1 到 31 行，欄位 BB</v>
      </c>
      <c r="AO70" s="36" t="str">
        <f t="shared" ref="AO70:AO80" ca="1" si="21">ManualLookup(AB70,BoxVal(ROW(AB70),4,COLUMN(AO68)),INDIRECT(DO$3))</f>
        <v>03</v>
      </c>
      <c r="AP70" s="36" t="str">
        <f t="shared" ref="AP70:AP80" ca="1" si="22">ManualLookup(AC70,BoxVal(ROW(AC70),4,COLUMN(AP68)),INDIRECT(DP$3))</f>
        <v>00</v>
      </c>
      <c r="AQ70" s="36" t="str">
        <f t="shared" ref="AQ70:AQ80" ca="1" si="23">ManualLookup(AD70,BoxVal(ROW(AD70),4,COLUMN(AQ68)),INDIRECT(DQ$3))</f>
        <v>00</v>
      </c>
      <c r="AR70" s="36" t="str">
        <f t="shared" ref="AR70:AR80" ca="1" si="24">ManualLookup(AE70,BoxVal(ROW(AE70),4,COLUMN(AR68)),INDIRECT(DR$3))</f>
        <v>00</v>
      </c>
      <c r="AS70" s="33"/>
    </row>
    <row r="71" spans="19:45" ht="30" customHeight="1" x14ac:dyDescent="0.25">
      <c r="S71" s="7" t="s">
        <v>13</v>
      </c>
      <c r="T71" s="15" t="s">
        <v>1279</v>
      </c>
      <c r="U71" s="36" t="str">
        <f t="shared" ca="1" si="12"/>
        <v>Code Error</v>
      </c>
      <c r="V71" s="37"/>
      <c r="W71" s="37"/>
      <c r="X71" s="68"/>
      <c r="Y71" s="68"/>
      <c r="Z71" s="55" t="e">
        <f t="shared" ca="1" si="13"/>
        <v>#N/A</v>
      </c>
      <c r="AA71" s="39" t="s">
        <v>1161</v>
      </c>
      <c r="AB71" s="40">
        <v>0</v>
      </c>
      <c r="AC71" s="40" t="s">
        <v>996</v>
      </c>
      <c r="AD71" s="40">
        <v>1</v>
      </c>
      <c r="AE71" s="41" t="s">
        <v>436</v>
      </c>
      <c r="AF71" s="42">
        <v>-38.299999999999997</v>
      </c>
      <c r="AG71" s="47">
        <f t="shared" ref="AG71:AG80" si="25">AF70</f>
        <v>-37.5</v>
      </c>
      <c r="AH71" s="43" t="e">
        <f t="shared" ca="1" si="14"/>
        <v>#N/A</v>
      </c>
      <c r="AI71" s="43" t="e">
        <f t="shared" ca="1" si="15"/>
        <v>#N/A</v>
      </c>
      <c r="AJ71" s="44" t="e">
        <f t="shared" ca="1" si="16"/>
        <v>#N/A</v>
      </c>
      <c r="AK71" s="44" t="e">
        <f t="shared" ca="1" si="17"/>
        <v>#N/A</v>
      </c>
      <c r="AL71" s="44" t="e">
        <f t="shared" ca="1" si="18"/>
        <v>#N/A</v>
      </c>
      <c r="AM71" s="44" t="e">
        <f t="shared" ca="1" si="19"/>
        <v>#N/A</v>
      </c>
      <c r="AN71" s="36" t="str">
        <f t="shared" ca="1" si="20"/>
        <v>錯誤: 找不到列值 '9V'，搜尋範圍為第 1 到 31 行，欄位 BB</v>
      </c>
      <c r="AO71" s="36" t="str">
        <f t="shared" ca="1" si="21"/>
        <v>00</v>
      </c>
      <c r="AP71" s="36" t="str">
        <f t="shared" ca="1" si="22"/>
        <v>00</v>
      </c>
      <c r="AQ71" s="36" t="str">
        <f t="shared" ca="1" si="23"/>
        <v>00</v>
      </c>
      <c r="AR71" s="36" t="str">
        <f t="shared" ca="1" si="24"/>
        <v>00</v>
      </c>
      <c r="AS71" s="36"/>
    </row>
    <row r="72" spans="19:45" ht="30" customHeight="1" x14ac:dyDescent="0.25">
      <c r="S72" s="26"/>
      <c r="T72" s="17"/>
      <c r="U72" s="36" t="str">
        <f t="shared" ca="1" si="12"/>
        <v>Code Error</v>
      </c>
      <c r="V72" s="37"/>
      <c r="W72" s="37"/>
      <c r="X72" s="68"/>
      <c r="Y72" s="68"/>
      <c r="Z72" s="55" t="e">
        <f t="shared" ca="1" si="13"/>
        <v>#N/A</v>
      </c>
      <c r="AA72" s="39" t="s">
        <v>965</v>
      </c>
      <c r="AB72" s="40">
        <v>0.5</v>
      </c>
      <c r="AC72" s="40" t="s">
        <v>995</v>
      </c>
      <c r="AD72" s="40">
        <v>1</v>
      </c>
      <c r="AE72" s="41" t="s">
        <v>436</v>
      </c>
      <c r="AF72" s="42">
        <v>-38.9</v>
      </c>
      <c r="AG72" s="47">
        <f t="shared" si="25"/>
        <v>-38.299999999999997</v>
      </c>
      <c r="AH72" s="43" t="e">
        <f t="shared" ca="1" si="14"/>
        <v>#N/A</v>
      </c>
      <c r="AI72" s="43" t="e">
        <f t="shared" ca="1" si="15"/>
        <v>#N/A</v>
      </c>
      <c r="AJ72" s="44" t="e">
        <f t="shared" ca="1" si="16"/>
        <v>#N/A</v>
      </c>
      <c r="AK72" s="44" t="e">
        <f t="shared" ca="1" si="17"/>
        <v>#N/A</v>
      </c>
      <c r="AL72" s="44" t="e">
        <f t="shared" ca="1" si="18"/>
        <v>#N/A</v>
      </c>
      <c r="AM72" s="44" t="e">
        <f t="shared" ca="1" si="19"/>
        <v>#N/A</v>
      </c>
      <c r="AN72" s="36" t="str">
        <f t="shared" ca="1" si="20"/>
        <v>錯誤: 找不到列值 '9V'，搜尋範圍為第 1 到 31 行，欄位 BB</v>
      </c>
      <c r="AO72" s="36" t="str">
        <f t="shared" ca="1" si="21"/>
        <v>05</v>
      </c>
      <c r="AP72" s="36" t="str">
        <f t="shared" ca="1" si="22"/>
        <v>00</v>
      </c>
      <c r="AQ72" s="36" t="str">
        <f t="shared" ca="1" si="23"/>
        <v>00</v>
      </c>
      <c r="AR72" s="36" t="str">
        <f t="shared" ca="1" si="24"/>
        <v>00</v>
      </c>
      <c r="AS72" s="36"/>
    </row>
    <row r="73" spans="19:45" ht="30" customHeight="1" x14ac:dyDescent="0.25">
      <c r="S73" s="7" t="s">
        <v>19</v>
      </c>
      <c r="T73" s="15" t="s">
        <v>1161</v>
      </c>
      <c r="U73" s="36" t="str">
        <f t="shared" ca="1" si="12"/>
        <v>Code Error</v>
      </c>
      <c r="V73" s="37"/>
      <c r="W73" s="37"/>
      <c r="X73" s="68"/>
      <c r="Y73" s="68"/>
      <c r="Z73" s="55" t="e">
        <f t="shared" ca="1" si="13"/>
        <v>#N/A</v>
      </c>
      <c r="AA73" s="39" t="s">
        <v>965</v>
      </c>
      <c r="AB73" s="40">
        <v>0</v>
      </c>
      <c r="AC73" s="40" t="s">
        <v>995</v>
      </c>
      <c r="AD73" s="40">
        <v>1</v>
      </c>
      <c r="AE73" s="41">
        <v>6.7000000000000004E-2</v>
      </c>
      <c r="AF73" s="42">
        <v>-39.5</v>
      </c>
      <c r="AG73" s="47">
        <f t="shared" si="25"/>
        <v>-38.9</v>
      </c>
      <c r="AH73" s="43" t="e">
        <f t="shared" ca="1" si="14"/>
        <v>#N/A</v>
      </c>
      <c r="AI73" s="43" t="e">
        <f t="shared" ca="1" si="15"/>
        <v>#N/A</v>
      </c>
      <c r="AJ73" s="44" t="e">
        <f t="shared" ca="1" si="16"/>
        <v>#N/A</v>
      </c>
      <c r="AK73" s="44" t="e">
        <f t="shared" ca="1" si="17"/>
        <v>#N/A</v>
      </c>
      <c r="AL73" s="44" t="e">
        <f t="shared" ca="1" si="18"/>
        <v>#N/A</v>
      </c>
      <c r="AM73" s="44" t="e">
        <f t="shared" ca="1" si="19"/>
        <v>#N/A</v>
      </c>
      <c r="AN73" s="36" t="str">
        <f t="shared" ca="1" si="20"/>
        <v>錯誤: 找不到列值 '9V'，搜尋範圍為第 1 到 31 行，欄位 BB</v>
      </c>
      <c r="AO73" s="36" t="str">
        <f t="shared" ca="1" si="21"/>
        <v>00</v>
      </c>
      <c r="AP73" s="36" t="str">
        <f t="shared" ca="1" si="22"/>
        <v>00</v>
      </c>
      <c r="AQ73" s="36" t="str">
        <f t="shared" ca="1" si="23"/>
        <v>00</v>
      </c>
      <c r="AR73" s="36" t="str">
        <f t="shared" ca="1" si="24"/>
        <v>錯誤: 找不到列值 '0.067'，搜尋範圍為第 1 到 31 行，欄位 BY</v>
      </c>
      <c r="AS73" s="36"/>
    </row>
    <row r="74" spans="19:45" ht="30" customHeight="1" x14ac:dyDescent="0.25">
      <c r="S74" s="7" t="s">
        <v>15</v>
      </c>
      <c r="T74" s="15" t="s">
        <v>1151</v>
      </c>
      <c r="U74" s="36" t="str">
        <f t="shared" ca="1" si="12"/>
        <v>Code Error</v>
      </c>
      <c r="V74" s="37"/>
      <c r="W74" s="37"/>
      <c r="X74" s="68"/>
      <c r="Y74" s="68"/>
      <c r="Z74" s="55" t="e">
        <f t="shared" ca="1" si="13"/>
        <v>#N/A</v>
      </c>
      <c r="AA74" s="39" t="s">
        <v>965</v>
      </c>
      <c r="AB74" s="40">
        <v>0.5</v>
      </c>
      <c r="AC74" s="40" t="s">
        <v>995</v>
      </c>
      <c r="AD74" s="40">
        <v>1</v>
      </c>
      <c r="AE74" s="41">
        <v>6.7000000000000004E-2</v>
      </c>
      <c r="AF74" s="42">
        <v>-40</v>
      </c>
      <c r="AG74" s="47">
        <f t="shared" si="25"/>
        <v>-39.5</v>
      </c>
      <c r="AH74" s="43" t="e">
        <f t="shared" ca="1" si="14"/>
        <v>#N/A</v>
      </c>
      <c r="AI74" s="43" t="e">
        <f t="shared" ca="1" si="15"/>
        <v>#N/A</v>
      </c>
      <c r="AJ74" s="44" t="e">
        <f t="shared" ca="1" si="16"/>
        <v>#N/A</v>
      </c>
      <c r="AK74" s="44" t="e">
        <f t="shared" ca="1" si="17"/>
        <v>#N/A</v>
      </c>
      <c r="AL74" s="44" t="e">
        <f t="shared" ca="1" si="18"/>
        <v>#N/A</v>
      </c>
      <c r="AM74" s="44" t="e">
        <f t="shared" ca="1" si="19"/>
        <v>#N/A</v>
      </c>
      <c r="AN74" s="36" t="str">
        <f t="shared" ca="1" si="20"/>
        <v>錯誤: 找不到列值 '9V'，搜尋範圍為第 1 到 31 行，欄位 BB</v>
      </c>
      <c r="AO74" s="36" t="str">
        <f t="shared" ca="1" si="21"/>
        <v>05</v>
      </c>
      <c r="AP74" s="36" t="str">
        <f t="shared" ca="1" si="22"/>
        <v>00</v>
      </c>
      <c r="AQ74" s="36" t="str">
        <f t="shared" ca="1" si="23"/>
        <v>00</v>
      </c>
      <c r="AR74" s="36" t="str">
        <f t="shared" ca="1" si="24"/>
        <v>錯誤: 找不到列值 '0.067'，搜尋範圍為第 1 到 31 行，欄位 BY</v>
      </c>
      <c r="AS74" s="36"/>
    </row>
    <row r="75" spans="19:45" ht="30" customHeight="1" x14ac:dyDescent="0.25">
      <c r="S75" s="7" t="s">
        <v>705</v>
      </c>
      <c r="T75" s="15" t="s">
        <v>1152</v>
      </c>
      <c r="U75" s="36" t="str">
        <f t="shared" ca="1" si="12"/>
        <v>0x05=-40.60,-40.00;</v>
      </c>
      <c r="V75" s="37"/>
      <c r="W75" s="37"/>
      <c r="X75" s="68"/>
      <c r="Y75" s="68"/>
      <c r="Z75" s="55" t="e">
        <f t="shared" ca="1" si="13"/>
        <v>#VALUE!</v>
      </c>
      <c r="AA75" s="39" t="s">
        <v>584</v>
      </c>
      <c r="AB75" s="40">
        <v>0.5</v>
      </c>
      <c r="AC75" s="40" t="s">
        <v>995</v>
      </c>
      <c r="AD75" s="40">
        <v>1</v>
      </c>
      <c r="AE75" s="41" t="s">
        <v>436</v>
      </c>
      <c r="AF75" s="42">
        <v>-40.6</v>
      </c>
      <c r="AG75" s="47">
        <f t="shared" si="25"/>
        <v>-40</v>
      </c>
      <c r="AH75" s="43" t="e">
        <f t="shared" ca="1" si="14"/>
        <v>#VALUE!</v>
      </c>
      <c r="AI75" s="43" t="e">
        <f t="shared" ca="1" si="15"/>
        <v>#VALUE!</v>
      </c>
      <c r="AJ75" s="44" t="e">
        <f t="shared" ca="1" si="16"/>
        <v>#N/A</v>
      </c>
      <c r="AK75" s="44" t="e">
        <f t="shared" ca="1" si="17"/>
        <v>#N/A</v>
      </c>
      <c r="AL75" s="44" t="e">
        <f t="shared" ca="1" si="18"/>
        <v>#VALUE!</v>
      </c>
      <c r="AM75" s="44" t="e">
        <f t="shared" ca="1" si="19"/>
        <v>#VALUE!</v>
      </c>
      <c r="AN75" s="36" t="str">
        <f t="shared" ca="1" si="20"/>
        <v>00</v>
      </c>
      <c r="AO75" s="36" t="str">
        <f t="shared" ca="1" si="21"/>
        <v>05</v>
      </c>
      <c r="AP75" s="36" t="str">
        <f t="shared" ca="1" si="22"/>
        <v>00</v>
      </c>
      <c r="AQ75" s="36" t="str">
        <f t="shared" ca="1" si="23"/>
        <v>00</v>
      </c>
      <c r="AR75" s="36" t="str">
        <f t="shared" ca="1" si="24"/>
        <v>00</v>
      </c>
      <c r="AS75" s="36"/>
    </row>
    <row r="76" spans="19:45" ht="30" customHeight="1" x14ac:dyDescent="0.25">
      <c r="S76" s="7" t="s">
        <v>605</v>
      </c>
      <c r="T76" s="15" t="s">
        <v>991</v>
      </c>
      <c r="U76" s="36" t="str">
        <f t="shared" ca="1" si="12"/>
        <v>0x06=-41.10,-40.60;</v>
      </c>
      <c r="V76" s="37"/>
      <c r="W76" s="37"/>
      <c r="X76" s="68"/>
      <c r="Y76" s="68"/>
      <c r="Z76" s="55" t="e">
        <f t="shared" ca="1" si="13"/>
        <v>#VALUE!</v>
      </c>
      <c r="AA76" s="39" t="s">
        <v>584</v>
      </c>
      <c r="AB76" s="40">
        <v>1</v>
      </c>
      <c r="AC76" s="40" t="s">
        <v>995</v>
      </c>
      <c r="AD76" s="40">
        <v>1</v>
      </c>
      <c r="AE76" s="41" t="s">
        <v>436</v>
      </c>
      <c r="AF76" s="42">
        <v>-41.1</v>
      </c>
      <c r="AG76" s="47">
        <f t="shared" si="25"/>
        <v>-40.6</v>
      </c>
      <c r="AH76" s="43" t="e">
        <f t="shared" ca="1" si="14"/>
        <v>#VALUE!</v>
      </c>
      <c r="AI76" s="43" t="e">
        <f t="shared" ca="1" si="15"/>
        <v>#VALUE!</v>
      </c>
      <c r="AJ76" s="44" t="e">
        <f t="shared" ca="1" si="16"/>
        <v>#N/A</v>
      </c>
      <c r="AK76" s="44" t="e">
        <f t="shared" ca="1" si="17"/>
        <v>#N/A</v>
      </c>
      <c r="AL76" s="44" t="e">
        <f t="shared" ca="1" si="18"/>
        <v>#VALUE!</v>
      </c>
      <c r="AM76" s="44" t="e">
        <f t="shared" ca="1" si="19"/>
        <v>#VALUE!</v>
      </c>
      <c r="AN76" s="36" t="str">
        <f t="shared" ca="1" si="20"/>
        <v>00</v>
      </c>
      <c r="AO76" s="36" t="str">
        <f t="shared" ca="1" si="21"/>
        <v>06</v>
      </c>
      <c r="AP76" s="36" t="str">
        <f t="shared" ca="1" si="22"/>
        <v>00</v>
      </c>
      <c r="AQ76" s="36" t="str">
        <f t="shared" ca="1" si="23"/>
        <v>00</v>
      </c>
      <c r="AR76" s="36" t="str">
        <f t="shared" ca="1" si="24"/>
        <v>00</v>
      </c>
      <c r="AS76" s="36"/>
    </row>
    <row r="77" spans="19:45" ht="30" customHeight="1" x14ac:dyDescent="0.25">
      <c r="S77" s="7" t="s">
        <v>721</v>
      </c>
      <c r="T77" s="15" t="s">
        <v>26</v>
      </c>
      <c r="U77" s="36" t="str">
        <f t="shared" ca="1" si="12"/>
        <v>0x07=-41.60,-41.10;</v>
      </c>
      <c r="V77" s="37"/>
      <c r="W77" s="37"/>
      <c r="X77" s="68"/>
      <c r="Y77" s="68"/>
      <c r="Z77" s="55" t="e">
        <f t="shared" ca="1" si="13"/>
        <v>#VALUE!</v>
      </c>
      <c r="AA77" s="39" t="s">
        <v>584</v>
      </c>
      <c r="AB77" s="40">
        <v>1.5</v>
      </c>
      <c r="AC77" s="40" t="s">
        <v>995</v>
      </c>
      <c r="AD77" s="40">
        <v>1</v>
      </c>
      <c r="AE77" s="41" t="s">
        <v>436</v>
      </c>
      <c r="AF77" s="42">
        <v>-41.6</v>
      </c>
      <c r="AG77" s="47">
        <f t="shared" si="25"/>
        <v>-41.1</v>
      </c>
      <c r="AH77" s="43" t="e">
        <f t="shared" ca="1" si="14"/>
        <v>#VALUE!</v>
      </c>
      <c r="AI77" s="43" t="e">
        <f t="shared" ca="1" si="15"/>
        <v>#VALUE!</v>
      </c>
      <c r="AJ77" s="44" t="e">
        <f t="shared" ca="1" si="16"/>
        <v>#N/A</v>
      </c>
      <c r="AK77" s="44" t="e">
        <f t="shared" ca="1" si="17"/>
        <v>#N/A</v>
      </c>
      <c r="AL77" s="44" t="e">
        <f t="shared" ca="1" si="18"/>
        <v>#VALUE!</v>
      </c>
      <c r="AM77" s="44" t="e">
        <f t="shared" ca="1" si="19"/>
        <v>#VALUE!</v>
      </c>
      <c r="AN77" s="36" t="str">
        <f t="shared" ca="1" si="20"/>
        <v>00</v>
      </c>
      <c r="AO77" s="36" t="str">
        <f t="shared" ca="1" si="21"/>
        <v>07</v>
      </c>
      <c r="AP77" s="36" t="str">
        <f t="shared" ca="1" si="22"/>
        <v>00</v>
      </c>
      <c r="AQ77" s="36" t="str">
        <f t="shared" ca="1" si="23"/>
        <v>00</v>
      </c>
      <c r="AR77" s="36" t="str">
        <f t="shared" ca="1" si="24"/>
        <v>00</v>
      </c>
      <c r="AS77" s="36"/>
    </row>
    <row r="78" spans="19:45" ht="30" customHeight="1" x14ac:dyDescent="0.25">
      <c r="S78" s="7" t="s">
        <v>20</v>
      </c>
      <c r="T78" s="15">
        <v>-38</v>
      </c>
      <c r="U78" s="36" t="str">
        <f t="shared" ca="1" si="12"/>
        <v>Code Error</v>
      </c>
      <c r="V78" s="37"/>
      <c r="W78" s="37"/>
      <c r="X78" s="38"/>
      <c r="Y78" s="38"/>
      <c r="Z78" s="55">
        <f t="shared" ca="1" si="13"/>
        <v>1.2370000000000001</v>
      </c>
      <c r="AA78" s="39" t="s">
        <v>584</v>
      </c>
      <c r="AB78" s="40">
        <v>0.5</v>
      </c>
      <c r="AC78" s="40" t="s">
        <v>995</v>
      </c>
      <c r="AD78" s="40">
        <v>1</v>
      </c>
      <c r="AE78" s="41">
        <v>6.7000000000000004E-2</v>
      </c>
      <c r="AF78" s="42">
        <v>-42</v>
      </c>
      <c r="AG78" s="47">
        <f t="shared" si="25"/>
        <v>-41.6</v>
      </c>
      <c r="AH78" s="43">
        <f t="shared" ca="1" si="14"/>
        <v>-40.762999999999998</v>
      </c>
      <c r="AI78" s="43">
        <f t="shared" ca="1" si="15"/>
        <v>-40.363</v>
      </c>
      <c r="AJ78" s="44" t="e">
        <f t="shared" ca="1" si="16"/>
        <v>#N/A</v>
      </c>
      <c r="AK78" s="44" t="e">
        <f t="shared" ca="1" si="17"/>
        <v>#N/A</v>
      </c>
      <c r="AL78" s="44" t="e">
        <f t="shared" ca="1" si="18"/>
        <v>#N/A</v>
      </c>
      <c r="AM78" s="44" t="e">
        <f t="shared" ca="1" si="19"/>
        <v>#N/A</v>
      </c>
      <c r="AN78" s="36" t="str">
        <f t="shared" ca="1" si="20"/>
        <v>00</v>
      </c>
      <c r="AO78" s="36" t="str">
        <f t="shared" ca="1" si="21"/>
        <v>05</v>
      </c>
      <c r="AP78" s="36" t="str">
        <f t="shared" ca="1" si="22"/>
        <v>00</v>
      </c>
      <c r="AQ78" s="36" t="str">
        <f t="shared" ca="1" si="23"/>
        <v>00</v>
      </c>
      <c r="AR78" s="36" t="str">
        <f t="shared" ca="1" si="24"/>
        <v>錯誤: 找不到列值 '0.067'，搜尋範圍為第 1 到 31 行，欄位 BY</v>
      </c>
      <c r="AS78" s="36"/>
    </row>
    <row r="79" spans="19:45" ht="30" customHeight="1" x14ac:dyDescent="0.25">
      <c r="S79" s="7" t="s">
        <v>691</v>
      </c>
      <c r="T79" s="15" t="s">
        <v>1088</v>
      </c>
      <c r="U79" s="36" t="str">
        <f t="shared" ca="1" si="12"/>
        <v>Code Error</v>
      </c>
      <c r="V79" s="37"/>
      <c r="W79" s="37"/>
      <c r="X79" s="38"/>
      <c r="Y79" s="38"/>
      <c r="Z79" s="55">
        <f t="shared" ca="1" si="13"/>
        <v>1.7370000000000001</v>
      </c>
      <c r="AA79" s="39" t="s">
        <v>584</v>
      </c>
      <c r="AB79" s="40">
        <v>1</v>
      </c>
      <c r="AC79" s="40" t="s">
        <v>995</v>
      </c>
      <c r="AD79" s="40">
        <v>1</v>
      </c>
      <c r="AE79" s="41">
        <v>6.7000000000000004E-2</v>
      </c>
      <c r="AF79" s="42">
        <v>-42.5</v>
      </c>
      <c r="AG79" s="47">
        <f t="shared" si="25"/>
        <v>-42</v>
      </c>
      <c r="AH79" s="43">
        <f t="shared" ca="1" si="14"/>
        <v>-40.762999999999998</v>
      </c>
      <c r="AI79" s="43">
        <f t="shared" ca="1" si="15"/>
        <v>-40.262999999999998</v>
      </c>
      <c r="AJ79" s="44" t="e">
        <f t="shared" ca="1" si="16"/>
        <v>#N/A</v>
      </c>
      <c r="AK79" s="44" t="e">
        <f t="shared" ca="1" si="17"/>
        <v>#N/A</v>
      </c>
      <c r="AL79" s="44" t="e">
        <f t="shared" ca="1" si="18"/>
        <v>#N/A</v>
      </c>
      <c r="AM79" s="44" t="e">
        <f t="shared" ca="1" si="19"/>
        <v>#N/A</v>
      </c>
      <c r="AN79" s="36" t="str">
        <f t="shared" ca="1" si="20"/>
        <v>00</v>
      </c>
      <c r="AO79" s="36" t="str">
        <f t="shared" ca="1" si="21"/>
        <v>06</v>
      </c>
      <c r="AP79" s="36" t="str">
        <f t="shared" ca="1" si="22"/>
        <v>00</v>
      </c>
      <c r="AQ79" s="36" t="str">
        <f t="shared" ca="1" si="23"/>
        <v>00</v>
      </c>
      <c r="AR79" s="36" t="str">
        <f t="shared" ca="1" si="24"/>
        <v>錯誤: 找不到列值 '0.067'，搜尋範圍為第 1 到 31 行，欄位 BY</v>
      </c>
      <c r="AS79" s="36"/>
    </row>
    <row r="80" spans="19:45" ht="30" customHeight="1" x14ac:dyDescent="0.25">
      <c r="S80" s="7" t="s">
        <v>544</v>
      </c>
      <c r="T80" s="15" t="s">
        <v>1085</v>
      </c>
      <c r="U80" s="36" t="str">
        <f t="shared" ca="1" si="12"/>
        <v>Code Error</v>
      </c>
      <c r="V80" s="37"/>
      <c r="W80" s="37"/>
      <c r="X80" s="38"/>
      <c r="Y80" s="38"/>
      <c r="Z80" s="48">
        <f t="shared" ca="1" si="13"/>
        <v>2.2370000000000001</v>
      </c>
      <c r="AA80" s="39" t="s">
        <v>584</v>
      </c>
      <c r="AB80" s="40">
        <v>1.5</v>
      </c>
      <c r="AC80" s="40" t="s">
        <v>995</v>
      </c>
      <c r="AD80" s="40">
        <v>1</v>
      </c>
      <c r="AE80" s="41">
        <v>6.7000000000000004E-2</v>
      </c>
      <c r="AF80" s="42">
        <v>-43</v>
      </c>
      <c r="AG80" s="49">
        <f t="shared" si="25"/>
        <v>-42.5</v>
      </c>
      <c r="AH80" s="43">
        <f t="shared" ca="1" si="14"/>
        <v>-40.762999999999998</v>
      </c>
      <c r="AI80" s="43">
        <f t="shared" ca="1" si="15"/>
        <v>-40.262999999999998</v>
      </c>
      <c r="AJ80" s="44" t="e">
        <f t="shared" ca="1" si="16"/>
        <v>#N/A</v>
      </c>
      <c r="AK80" s="44" t="e">
        <f t="shared" ca="1" si="17"/>
        <v>#N/A</v>
      </c>
      <c r="AL80" s="44" t="e">
        <f t="shared" ca="1" si="18"/>
        <v>#N/A</v>
      </c>
      <c r="AM80" s="44" t="e">
        <f t="shared" ca="1" si="19"/>
        <v>#N/A</v>
      </c>
      <c r="AN80" s="36" t="str">
        <f t="shared" ca="1" si="20"/>
        <v>00</v>
      </c>
      <c r="AO80" s="36" t="str">
        <f t="shared" ca="1" si="21"/>
        <v>07</v>
      </c>
      <c r="AP80" s="36" t="str">
        <f t="shared" ca="1" si="22"/>
        <v>00</v>
      </c>
      <c r="AQ80" s="36" t="str">
        <f t="shared" ca="1" si="23"/>
        <v>00</v>
      </c>
      <c r="AR80" s="36" t="str">
        <f t="shared" ca="1" si="24"/>
        <v>錯誤: 找不到列值 '0.067'，搜尋範圍為第 1 到 31 行，欄位 BY</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VLOOKUP(T69,MPN!$A$1:$E$997,4,FALSE)</f>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e">
        <f>VLOOKUP($T73,$AU$1:$AZ$31,MATCH($T67,$AU$1:$AZ$1,0),FALSE)&amp;"_"&amp;T75</f>
        <v>#N/A</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304ZA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N010A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t="e">
        <f>VLOOKUP(T80,$DT$1:$DV$31,3,FALSE)</f>
        <v>#N/A</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44625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70~150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t="s">
        <v>255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v>1.8</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VLOOKUP(U131,$DX$1:$DZ$21,3,FALSE)</f>
        <v>-</v>
      </c>
      <c r="AD131" s="8"/>
    </row>
    <row r="132" spans="19:45" ht="30" customHeight="1" x14ac:dyDescent="0.25">
      <c r="S132" s="7" t="s">
        <v>24</v>
      </c>
      <c r="T132" s="15" t="s">
        <v>606</v>
      </c>
      <c r="U132" s="5" t="s">
        <v>23</v>
      </c>
      <c r="V132" s="7" t="str">
        <f>VLOOKUP(U131,$DX$1:$DZ$21,2,FALSE)</f>
        <v>-</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1276</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1280</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1278</v>
      </c>
      <c r="U135" s="36" t="str">
        <f t="shared" ref="U135:U141" ca="1" si="26">ConfigCode($AA135,$AN135,$AO135,$AP135,$AQ135,$AR135,$AF135,$AG135,2)</f>
        <v>Code Error</v>
      </c>
      <c r="V135" s="37"/>
      <c r="W135" s="37"/>
      <c r="X135" s="68"/>
      <c r="Y135" s="68"/>
      <c r="Z135" s="55" t="e">
        <f t="shared" ref="Z135:Z141" ca="1" si="27" xml:space="preserve">
N("vbias,vlookup vbias range")+
VLOOKUP($AA135,INDIRECT(BoxVal(ROW($AA135),34,COLUMN(T131))),2,FALSE)+
N("gain")+
$AB135+
N("vcm")+
VLOOKUP($AC135,$CT$1:$DC$31,7,FALSE)+
N("(vbias*vcp*vbg-vbias)*sensor ratio")+
VbiasCal($AA135,$AD135,$AE135,BoxVal(ROW($AC135),18,COLUMN($T$22)))+
N("vbias ref+gain ref")+
$V135+$W135</f>
        <v>#VALUE!</v>
      </c>
      <c r="AA135" s="39" t="s">
        <v>1150</v>
      </c>
      <c r="AB135" s="40">
        <v>3.52</v>
      </c>
      <c r="AC135" s="40" t="s">
        <v>996</v>
      </c>
      <c r="AD135" s="40">
        <v>1</v>
      </c>
      <c r="AE135" s="41" t="s">
        <v>436</v>
      </c>
      <c r="AF135" s="42">
        <v>-45.4</v>
      </c>
      <c r="AG135" s="42">
        <v>-45.1</v>
      </c>
      <c r="AH135" s="43" t="e">
        <f t="shared" ref="AH135:AH141" ca="1" si="28">$AF135+$Z135</f>
        <v>#VALUE!</v>
      </c>
      <c r="AI135" s="43" t="e">
        <f t="shared" ref="AI135:AI141" ca="1" si="29">$AG135+$Z135</f>
        <v>#VALUE!</v>
      </c>
      <c r="AJ135" s="44" t="e">
        <f t="shared" ref="AJ135:AJ141" ca="1" si="30" xml:space="preserve">
N("initial sens-loopgain")+
$AF135-BoxVal(ROW($AA135),26,COLUMN(INDIRECT("T"&amp;(INT(ROW($AA152)/65))*65+2)))</f>
        <v>#N/A</v>
      </c>
      <c r="AK135" s="44" t="e">
        <f t="shared" ref="AK135:AK141" ca="1" si="31">AJ135+(AG135-AF135)</f>
        <v>#N/A</v>
      </c>
      <c r="AL135" s="44" t="e">
        <f t="shared" ref="AL135:AL141" ca="1" si="32" xml:space="preserve">
N("initial sens-loopgain-gain-gain ref-vcm")+
$AH135-
BoxVal(ROW($AA135),26,COLUMN(INDIRECT("T"&amp;(INT(ROW($AA152)/65))*65+2)))-
$AB135-
$W135-
IFERROR(VLOOKUP($AC135,$CT$1:$DC$31,7,FALSE),0)</f>
        <v>#VALUE!</v>
      </c>
      <c r="AM135" s="44" t="e">
        <f t="shared" ref="AM135:AM141" ca="1" si="33">AL135+(AG135-AF135)</f>
        <v>#VALUE!</v>
      </c>
      <c r="AN135" s="36" t="str">
        <f t="shared" ref="AN135:AN141" ca="1" si="34">IF(BoxVal(ROW(AA135),9,COLUMN(T133))="FIX","00",ManualLookup(AA135,BoxVal(ROW(AA135),4,COLUMN(AN133)),INDIRECT(DN$3)))</f>
        <v>40</v>
      </c>
      <c r="AO135" s="36" t="str">
        <f t="shared" ref="AO135:AR141" ca="1" si="35">ManualLookup(AB135,BoxVal(ROW(AB135),4,COLUMN(AO133)),INDIRECT(DO$3))</f>
        <v>錯誤: 找不到列值 '3.52'，搜尋範圍為第 1 到 31 行，欄位 BM</v>
      </c>
      <c r="AP135" s="36" t="str">
        <f t="shared" ca="1" si="35"/>
        <v>00</v>
      </c>
      <c r="AQ135" s="36" t="str">
        <f t="shared" ca="1" si="35"/>
        <v>00</v>
      </c>
      <c r="AR135" s="36" t="str">
        <f t="shared" ca="1" si="35"/>
        <v>00</v>
      </c>
      <c r="AS135" s="33"/>
    </row>
    <row r="136" spans="19:45" ht="30" customHeight="1" x14ac:dyDescent="0.25">
      <c r="S136" s="7" t="s">
        <v>13</v>
      </c>
      <c r="T136" s="15" t="s">
        <v>1155</v>
      </c>
      <c r="U136" s="36" t="str">
        <f t="shared" ca="1" si="26"/>
        <v>Code Error</v>
      </c>
      <c r="V136" s="37"/>
      <c r="W136" s="37"/>
      <c r="X136" s="68"/>
      <c r="Y136" s="68"/>
      <c r="Z136" s="55" t="e">
        <f t="shared" ca="1" si="27"/>
        <v>#VALUE!</v>
      </c>
      <c r="AA136" s="39" t="s">
        <v>1150</v>
      </c>
      <c r="AB136" s="40">
        <v>3.52</v>
      </c>
      <c r="AC136" s="40" t="s">
        <v>996</v>
      </c>
      <c r="AD136" s="40">
        <v>1</v>
      </c>
      <c r="AE136" s="41" t="s">
        <v>436</v>
      </c>
      <c r="AF136" s="42">
        <v>-46.3</v>
      </c>
      <c r="AG136" s="47">
        <f t="shared" ref="AG136:AG141" si="36">AF135</f>
        <v>-45.4</v>
      </c>
      <c r="AH136" s="43" t="e">
        <f t="shared" ca="1" si="28"/>
        <v>#VALUE!</v>
      </c>
      <c r="AI136" s="43" t="e">
        <f t="shared" ca="1" si="29"/>
        <v>#VALUE!</v>
      </c>
      <c r="AJ136" s="44" t="e">
        <f t="shared" ca="1" si="30"/>
        <v>#N/A</v>
      </c>
      <c r="AK136" s="44" t="e">
        <f t="shared" ca="1" si="31"/>
        <v>#N/A</v>
      </c>
      <c r="AL136" s="44" t="e">
        <f t="shared" ca="1" si="32"/>
        <v>#VALUE!</v>
      </c>
      <c r="AM136" s="44" t="e">
        <f t="shared" ca="1" si="33"/>
        <v>#VALUE!</v>
      </c>
      <c r="AN136" s="36" t="str">
        <f t="shared" ca="1" si="34"/>
        <v>40</v>
      </c>
      <c r="AO136" s="36" t="str">
        <f t="shared" ca="1" si="35"/>
        <v>錯誤: 找不到列值 '3.52'，搜尋範圍為第 1 到 31 行，欄位 BM</v>
      </c>
      <c r="AP136" s="36" t="str">
        <f t="shared" ca="1" si="35"/>
        <v>00</v>
      </c>
      <c r="AQ136" s="36" t="str">
        <f t="shared" ca="1" si="35"/>
        <v>00</v>
      </c>
      <c r="AR136" s="36" t="str">
        <f t="shared" ca="1" si="35"/>
        <v>00</v>
      </c>
      <c r="AS136" s="36"/>
    </row>
    <row r="137" spans="19:45" ht="30" customHeight="1" x14ac:dyDescent="0.25">
      <c r="S137" s="26"/>
      <c r="T137" s="17"/>
      <c r="U137" s="36" t="str">
        <f t="shared" ca="1" si="26"/>
        <v>Code Error</v>
      </c>
      <c r="V137" s="37"/>
      <c r="W137" s="37"/>
      <c r="X137" s="68"/>
      <c r="Y137" s="68"/>
      <c r="Z137" s="55">
        <f t="shared" ca="1" si="27"/>
        <v>6.6044000000000009</v>
      </c>
      <c r="AA137" s="39" t="s">
        <v>587</v>
      </c>
      <c r="AB137" s="40">
        <v>3.52</v>
      </c>
      <c r="AC137" s="40" t="s">
        <v>995</v>
      </c>
      <c r="AD137" s="40">
        <v>1</v>
      </c>
      <c r="AE137" s="41">
        <v>6.7000000000000004E-2</v>
      </c>
      <c r="AF137" s="42">
        <v>-46.6</v>
      </c>
      <c r="AG137" s="47">
        <f t="shared" si="36"/>
        <v>-46.3</v>
      </c>
      <c r="AH137" s="43">
        <f t="shared" ca="1" si="28"/>
        <v>-39.995600000000003</v>
      </c>
      <c r="AI137" s="43">
        <f t="shared" ca="1" si="29"/>
        <v>-39.695599999999999</v>
      </c>
      <c r="AJ137" s="44" t="e">
        <f t="shared" ca="1" si="30"/>
        <v>#N/A</v>
      </c>
      <c r="AK137" s="44" t="e">
        <f t="shared" ca="1" si="31"/>
        <v>#N/A</v>
      </c>
      <c r="AL137" s="44" t="e">
        <f t="shared" ca="1" si="32"/>
        <v>#N/A</v>
      </c>
      <c r="AM137" s="44" t="e">
        <f t="shared" ca="1" si="33"/>
        <v>#N/A</v>
      </c>
      <c r="AN137" s="36" t="str">
        <f t="shared" ca="1" si="34"/>
        <v>40</v>
      </c>
      <c r="AO137" s="36" t="str">
        <f t="shared" ca="1" si="35"/>
        <v>錯誤: 找不到列值 '3.52'，搜尋範圍為第 1 到 31 行，欄位 BM</v>
      </c>
      <c r="AP137" s="36" t="str">
        <f t="shared" ca="1" si="35"/>
        <v>00</v>
      </c>
      <c r="AQ137" s="36" t="str">
        <f t="shared" ca="1" si="35"/>
        <v>00</v>
      </c>
      <c r="AR137" s="36" t="str">
        <f t="shared" ca="1" si="35"/>
        <v>錯誤: 找不到列值 '0.067'，搜尋範圍為第 1 到 31 行，欄位 BY</v>
      </c>
      <c r="AS137" s="36"/>
    </row>
    <row r="138" spans="19:45" ht="30" customHeight="1" x14ac:dyDescent="0.25">
      <c r="S138" s="7" t="s">
        <v>19</v>
      </c>
      <c r="T138" s="15" t="s">
        <v>1161</v>
      </c>
      <c r="U138" s="36" t="str">
        <f t="shared" ca="1" si="26"/>
        <v>Code Error</v>
      </c>
      <c r="V138" s="37"/>
      <c r="W138" s="37"/>
      <c r="X138" s="68"/>
      <c r="Y138" s="68"/>
      <c r="Z138" s="55" t="e">
        <f t="shared" ca="1" si="27"/>
        <v>#VALUE!</v>
      </c>
      <c r="AA138" s="39" t="s">
        <v>580</v>
      </c>
      <c r="AB138" s="40">
        <v>3.52</v>
      </c>
      <c r="AC138" s="40" t="s">
        <v>995</v>
      </c>
      <c r="AD138" s="40">
        <v>1</v>
      </c>
      <c r="AE138" s="41" t="s">
        <v>436</v>
      </c>
      <c r="AF138" s="42">
        <v>-47.5</v>
      </c>
      <c r="AG138" s="47">
        <f t="shared" si="36"/>
        <v>-46.6</v>
      </c>
      <c r="AH138" s="43" t="e">
        <f t="shared" ca="1" si="28"/>
        <v>#VALUE!</v>
      </c>
      <c r="AI138" s="43" t="e">
        <f t="shared" ca="1" si="29"/>
        <v>#VALUE!</v>
      </c>
      <c r="AJ138" s="44" t="e">
        <f t="shared" ca="1" si="30"/>
        <v>#N/A</v>
      </c>
      <c r="AK138" s="44" t="e">
        <f t="shared" ca="1" si="31"/>
        <v>#N/A</v>
      </c>
      <c r="AL138" s="44" t="e">
        <f t="shared" ca="1" si="32"/>
        <v>#VALUE!</v>
      </c>
      <c r="AM138" s="44" t="e">
        <f t="shared" ca="1" si="33"/>
        <v>#VALUE!</v>
      </c>
      <c r="AN138" s="36" t="str">
        <f t="shared" ca="1" si="34"/>
        <v>50</v>
      </c>
      <c r="AO138" s="36" t="str">
        <f t="shared" ca="1" si="35"/>
        <v>錯誤: 找不到列值 '3.52'，搜尋範圍為第 1 到 31 行，欄位 BM</v>
      </c>
      <c r="AP138" s="36" t="str">
        <f t="shared" ca="1" si="35"/>
        <v>00</v>
      </c>
      <c r="AQ138" s="36" t="str">
        <f t="shared" ca="1" si="35"/>
        <v>00</v>
      </c>
      <c r="AR138" s="36" t="str">
        <f t="shared" ca="1" si="35"/>
        <v>00</v>
      </c>
      <c r="AS138" s="36"/>
    </row>
    <row r="139" spans="19:45" ht="30" customHeight="1" x14ac:dyDescent="0.25">
      <c r="S139" s="7" t="s">
        <v>15</v>
      </c>
      <c r="T139" s="15" t="s">
        <v>1151</v>
      </c>
      <c r="U139" s="36" t="str">
        <f t="shared" ca="1" si="26"/>
        <v>Code Error</v>
      </c>
      <c r="V139" s="37"/>
      <c r="W139" s="37"/>
      <c r="X139" s="68"/>
      <c r="Y139" s="68"/>
      <c r="Z139" s="55">
        <f t="shared" ca="1" si="27"/>
        <v>7.7781000000000002</v>
      </c>
      <c r="AA139" s="39" t="s">
        <v>580</v>
      </c>
      <c r="AB139" s="40">
        <v>3.52</v>
      </c>
      <c r="AC139" s="40" t="s">
        <v>995</v>
      </c>
      <c r="AD139" s="40">
        <v>1</v>
      </c>
      <c r="AE139" s="41">
        <v>6.7000000000000004E-2</v>
      </c>
      <c r="AF139" s="42">
        <v>-48</v>
      </c>
      <c r="AG139" s="47">
        <f t="shared" si="36"/>
        <v>-47.5</v>
      </c>
      <c r="AH139" s="43">
        <f t="shared" ca="1" si="28"/>
        <v>-40.221899999999998</v>
      </c>
      <c r="AI139" s="43">
        <f t="shared" ca="1" si="29"/>
        <v>-39.721899999999998</v>
      </c>
      <c r="AJ139" s="44" t="e">
        <f t="shared" ca="1" si="30"/>
        <v>#N/A</v>
      </c>
      <c r="AK139" s="44" t="e">
        <f t="shared" ca="1" si="31"/>
        <v>#N/A</v>
      </c>
      <c r="AL139" s="44" t="e">
        <f t="shared" ca="1" si="32"/>
        <v>#N/A</v>
      </c>
      <c r="AM139" s="44" t="e">
        <f t="shared" ca="1" si="33"/>
        <v>#N/A</v>
      </c>
      <c r="AN139" s="36" t="str">
        <f t="shared" ca="1" si="34"/>
        <v>50</v>
      </c>
      <c r="AO139" s="36" t="str">
        <f t="shared" ca="1" si="35"/>
        <v>錯誤: 找不到列值 '3.52'，搜尋範圍為第 1 到 31 行，欄位 BM</v>
      </c>
      <c r="AP139" s="36" t="str">
        <f t="shared" ca="1" si="35"/>
        <v>00</v>
      </c>
      <c r="AQ139" s="36" t="str">
        <f t="shared" ca="1" si="35"/>
        <v>00</v>
      </c>
      <c r="AR139" s="36" t="str">
        <f t="shared" ca="1" si="35"/>
        <v>錯誤: 找不到列值 '0.067'，搜尋範圍為第 1 到 31 行，欄位 BY</v>
      </c>
      <c r="AS139" s="36"/>
    </row>
    <row r="140" spans="19:45" ht="30" customHeight="1" x14ac:dyDescent="0.25">
      <c r="S140" s="7" t="s">
        <v>705</v>
      </c>
      <c r="T140" s="15" t="s">
        <v>1152</v>
      </c>
      <c r="U140" s="36" t="str">
        <f t="shared" ca="1" si="26"/>
        <v>Code Error</v>
      </c>
      <c r="V140" s="37"/>
      <c r="W140" s="37"/>
      <c r="X140" s="68"/>
      <c r="Y140" s="68"/>
      <c r="Z140" s="55" t="e">
        <f t="shared" ca="1" si="27"/>
        <v>#VALUE!</v>
      </c>
      <c r="AA140" s="39" t="s">
        <v>581</v>
      </c>
      <c r="AB140" s="40">
        <v>3.52</v>
      </c>
      <c r="AC140" s="40" t="s">
        <v>995</v>
      </c>
      <c r="AD140" s="40">
        <v>1</v>
      </c>
      <c r="AE140" s="41" t="s">
        <v>436</v>
      </c>
      <c r="AF140" s="42">
        <v>-48.5</v>
      </c>
      <c r="AG140" s="47">
        <f t="shared" si="36"/>
        <v>-48</v>
      </c>
      <c r="AH140" s="43" t="e">
        <f t="shared" ca="1" si="28"/>
        <v>#VALUE!</v>
      </c>
      <c r="AI140" s="43" t="e">
        <f t="shared" ca="1" si="29"/>
        <v>#VALUE!</v>
      </c>
      <c r="AJ140" s="44" t="e">
        <f t="shared" ca="1" si="30"/>
        <v>#N/A</v>
      </c>
      <c r="AK140" s="44" t="e">
        <f t="shared" ca="1" si="31"/>
        <v>#N/A</v>
      </c>
      <c r="AL140" s="44" t="e">
        <f t="shared" ca="1" si="32"/>
        <v>#VALUE!</v>
      </c>
      <c r="AM140" s="44" t="e">
        <f t="shared" ca="1" si="33"/>
        <v>#VALUE!</v>
      </c>
      <c r="AN140" s="36" t="str">
        <f t="shared" ca="1" si="34"/>
        <v>60</v>
      </c>
      <c r="AO140" s="36" t="str">
        <f t="shared" ca="1" si="35"/>
        <v>錯誤: 找不到列值 '3.52'，搜尋範圍為第 1 到 31 行，欄位 BM</v>
      </c>
      <c r="AP140" s="36" t="str">
        <f t="shared" ca="1" si="35"/>
        <v>00</v>
      </c>
      <c r="AQ140" s="36" t="str">
        <f t="shared" ca="1" si="35"/>
        <v>00</v>
      </c>
      <c r="AR140" s="36" t="str">
        <f t="shared" ca="1" si="35"/>
        <v>00</v>
      </c>
      <c r="AS140" s="36"/>
    </row>
    <row r="141" spans="19:45" ht="30" customHeight="1" x14ac:dyDescent="0.25">
      <c r="S141" s="7" t="s">
        <v>605</v>
      </c>
      <c r="T141" s="15" t="s">
        <v>991</v>
      </c>
      <c r="U141" s="36" t="str">
        <f t="shared" ca="1" si="26"/>
        <v>Code Error</v>
      </c>
      <c r="V141" s="37"/>
      <c r="W141" s="37"/>
      <c r="X141" s="68"/>
      <c r="Y141" s="68"/>
      <c r="Z141" s="55">
        <f t="shared" ca="1" si="27"/>
        <v>8.9518000000000004</v>
      </c>
      <c r="AA141" s="39" t="s">
        <v>581</v>
      </c>
      <c r="AB141" s="40">
        <v>3.52</v>
      </c>
      <c r="AC141" s="40" t="s">
        <v>995</v>
      </c>
      <c r="AD141" s="40">
        <v>1</v>
      </c>
      <c r="AE141" s="41">
        <v>6.7000000000000004E-2</v>
      </c>
      <c r="AF141" s="42">
        <v>-49.5</v>
      </c>
      <c r="AG141" s="47">
        <f t="shared" si="36"/>
        <v>-48.5</v>
      </c>
      <c r="AH141" s="43">
        <f t="shared" ca="1" si="28"/>
        <v>-40.548200000000001</v>
      </c>
      <c r="AI141" s="43">
        <f t="shared" ca="1" si="29"/>
        <v>-39.548200000000001</v>
      </c>
      <c r="AJ141" s="44" t="e">
        <f t="shared" ca="1" si="30"/>
        <v>#N/A</v>
      </c>
      <c r="AK141" s="44" t="e">
        <f t="shared" ca="1" si="31"/>
        <v>#N/A</v>
      </c>
      <c r="AL141" s="44" t="e">
        <f t="shared" ca="1" si="32"/>
        <v>#N/A</v>
      </c>
      <c r="AM141" s="44" t="e">
        <f t="shared" ca="1" si="33"/>
        <v>#N/A</v>
      </c>
      <c r="AN141" s="36" t="str">
        <f t="shared" ca="1" si="34"/>
        <v>60</v>
      </c>
      <c r="AO141" s="36" t="str">
        <f t="shared" ca="1" si="35"/>
        <v>錯誤: 找不到列值 '3.52'，搜尋範圍為第 1 到 31 行，欄位 BM</v>
      </c>
      <c r="AP141" s="36" t="str">
        <f t="shared" ca="1" si="35"/>
        <v>00</v>
      </c>
      <c r="AQ141" s="36" t="str">
        <f t="shared" ca="1" si="35"/>
        <v>00</v>
      </c>
      <c r="AR141" s="36" t="str">
        <f t="shared" ca="1" si="35"/>
        <v>錯誤: 找不到列值 '0.067'，搜尋範圍為第 1 到 31 行，欄位 BY</v>
      </c>
      <c r="AS141" s="36"/>
    </row>
    <row r="142" spans="19:45" ht="30" customHeight="1" x14ac:dyDescent="0.25">
      <c r="S142" s="7"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1088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1085</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f>VLOOKUP(T134,MPN!$A$1:$E$997,4,FALSE)</f>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2</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e">
        <f>VLOOKUP($T138,$AU$1:$AZ$31,MATCH($T132,$AU$1:$AZ$1,0),FALSE)&amp;"_"&amp;T140</f>
        <v>#N/A</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VLOOKUP($T134,MPN!$A$1:$E$497,2,FALSE)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304ZA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t="e">
        <f>VLOOKUP(T145,$DT$1:$DV$31,3,FALSE)</f>
        <v>#N/A</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44625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-38+/-2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70~150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15V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14V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12V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VLOOKUP(U196,$DX$1:$DZ$21,3,FALSE)</f>
        <v>-</v>
      </c>
      <c r="AD196" s="8"/>
    </row>
    <row r="197" spans="19:45" ht="30" customHeight="1" x14ac:dyDescent="0.25">
      <c r="S197" s="7" t="s">
        <v>24</v>
      </c>
      <c r="T197" s="15" t="s">
        <v>1163</v>
      </c>
      <c r="U197" s="5" t="s">
        <v>23</v>
      </c>
      <c r="V197" s="7" t="str">
        <f>VLOOKUP(U196,$DX$1:$DZ$21,2,FALSE)</f>
        <v>-</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1282</v>
      </c>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1278</v>
      </c>
      <c r="U200" s="36" t="str">
        <f t="shared" ref="U200:U218" ca="1" si="37">ConfigCode($AA200,$AN200,$AO200,$AP200,$AQ200,$AR200,$AF200,$AG200,2)</f>
        <v>Code Error</v>
      </c>
      <c r="V200" s="37"/>
      <c r="W200" s="37"/>
      <c r="X200" s="68"/>
      <c r="Y200" s="68"/>
      <c r="Z200" s="55" t="e">
        <f t="shared" ref="Z200:Z218" ca="1" si="38" xml:space="preserve">
N("vbias,vlookup vbias range")+
VLOOKUP($AA200,INDIRECT(BoxVal(ROW($AA200),34,COLUMN(T196))),2,FALSE)+
N("gain")+
$AB200+
N("vcm")+
VLOOKUP($AC200,$CT$1:$DC$31,7,FALSE)+
N("(vbias*vcp*vbg-vbias)*sensor ratio")+
VbiasCal($AA200,$AD200,$AE200,BoxVal(ROW($AC200),18,COLUMN($T$22)))+
N("vbias ref+gain ref")+
$V200+$W200</f>
        <v>#N/A</v>
      </c>
      <c r="AA200" s="39" t="s">
        <v>1161</v>
      </c>
      <c r="AB200" s="40">
        <v>0</v>
      </c>
      <c r="AC200" s="40" t="s">
        <v>996</v>
      </c>
      <c r="AD200" s="40">
        <v>1</v>
      </c>
      <c r="AE200" s="41" t="s">
        <v>436</v>
      </c>
      <c r="AF200" s="42">
        <v>-38.299999999999997</v>
      </c>
      <c r="AG200" s="42">
        <v>-37.5</v>
      </c>
      <c r="AH200" s="43" t="e">
        <f t="shared" ref="AH200:AH218" ca="1" si="39">$AF200+$Z200</f>
        <v>#N/A</v>
      </c>
      <c r="AI200" s="43" t="e">
        <f t="shared" ref="AI200:AI218" ca="1" si="40">$AG200+$Z200</f>
        <v>#N/A</v>
      </c>
      <c r="AJ200" s="44" t="e">
        <f t="shared" ref="AJ200:AJ218" ca="1" si="41" xml:space="preserve">
N("initial sens-loopgain")+
$AF200-BoxVal(ROW($AA200),26,COLUMN(INDIRECT("T"&amp;(INT(ROW($AA217)/65))*65+2)))</f>
        <v>#N/A</v>
      </c>
      <c r="AK200" s="44" t="e">
        <f t="shared" ref="AK200:AK218" ca="1" si="42">AJ200+(AG200-AF200)</f>
        <v>#N/A</v>
      </c>
      <c r="AL200" s="44" t="e">
        <f t="shared" ref="AL200:AL218" ca="1" si="43" xml:space="preserve">
N("initial sens-loopgain-gain-gain ref-vcm")+
$AH200-
BoxVal(ROW($AA200),26,COLUMN(INDIRECT("T"&amp;(INT(ROW($AA217)/65))*65+2)))-
$AB200-
$W200-
IFERROR(VLOOKUP($AC200,$CT$1:$DC$31,7,FALSE),0)</f>
        <v>#N/A</v>
      </c>
      <c r="AM200" s="44" t="e">
        <f t="shared" ref="AM200:AM218" ca="1" si="44">AL200+(AG200-AF200)</f>
        <v>#N/A</v>
      </c>
      <c r="AN200" s="36" t="str">
        <f t="shared" ref="AN200:AN218" ca="1" si="45">IF(BoxVal(ROW(AA200),9,COLUMN(T198))="FIX","00",ManualLookup(AA200,BoxVal(ROW(AA200),4,COLUMN(AN198)),INDIRECT(DN$3)))</f>
        <v>錯誤: 找不到列值 '9V'，搜尋範圍為第 1 到 31 行，欄位 BB</v>
      </c>
      <c r="AO200" s="36" t="str">
        <f t="shared" ref="AO200:AO218" ca="1" si="46">ManualLookup(AB200,BoxVal(ROW(AB200),4,COLUMN(AO198)),INDIRECT(DO$3))</f>
        <v>00</v>
      </c>
      <c r="AP200" s="36" t="str">
        <f t="shared" ref="AP200:AP218" ca="1" si="47">ManualLookup(AC200,BoxVal(ROW(AC200),4,COLUMN(AP198)),INDIRECT(DP$3))</f>
        <v>00</v>
      </c>
      <c r="AQ200" s="36" t="str">
        <f t="shared" ref="AQ200:AQ218" ca="1" si="48">ManualLookup(AD200,BoxVal(ROW(AD200),4,COLUMN(AQ198)),INDIRECT(DQ$3))</f>
        <v>00</v>
      </c>
      <c r="AR200" s="36" t="str">
        <f t="shared" ref="AR200:AR218" ca="1" si="49">ManualLookup(AE200,BoxVal(ROW(AE200),4,COLUMN(AR198)),INDIRECT(DR$3))</f>
        <v>00</v>
      </c>
      <c r="AS200" s="33"/>
    </row>
    <row r="201" spans="19:45" ht="30" customHeight="1" x14ac:dyDescent="0.25">
      <c r="S201" s="7" t="s">
        <v>13</v>
      </c>
      <c r="T201" s="15" t="s">
        <v>1281</v>
      </c>
      <c r="U201" s="36" t="str">
        <f t="shared" ca="1" si="37"/>
        <v>Code Error</v>
      </c>
      <c r="V201" s="37"/>
      <c r="W201" s="37"/>
      <c r="X201" s="68"/>
      <c r="Y201" s="68"/>
      <c r="Z201" s="55" t="e">
        <f t="shared" ca="1" si="38"/>
        <v>#N/A</v>
      </c>
      <c r="AA201" s="39" t="s">
        <v>1161</v>
      </c>
      <c r="AB201" s="40">
        <v>0.5</v>
      </c>
      <c r="AC201" s="40" t="s">
        <v>996</v>
      </c>
      <c r="AD201" s="40">
        <v>1</v>
      </c>
      <c r="AE201" s="41" t="s">
        <v>436</v>
      </c>
      <c r="AF201" s="42">
        <v>-38.799999999999997</v>
      </c>
      <c r="AG201" s="47">
        <f t="shared" ref="AG201:AG218" si="50">AF200</f>
        <v>-38.299999999999997</v>
      </c>
      <c r="AH201" s="43" t="e">
        <f t="shared" ca="1" si="39"/>
        <v>#N/A</v>
      </c>
      <c r="AI201" s="43" t="e">
        <f t="shared" ca="1" si="40"/>
        <v>#N/A</v>
      </c>
      <c r="AJ201" s="44" t="e">
        <f t="shared" ca="1" si="41"/>
        <v>#N/A</v>
      </c>
      <c r="AK201" s="44" t="e">
        <f t="shared" ca="1" si="42"/>
        <v>#N/A</v>
      </c>
      <c r="AL201" s="44" t="e">
        <f t="shared" ca="1" si="43"/>
        <v>#N/A</v>
      </c>
      <c r="AM201" s="44" t="e">
        <f t="shared" ca="1" si="44"/>
        <v>#N/A</v>
      </c>
      <c r="AN201" s="36" t="str">
        <f t="shared" ca="1" si="45"/>
        <v>錯誤: 找不到列值 '9V'，搜尋範圍為第 1 到 31 行，欄位 BB</v>
      </c>
      <c r="AO201" s="36" t="str">
        <f t="shared" ca="1" si="46"/>
        <v>05</v>
      </c>
      <c r="AP201" s="36" t="str">
        <f t="shared" ca="1" si="47"/>
        <v>00</v>
      </c>
      <c r="AQ201" s="36" t="str">
        <f t="shared" ca="1" si="48"/>
        <v>00</v>
      </c>
      <c r="AR201" s="36" t="str">
        <f t="shared" ca="1" si="49"/>
        <v>00</v>
      </c>
      <c r="AS201" s="36"/>
    </row>
    <row r="202" spans="19:45" ht="30" customHeight="1" x14ac:dyDescent="0.25">
      <c r="S202" s="26"/>
      <c r="T202" s="17"/>
      <c r="U202" s="36" t="str">
        <f t="shared" ca="1" si="37"/>
        <v>Code Error</v>
      </c>
      <c r="V202" s="37"/>
      <c r="W202" s="37"/>
      <c r="X202" s="68"/>
      <c r="Y202" s="68"/>
      <c r="Z202" s="55" t="e">
        <f t="shared" ca="1" si="38"/>
        <v>#N/A</v>
      </c>
      <c r="AA202" s="39" t="s">
        <v>965</v>
      </c>
      <c r="AB202" s="40">
        <v>1</v>
      </c>
      <c r="AC202" s="40" t="s">
        <v>995</v>
      </c>
      <c r="AD202" s="40">
        <v>1</v>
      </c>
      <c r="AE202" s="41" t="s">
        <v>436</v>
      </c>
      <c r="AF202" s="42">
        <v>-39.299999999999997</v>
      </c>
      <c r="AG202" s="47">
        <f t="shared" si="50"/>
        <v>-38.799999999999997</v>
      </c>
      <c r="AH202" s="43" t="e">
        <f t="shared" ca="1" si="39"/>
        <v>#N/A</v>
      </c>
      <c r="AI202" s="43" t="e">
        <f t="shared" ca="1" si="40"/>
        <v>#N/A</v>
      </c>
      <c r="AJ202" s="44" t="e">
        <f t="shared" ca="1" si="41"/>
        <v>#N/A</v>
      </c>
      <c r="AK202" s="44" t="e">
        <f t="shared" ca="1" si="42"/>
        <v>#N/A</v>
      </c>
      <c r="AL202" s="44" t="e">
        <f t="shared" ca="1" si="43"/>
        <v>#N/A</v>
      </c>
      <c r="AM202" s="44" t="e">
        <f t="shared" ca="1" si="44"/>
        <v>#N/A</v>
      </c>
      <c r="AN202" s="36" t="str">
        <f t="shared" ca="1" si="45"/>
        <v>錯誤: 找不到列值 '9V'，搜尋範圍為第 1 到 31 行，欄位 BB</v>
      </c>
      <c r="AO202" s="36" t="str">
        <f t="shared" ca="1" si="46"/>
        <v>06</v>
      </c>
      <c r="AP202" s="36" t="str">
        <f t="shared" ca="1" si="47"/>
        <v>00</v>
      </c>
      <c r="AQ202" s="36" t="str">
        <f t="shared" ca="1" si="48"/>
        <v>00</v>
      </c>
      <c r="AR202" s="36" t="str">
        <f t="shared" ca="1" si="49"/>
        <v>00</v>
      </c>
      <c r="AS202" s="36"/>
    </row>
    <row r="203" spans="19:45" ht="30" customHeight="1" x14ac:dyDescent="0.25">
      <c r="S203" s="7" t="s">
        <v>19</v>
      </c>
      <c r="T203" s="15" t="s">
        <v>1161</v>
      </c>
      <c r="U203" s="36" t="str">
        <f t="shared" ca="1" si="37"/>
        <v>Code Error</v>
      </c>
      <c r="V203" s="37"/>
      <c r="W203" s="37"/>
      <c r="X203" s="68"/>
      <c r="Y203" s="68"/>
      <c r="Z203" s="55" t="e">
        <f t="shared" ca="1" si="38"/>
        <v>#N/A</v>
      </c>
      <c r="AA203" s="39" t="s">
        <v>965</v>
      </c>
      <c r="AB203" s="40">
        <v>1.5</v>
      </c>
      <c r="AC203" s="40" t="s">
        <v>995</v>
      </c>
      <c r="AD203" s="40">
        <v>1</v>
      </c>
      <c r="AE203" s="41" t="s">
        <v>436</v>
      </c>
      <c r="AF203" s="42">
        <v>-39.799999999999997</v>
      </c>
      <c r="AG203" s="47">
        <f t="shared" si="50"/>
        <v>-39.299999999999997</v>
      </c>
      <c r="AH203" s="43" t="e">
        <f t="shared" ca="1" si="39"/>
        <v>#N/A</v>
      </c>
      <c r="AI203" s="43" t="e">
        <f t="shared" ca="1" si="40"/>
        <v>#N/A</v>
      </c>
      <c r="AJ203" s="44" t="e">
        <f t="shared" ca="1" si="41"/>
        <v>#N/A</v>
      </c>
      <c r="AK203" s="44" t="e">
        <f t="shared" ca="1" si="42"/>
        <v>#N/A</v>
      </c>
      <c r="AL203" s="44" t="e">
        <f t="shared" ca="1" si="43"/>
        <v>#N/A</v>
      </c>
      <c r="AM203" s="44" t="e">
        <f t="shared" ca="1" si="44"/>
        <v>#N/A</v>
      </c>
      <c r="AN203" s="36" t="str">
        <f t="shared" ca="1" si="45"/>
        <v>錯誤: 找不到列值 '9V'，搜尋範圍為第 1 到 31 行，欄位 BB</v>
      </c>
      <c r="AO203" s="36" t="str">
        <f t="shared" ca="1" si="46"/>
        <v>07</v>
      </c>
      <c r="AP203" s="36" t="str">
        <f t="shared" ca="1" si="47"/>
        <v>00</v>
      </c>
      <c r="AQ203" s="36" t="str">
        <f t="shared" ca="1" si="48"/>
        <v>00</v>
      </c>
      <c r="AR203" s="36" t="str">
        <f t="shared" ca="1" si="49"/>
        <v>00</v>
      </c>
      <c r="AS203" s="36"/>
    </row>
    <row r="204" spans="19:45" ht="30" customHeight="1" x14ac:dyDescent="0.25">
      <c r="S204" s="7" t="s">
        <v>15</v>
      </c>
      <c r="T204" s="15" t="s">
        <v>1151</v>
      </c>
      <c r="U204" s="36" t="str">
        <f t="shared" ca="1" si="37"/>
        <v>Code Error</v>
      </c>
      <c r="V204" s="37"/>
      <c r="W204" s="37"/>
      <c r="X204" s="68"/>
      <c r="Y204" s="68"/>
      <c r="Z204" s="55" t="e">
        <f t="shared" ca="1" si="38"/>
        <v>#N/A</v>
      </c>
      <c r="AA204" s="39" t="s">
        <v>965</v>
      </c>
      <c r="AB204" s="40">
        <v>2</v>
      </c>
      <c r="AC204" s="40" t="s">
        <v>995</v>
      </c>
      <c r="AD204" s="40">
        <v>1</v>
      </c>
      <c r="AE204" s="41" t="s">
        <v>436</v>
      </c>
      <c r="AF204" s="42">
        <v>-40.1</v>
      </c>
      <c r="AG204" s="47">
        <f t="shared" si="50"/>
        <v>-39.799999999999997</v>
      </c>
      <c r="AH204" s="43" t="e">
        <f t="shared" ca="1" si="39"/>
        <v>#N/A</v>
      </c>
      <c r="AI204" s="43" t="e">
        <f t="shared" ca="1" si="40"/>
        <v>#N/A</v>
      </c>
      <c r="AJ204" s="44" t="e">
        <f t="shared" ca="1" si="41"/>
        <v>#N/A</v>
      </c>
      <c r="AK204" s="44" t="e">
        <f t="shared" ca="1" si="42"/>
        <v>#N/A</v>
      </c>
      <c r="AL204" s="44" t="e">
        <f t="shared" ca="1" si="43"/>
        <v>#N/A</v>
      </c>
      <c r="AM204" s="44" t="e">
        <f t="shared" ca="1" si="44"/>
        <v>#N/A</v>
      </c>
      <c r="AN204" s="36" t="str">
        <f t="shared" ca="1" si="45"/>
        <v>錯誤: 找不到列值 '9V'，搜尋範圍為第 1 到 31 行，欄位 BB</v>
      </c>
      <c r="AO204" s="36" t="str">
        <f t="shared" ca="1" si="46"/>
        <v>錯誤: 找不到列值 '2'，搜尋範圍為第 1 到 31 行，欄位 BM</v>
      </c>
      <c r="AP204" s="36" t="str">
        <f t="shared" ca="1" si="47"/>
        <v>00</v>
      </c>
      <c r="AQ204" s="36" t="str">
        <f t="shared" ca="1" si="48"/>
        <v>00</v>
      </c>
      <c r="AR204" s="36" t="str">
        <f t="shared" ca="1" si="49"/>
        <v>00</v>
      </c>
      <c r="AS204" s="36"/>
    </row>
    <row r="205" spans="19:45" ht="30" customHeight="1" x14ac:dyDescent="0.25">
      <c r="S205" s="7" t="s">
        <v>705</v>
      </c>
      <c r="T205" s="15" t="s">
        <v>1152</v>
      </c>
      <c r="U205" s="36" t="str">
        <f t="shared" ca="1" si="37"/>
        <v>Code Error</v>
      </c>
      <c r="V205" s="37"/>
      <c r="W205" s="37"/>
      <c r="X205" s="68"/>
      <c r="Y205" s="68"/>
      <c r="Z205" s="55" t="e">
        <f t="shared" ca="1" si="38"/>
        <v>#N/A</v>
      </c>
      <c r="AA205" s="39" t="s">
        <v>965</v>
      </c>
      <c r="AB205" s="40">
        <v>1</v>
      </c>
      <c r="AC205" s="40" t="s">
        <v>995</v>
      </c>
      <c r="AD205" s="40">
        <v>1</v>
      </c>
      <c r="AE205" s="41">
        <v>6.7000000000000004E-2</v>
      </c>
      <c r="AF205" s="42">
        <v>-40.6</v>
      </c>
      <c r="AG205" s="47">
        <f t="shared" si="50"/>
        <v>-40.1</v>
      </c>
      <c r="AH205" s="43" t="e">
        <f t="shared" ca="1" si="39"/>
        <v>#N/A</v>
      </c>
      <c r="AI205" s="43" t="e">
        <f t="shared" ca="1" si="40"/>
        <v>#N/A</v>
      </c>
      <c r="AJ205" s="44" t="e">
        <f t="shared" ca="1" si="41"/>
        <v>#N/A</v>
      </c>
      <c r="AK205" s="44" t="e">
        <f t="shared" ca="1" si="42"/>
        <v>#N/A</v>
      </c>
      <c r="AL205" s="44" t="e">
        <f t="shared" ca="1" si="43"/>
        <v>#N/A</v>
      </c>
      <c r="AM205" s="44" t="e">
        <f t="shared" ca="1" si="44"/>
        <v>#N/A</v>
      </c>
      <c r="AN205" s="36" t="str">
        <f t="shared" ca="1" si="45"/>
        <v>錯誤: 找不到列值 '9V'，搜尋範圍為第 1 到 31 行，欄位 BB</v>
      </c>
      <c r="AO205" s="36" t="str">
        <f t="shared" ca="1" si="46"/>
        <v>06</v>
      </c>
      <c r="AP205" s="36" t="str">
        <f t="shared" ca="1" si="47"/>
        <v>00</v>
      </c>
      <c r="AQ205" s="36" t="str">
        <f t="shared" ca="1" si="48"/>
        <v>00</v>
      </c>
      <c r="AR205" s="36" t="str">
        <f t="shared" ca="1" si="49"/>
        <v>錯誤: 找不到列值 '0.067'，搜尋範圍為第 1 到 31 行，欄位 BY</v>
      </c>
      <c r="AS205" s="36"/>
    </row>
    <row r="206" spans="19:45" ht="30" customHeight="1" x14ac:dyDescent="0.25">
      <c r="S206" s="7" t="s">
        <v>605</v>
      </c>
      <c r="T206" s="15" t="s">
        <v>991</v>
      </c>
      <c r="U206" s="36" t="str">
        <f t="shared" ca="1" si="37"/>
        <v>Code Error</v>
      </c>
      <c r="V206" s="37"/>
      <c r="W206" s="37"/>
      <c r="X206" s="68"/>
      <c r="Y206" s="68"/>
      <c r="Z206" s="55" t="e">
        <f t="shared" ca="1" si="38"/>
        <v>#N/A</v>
      </c>
      <c r="AA206" s="39" t="s">
        <v>965</v>
      </c>
      <c r="AB206" s="40">
        <v>1.5</v>
      </c>
      <c r="AC206" s="40" t="s">
        <v>995</v>
      </c>
      <c r="AD206" s="40">
        <v>1</v>
      </c>
      <c r="AE206" s="41">
        <v>6.7000000000000004E-2</v>
      </c>
      <c r="AF206" s="42">
        <v>-41.1</v>
      </c>
      <c r="AG206" s="47">
        <f t="shared" si="50"/>
        <v>-40.6</v>
      </c>
      <c r="AH206" s="43" t="e">
        <f t="shared" ca="1" si="39"/>
        <v>#N/A</v>
      </c>
      <c r="AI206" s="43" t="e">
        <f t="shared" ca="1" si="40"/>
        <v>#N/A</v>
      </c>
      <c r="AJ206" s="44" t="e">
        <f t="shared" ca="1" si="41"/>
        <v>#N/A</v>
      </c>
      <c r="AK206" s="44" t="e">
        <f t="shared" ca="1" si="42"/>
        <v>#N/A</v>
      </c>
      <c r="AL206" s="44" t="e">
        <f t="shared" ca="1" si="43"/>
        <v>#N/A</v>
      </c>
      <c r="AM206" s="44" t="e">
        <f t="shared" ca="1" si="44"/>
        <v>#N/A</v>
      </c>
      <c r="AN206" s="36" t="str">
        <f t="shared" ca="1" si="45"/>
        <v>錯誤: 找不到列值 '9V'，搜尋範圍為第 1 到 31 行，欄位 BB</v>
      </c>
      <c r="AO206" s="36" t="str">
        <f t="shared" ca="1" si="46"/>
        <v>07</v>
      </c>
      <c r="AP206" s="36" t="str">
        <f t="shared" ca="1" si="47"/>
        <v>00</v>
      </c>
      <c r="AQ206" s="36" t="str">
        <f t="shared" ca="1" si="48"/>
        <v>00</v>
      </c>
      <c r="AR206" s="36" t="str">
        <f t="shared" ca="1" si="49"/>
        <v>錯誤: 找不到列值 '0.067'，搜尋範圍為第 1 到 31 行，欄位 BY</v>
      </c>
      <c r="AS206" s="36"/>
    </row>
    <row r="207" spans="19:45" ht="30" customHeight="1" x14ac:dyDescent="0.25">
      <c r="S207" s="7" t="s">
        <v>721</v>
      </c>
      <c r="T207" s="15" t="s">
        <v>26</v>
      </c>
      <c r="U207" s="36" t="str">
        <f t="shared" ca="1" si="37"/>
        <v>0x06=-41.60,-41.10;</v>
      </c>
      <c r="V207" s="37"/>
      <c r="W207" s="37"/>
      <c r="X207" s="68"/>
      <c r="Y207" s="68"/>
      <c r="Z207" s="55" t="e">
        <f t="shared" ca="1" si="38"/>
        <v>#VALUE!</v>
      </c>
      <c r="AA207" s="39" t="s">
        <v>584</v>
      </c>
      <c r="AB207" s="40">
        <v>1</v>
      </c>
      <c r="AC207" s="40" t="s">
        <v>995</v>
      </c>
      <c r="AD207" s="40">
        <v>1</v>
      </c>
      <c r="AE207" s="41" t="s">
        <v>436</v>
      </c>
      <c r="AF207" s="42">
        <v>-41.6</v>
      </c>
      <c r="AG207" s="47">
        <f t="shared" si="50"/>
        <v>-41.1</v>
      </c>
      <c r="AH207" s="43" t="e">
        <f t="shared" ca="1" si="39"/>
        <v>#VALUE!</v>
      </c>
      <c r="AI207" s="43" t="e">
        <f t="shared" ca="1" si="40"/>
        <v>#VALUE!</v>
      </c>
      <c r="AJ207" s="44" t="e">
        <f t="shared" ca="1" si="41"/>
        <v>#N/A</v>
      </c>
      <c r="AK207" s="44" t="e">
        <f t="shared" ca="1" si="42"/>
        <v>#N/A</v>
      </c>
      <c r="AL207" s="44" t="e">
        <f t="shared" ca="1" si="43"/>
        <v>#VALUE!</v>
      </c>
      <c r="AM207" s="44" t="e">
        <f t="shared" ca="1" si="44"/>
        <v>#VALUE!</v>
      </c>
      <c r="AN207" s="36" t="str">
        <f t="shared" ca="1" si="45"/>
        <v>00</v>
      </c>
      <c r="AO207" s="36" t="str">
        <f t="shared" ca="1" si="46"/>
        <v>06</v>
      </c>
      <c r="AP207" s="36" t="str">
        <f t="shared" ca="1" si="47"/>
        <v>00</v>
      </c>
      <c r="AQ207" s="36" t="str">
        <f t="shared" ca="1" si="48"/>
        <v>00</v>
      </c>
      <c r="AR207" s="36" t="str">
        <f t="shared" ca="1" si="49"/>
        <v>00</v>
      </c>
      <c r="AS207" s="36"/>
    </row>
    <row r="208" spans="19:45" ht="30" customHeight="1" x14ac:dyDescent="0.25">
      <c r="S208" s="7" t="s">
        <v>20</v>
      </c>
      <c r="T208" s="15">
        <v>-38</v>
      </c>
      <c r="U208" s="36" t="str">
        <f t="shared" ca="1" si="37"/>
        <v>0x07=-42.10,-41.60;</v>
      </c>
      <c r="V208" s="37"/>
      <c r="W208" s="37"/>
      <c r="X208" s="38"/>
      <c r="Y208" s="38"/>
      <c r="Z208" s="55" t="e">
        <f t="shared" ca="1" si="38"/>
        <v>#VALUE!</v>
      </c>
      <c r="AA208" s="39" t="s">
        <v>584</v>
      </c>
      <c r="AB208" s="40">
        <v>1.5</v>
      </c>
      <c r="AC208" s="40" t="s">
        <v>995</v>
      </c>
      <c r="AD208" s="40">
        <v>1</v>
      </c>
      <c r="AE208" s="41" t="s">
        <v>436</v>
      </c>
      <c r="AF208" s="42">
        <v>-42.1</v>
      </c>
      <c r="AG208" s="47">
        <f t="shared" si="50"/>
        <v>-41.6</v>
      </c>
      <c r="AH208" s="43" t="e">
        <f t="shared" ca="1" si="39"/>
        <v>#VALUE!</v>
      </c>
      <c r="AI208" s="43" t="e">
        <f t="shared" ca="1" si="40"/>
        <v>#VALUE!</v>
      </c>
      <c r="AJ208" s="44" t="e">
        <f t="shared" ca="1" si="41"/>
        <v>#N/A</v>
      </c>
      <c r="AK208" s="44" t="e">
        <f t="shared" ca="1" si="42"/>
        <v>#N/A</v>
      </c>
      <c r="AL208" s="44" t="e">
        <f t="shared" ca="1" si="43"/>
        <v>#VALUE!</v>
      </c>
      <c r="AM208" s="44" t="e">
        <f t="shared" ca="1" si="44"/>
        <v>#VALUE!</v>
      </c>
      <c r="AN208" s="36" t="str">
        <f t="shared" ca="1" si="45"/>
        <v>00</v>
      </c>
      <c r="AO208" s="36" t="str">
        <f t="shared" ca="1" si="46"/>
        <v>07</v>
      </c>
      <c r="AP208" s="36" t="str">
        <f t="shared" ca="1" si="47"/>
        <v>00</v>
      </c>
      <c r="AQ208" s="36" t="str">
        <f t="shared" ca="1" si="48"/>
        <v>00</v>
      </c>
      <c r="AR208" s="36" t="str">
        <f t="shared" ca="1" si="49"/>
        <v>00</v>
      </c>
      <c r="AS208" s="36"/>
    </row>
    <row r="209" spans="19:45" ht="30" customHeight="1" x14ac:dyDescent="0.25">
      <c r="S209" s="7" t="s">
        <v>691</v>
      </c>
      <c r="T209" s="15" t="s">
        <v>1088</v>
      </c>
      <c r="U209" s="36" t="str">
        <f t="shared" ca="1" si="37"/>
        <v>Code Error</v>
      </c>
      <c r="V209" s="37"/>
      <c r="W209" s="37"/>
      <c r="X209" s="38"/>
      <c r="Y209" s="38"/>
      <c r="Z209" s="55" t="e">
        <f t="shared" ca="1" si="38"/>
        <v>#VALUE!</v>
      </c>
      <c r="AA209" s="39" t="s">
        <v>584</v>
      </c>
      <c r="AB209" s="40">
        <v>2</v>
      </c>
      <c r="AC209" s="40" t="s">
        <v>995</v>
      </c>
      <c r="AD209" s="40">
        <v>1</v>
      </c>
      <c r="AE209" s="41" t="s">
        <v>436</v>
      </c>
      <c r="AF209" s="42">
        <v>-42.6</v>
      </c>
      <c r="AG209" s="47">
        <f t="shared" si="50"/>
        <v>-42.1</v>
      </c>
      <c r="AH209" s="43" t="e">
        <f t="shared" ca="1" si="39"/>
        <v>#VALUE!</v>
      </c>
      <c r="AI209" s="43" t="e">
        <f t="shared" ca="1" si="40"/>
        <v>#VALUE!</v>
      </c>
      <c r="AJ209" s="44" t="e">
        <f t="shared" ca="1" si="41"/>
        <v>#N/A</v>
      </c>
      <c r="AK209" s="44" t="e">
        <f t="shared" ca="1" si="42"/>
        <v>#N/A</v>
      </c>
      <c r="AL209" s="44" t="e">
        <f t="shared" ca="1" si="43"/>
        <v>#VALUE!</v>
      </c>
      <c r="AM209" s="44" t="e">
        <f t="shared" ca="1" si="44"/>
        <v>#VALUE!</v>
      </c>
      <c r="AN209" s="36" t="str">
        <f t="shared" ca="1" si="45"/>
        <v>00</v>
      </c>
      <c r="AO209" s="36" t="str">
        <f t="shared" ca="1" si="46"/>
        <v>錯誤: 找不到列值 '2'，搜尋範圍為第 1 到 31 行，欄位 BM</v>
      </c>
      <c r="AP209" s="36" t="str">
        <f t="shared" ca="1" si="47"/>
        <v>00</v>
      </c>
      <c r="AQ209" s="36" t="str">
        <f t="shared" ca="1" si="48"/>
        <v>00</v>
      </c>
      <c r="AR209" s="36" t="str">
        <f t="shared" ca="1" si="49"/>
        <v>00</v>
      </c>
      <c r="AS209" s="36"/>
    </row>
    <row r="210" spans="19:45" ht="30" customHeight="1" x14ac:dyDescent="0.25">
      <c r="S210" s="7" t="s">
        <v>544</v>
      </c>
      <c r="T210" s="15" t="s">
        <v>1085</v>
      </c>
      <c r="U210" s="36" t="str">
        <f t="shared" ca="1" si="37"/>
        <v>Code Error</v>
      </c>
      <c r="V210" s="37"/>
      <c r="W210" s="37"/>
      <c r="X210" s="38"/>
      <c r="Y210" s="38"/>
      <c r="Z210" s="48">
        <f t="shared" ca="1" si="38"/>
        <v>1.7370000000000001</v>
      </c>
      <c r="AA210" s="39" t="s">
        <v>584</v>
      </c>
      <c r="AB210" s="40">
        <v>1</v>
      </c>
      <c r="AC210" s="40" t="s">
        <v>995</v>
      </c>
      <c r="AD210" s="40">
        <v>1</v>
      </c>
      <c r="AE210" s="41">
        <v>6.7000000000000004E-2</v>
      </c>
      <c r="AF210" s="42">
        <v>-42.9</v>
      </c>
      <c r="AG210" s="49">
        <f t="shared" si="50"/>
        <v>-42.6</v>
      </c>
      <c r="AH210" s="43">
        <f t="shared" ca="1" si="39"/>
        <v>-41.162999999999997</v>
      </c>
      <c r="AI210" s="43">
        <f t="shared" ca="1" si="40"/>
        <v>-40.863</v>
      </c>
      <c r="AJ210" s="44" t="e">
        <f t="shared" ca="1" si="41"/>
        <v>#N/A</v>
      </c>
      <c r="AK210" s="44" t="e">
        <f t="shared" ca="1" si="42"/>
        <v>#N/A</v>
      </c>
      <c r="AL210" s="44" t="e">
        <f t="shared" ca="1" si="43"/>
        <v>#N/A</v>
      </c>
      <c r="AM210" s="44" t="e">
        <f t="shared" ca="1" si="44"/>
        <v>#N/A</v>
      </c>
      <c r="AN210" s="36" t="str">
        <f t="shared" ca="1" si="45"/>
        <v>00</v>
      </c>
      <c r="AO210" s="36" t="str">
        <f t="shared" ca="1" si="46"/>
        <v>06</v>
      </c>
      <c r="AP210" s="36" t="str">
        <f t="shared" ca="1" si="47"/>
        <v>00</v>
      </c>
      <c r="AQ210" s="36" t="str">
        <f t="shared" ca="1" si="48"/>
        <v>00</v>
      </c>
      <c r="AR210" s="36" t="str">
        <f t="shared" ca="1" si="49"/>
        <v>錯誤: 找不到列值 '0.067'，搜尋範圍為第 1 到 31 行，欄位 BY</v>
      </c>
      <c r="AS210" s="36"/>
    </row>
    <row r="211" spans="19:45" ht="30" customHeight="1" x14ac:dyDescent="0.25">
      <c r="S211" s="7" t="s">
        <v>12</v>
      </c>
      <c r="T211" s="15" t="s">
        <v>548</v>
      </c>
      <c r="U211" s="36" t="str">
        <f t="shared" ca="1" si="37"/>
        <v>Code Error</v>
      </c>
      <c r="V211" s="37">
        <v>-0.15</v>
      </c>
      <c r="W211" s="37"/>
      <c r="X211" s="38"/>
      <c r="Y211" s="38"/>
      <c r="Z211" s="48">
        <f t="shared" ca="1" si="38"/>
        <v>2.0870000000000002</v>
      </c>
      <c r="AA211" s="39" t="s">
        <v>584</v>
      </c>
      <c r="AB211" s="40">
        <v>1.5</v>
      </c>
      <c r="AC211" s="40" t="s">
        <v>995</v>
      </c>
      <c r="AD211" s="40">
        <v>1</v>
      </c>
      <c r="AE211" s="41">
        <v>6.7000000000000004E-2</v>
      </c>
      <c r="AF211" s="42">
        <v>-43.4</v>
      </c>
      <c r="AG211" s="49">
        <f t="shared" si="50"/>
        <v>-42.9</v>
      </c>
      <c r="AH211" s="43">
        <f t="shared" ca="1" si="39"/>
        <v>-41.312999999999995</v>
      </c>
      <c r="AI211" s="43">
        <f t="shared" ca="1" si="40"/>
        <v>-40.812999999999995</v>
      </c>
      <c r="AJ211" s="44" t="e">
        <f t="shared" ca="1" si="41"/>
        <v>#N/A</v>
      </c>
      <c r="AK211" s="44" t="e">
        <f t="shared" ca="1" si="42"/>
        <v>#N/A</v>
      </c>
      <c r="AL211" s="44" t="e">
        <f t="shared" ca="1" si="43"/>
        <v>#N/A</v>
      </c>
      <c r="AM211" s="44" t="e">
        <f t="shared" ca="1" si="44"/>
        <v>#N/A</v>
      </c>
      <c r="AN211" s="36" t="str">
        <f t="shared" ca="1" si="45"/>
        <v>00</v>
      </c>
      <c r="AO211" s="36" t="str">
        <f t="shared" ca="1" si="46"/>
        <v>07</v>
      </c>
      <c r="AP211" s="36" t="str">
        <f t="shared" ca="1" si="47"/>
        <v>00</v>
      </c>
      <c r="AQ211" s="36" t="str">
        <f t="shared" ca="1" si="48"/>
        <v>00</v>
      </c>
      <c r="AR211" s="36" t="str">
        <f t="shared" ca="1" si="49"/>
        <v>錯誤: 找不到列值 '0.067'，搜尋範圍為第 1 到 31 行，欄位 BY</v>
      </c>
      <c r="AS211" s="36"/>
    </row>
    <row r="212" spans="19:45" ht="30" customHeight="1" x14ac:dyDescent="0.25">
      <c r="S212" s="26" t="s">
        <v>773</v>
      </c>
      <c r="T212" s="15" t="s">
        <v>562</v>
      </c>
      <c r="U212" s="36" t="str">
        <f t="shared" ca="1" si="37"/>
        <v>0x36=-43.60,-43.40;</v>
      </c>
      <c r="V212" s="37">
        <v>-0.15</v>
      </c>
      <c r="W212" s="37"/>
      <c r="X212" s="38"/>
      <c r="Y212" s="38"/>
      <c r="Z212" s="48" t="e">
        <f t="shared" ca="1" si="38"/>
        <v>#VALUE!</v>
      </c>
      <c r="AA212" s="39" t="s">
        <v>586</v>
      </c>
      <c r="AB212" s="40">
        <v>1</v>
      </c>
      <c r="AC212" s="40" t="s">
        <v>995</v>
      </c>
      <c r="AD212" s="40">
        <v>1</v>
      </c>
      <c r="AE212" s="41" t="s">
        <v>436</v>
      </c>
      <c r="AF212" s="42">
        <v>-43.6</v>
      </c>
      <c r="AG212" s="49">
        <f t="shared" si="50"/>
        <v>-43.4</v>
      </c>
      <c r="AH212" s="43" t="e">
        <f t="shared" ca="1" si="39"/>
        <v>#VALUE!</v>
      </c>
      <c r="AI212" s="43" t="e">
        <f t="shared" ca="1" si="40"/>
        <v>#VALUE!</v>
      </c>
      <c r="AJ212" s="44" t="e">
        <f t="shared" ca="1" si="41"/>
        <v>#N/A</v>
      </c>
      <c r="AK212" s="44" t="e">
        <f t="shared" ca="1" si="42"/>
        <v>#N/A</v>
      </c>
      <c r="AL212" s="44" t="e">
        <f t="shared" ca="1" si="43"/>
        <v>#VALUE!</v>
      </c>
      <c r="AM212" s="44" t="e">
        <f t="shared" ca="1" si="44"/>
        <v>#VALUE!</v>
      </c>
      <c r="AN212" s="36" t="str">
        <f t="shared" ca="1" si="45"/>
        <v>30</v>
      </c>
      <c r="AO212" s="36" t="str">
        <f t="shared" ca="1" si="46"/>
        <v>06</v>
      </c>
      <c r="AP212" s="36" t="str">
        <f t="shared" ca="1" si="47"/>
        <v>00</v>
      </c>
      <c r="AQ212" s="36" t="str">
        <f t="shared" ca="1" si="48"/>
        <v>00</v>
      </c>
      <c r="AR212" s="36" t="str">
        <f t="shared" ca="1" si="49"/>
        <v>00</v>
      </c>
      <c r="AS212" s="36"/>
    </row>
    <row r="213" spans="19:45" ht="30" customHeight="1" x14ac:dyDescent="0.25">
      <c r="S213" s="7" t="s">
        <v>573</v>
      </c>
      <c r="T213" s="15">
        <v>1.1000000000000001</v>
      </c>
      <c r="U213" s="36" t="str">
        <f t="shared" ca="1" si="37"/>
        <v>0x37=-43.90,-43.60;</v>
      </c>
      <c r="V213" s="37">
        <v>-0.5</v>
      </c>
      <c r="W213" s="37"/>
      <c r="X213" s="38"/>
      <c r="Y213" s="38"/>
      <c r="Z213" s="48" t="e">
        <f t="shared" ca="1" si="38"/>
        <v>#VALUE!</v>
      </c>
      <c r="AA213" s="39" t="s">
        <v>586</v>
      </c>
      <c r="AB213" s="40">
        <v>1.5</v>
      </c>
      <c r="AC213" s="40" t="s">
        <v>995</v>
      </c>
      <c r="AD213" s="40">
        <v>1</v>
      </c>
      <c r="AE213" s="41" t="s">
        <v>436</v>
      </c>
      <c r="AF213" s="42">
        <v>-43.9</v>
      </c>
      <c r="AG213" s="49">
        <f t="shared" si="50"/>
        <v>-43.6</v>
      </c>
      <c r="AH213" s="43" t="e">
        <f t="shared" ca="1" si="39"/>
        <v>#VALUE!</v>
      </c>
      <c r="AI213" s="43" t="e">
        <f t="shared" ca="1" si="40"/>
        <v>#VALUE!</v>
      </c>
      <c r="AJ213" s="44" t="e">
        <f t="shared" ca="1" si="41"/>
        <v>#N/A</v>
      </c>
      <c r="AK213" s="44" t="e">
        <f t="shared" ca="1" si="42"/>
        <v>#N/A</v>
      </c>
      <c r="AL213" s="44" t="e">
        <f t="shared" ca="1" si="43"/>
        <v>#VALUE!</v>
      </c>
      <c r="AM213" s="44" t="e">
        <f t="shared" ca="1" si="44"/>
        <v>#VALUE!</v>
      </c>
      <c r="AN213" s="36" t="str">
        <f t="shared" ca="1" si="45"/>
        <v>30</v>
      </c>
      <c r="AO213" s="36" t="str">
        <f t="shared" ca="1" si="46"/>
        <v>07</v>
      </c>
      <c r="AP213" s="36" t="str">
        <f t="shared" ca="1" si="47"/>
        <v>00</v>
      </c>
      <c r="AQ213" s="36" t="str">
        <f t="shared" ca="1" si="48"/>
        <v>00</v>
      </c>
      <c r="AR213" s="36" t="str">
        <f t="shared" ca="1" si="49"/>
        <v>00</v>
      </c>
      <c r="AS213" s="36"/>
    </row>
    <row r="214" spans="19:45" ht="30" customHeight="1" x14ac:dyDescent="0.25">
      <c r="S214" s="7" t="s">
        <v>590</v>
      </c>
      <c r="T214" s="15">
        <f>VLOOKUP(T199,MPN!$A$1:$E$997,4,FALSE)</f>
        <v>-38</v>
      </c>
      <c r="U214" s="36" t="str">
        <f t="shared" ca="1" si="37"/>
        <v>Code Error</v>
      </c>
      <c r="V214" s="37">
        <v>-0.5</v>
      </c>
      <c r="W214" s="37"/>
      <c r="X214" s="38"/>
      <c r="Y214" s="38"/>
      <c r="Z214" s="48" t="e">
        <f t="shared" ca="1" si="38"/>
        <v>#VALUE!</v>
      </c>
      <c r="AA214" s="39" t="s">
        <v>586</v>
      </c>
      <c r="AB214" s="40">
        <v>2</v>
      </c>
      <c r="AC214" s="40" t="s">
        <v>995</v>
      </c>
      <c r="AD214" s="40">
        <v>1</v>
      </c>
      <c r="AE214" s="41" t="s">
        <v>436</v>
      </c>
      <c r="AF214" s="42">
        <v>-44.4</v>
      </c>
      <c r="AG214" s="49">
        <f t="shared" si="50"/>
        <v>-43.9</v>
      </c>
      <c r="AH214" s="43" t="e">
        <f t="shared" ca="1" si="39"/>
        <v>#VALUE!</v>
      </c>
      <c r="AI214" s="43" t="e">
        <f t="shared" ca="1" si="40"/>
        <v>#VALUE!</v>
      </c>
      <c r="AJ214" s="44" t="e">
        <f t="shared" ca="1" si="41"/>
        <v>#N/A</v>
      </c>
      <c r="AK214" s="44" t="e">
        <f t="shared" ca="1" si="42"/>
        <v>#N/A</v>
      </c>
      <c r="AL214" s="44" t="e">
        <f t="shared" ca="1" si="43"/>
        <v>#VALUE!</v>
      </c>
      <c r="AM214" s="44" t="e">
        <f t="shared" ca="1" si="44"/>
        <v>#VALUE!</v>
      </c>
      <c r="AN214" s="36" t="str">
        <f t="shared" ca="1" si="45"/>
        <v>30</v>
      </c>
      <c r="AO214" s="36" t="str">
        <f t="shared" ca="1" si="46"/>
        <v>錯誤: 找不到列值 '2'，搜尋範圍為第 1 到 31 行，欄位 BM</v>
      </c>
      <c r="AP214" s="36" t="str">
        <f t="shared" ca="1" si="47"/>
        <v>00</v>
      </c>
      <c r="AQ214" s="36" t="str">
        <f t="shared" ca="1" si="48"/>
        <v>00</v>
      </c>
      <c r="AR214" s="36" t="str">
        <f t="shared" ca="1" si="49"/>
        <v>00</v>
      </c>
      <c r="AS214" s="36"/>
    </row>
    <row r="215" spans="19:45" ht="30" customHeight="1" x14ac:dyDescent="0.25">
      <c r="S215" s="7" t="s">
        <v>693</v>
      </c>
      <c r="T215" s="15">
        <v>0.8</v>
      </c>
      <c r="U215" s="36" t="str">
        <f t="shared" ca="1" si="37"/>
        <v>0x38=-45.10,-44.40;</v>
      </c>
      <c r="V215" s="37">
        <v>-0.5</v>
      </c>
      <c r="W215" s="37"/>
      <c r="X215" s="38"/>
      <c r="Y215" s="38"/>
      <c r="Z215" s="48" t="e">
        <f t="shared" ca="1" si="38"/>
        <v>#VALUE!</v>
      </c>
      <c r="AA215" s="39" t="s">
        <v>586</v>
      </c>
      <c r="AB215" s="40">
        <v>2.5</v>
      </c>
      <c r="AC215" s="40" t="s">
        <v>995</v>
      </c>
      <c r="AD215" s="40">
        <v>1</v>
      </c>
      <c r="AE215" s="41" t="s">
        <v>436</v>
      </c>
      <c r="AF215" s="42">
        <v>-45.1</v>
      </c>
      <c r="AG215" s="49">
        <f t="shared" si="50"/>
        <v>-44.4</v>
      </c>
      <c r="AH215" s="43" t="e">
        <f t="shared" ca="1" si="39"/>
        <v>#VALUE!</v>
      </c>
      <c r="AI215" s="43" t="e">
        <f t="shared" ca="1" si="40"/>
        <v>#VALUE!</v>
      </c>
      <c r="AJ215" s="44" t="e">
        <f t="shared" ca="1" si="41"/>
        <v>#N/A</v>
      </c>
      <c r="AK215" s="44" t="e">
        <f t="shared" ca="1" si="42"/>
        <v>#N/A</v>
      </c>
      <c r="AL215" s="44" t="e">
        <f t="shared" ca="1" si="43"/>
        <v>#VALUE!</v>
      </c>
      <c r="AM215" s="44" t="e">
        <f t="shared" ca="1" si="44"/>
        <v>#VALUE!</v>
      </c>
      <c r="AN215" s="36" t="str">
        <f t="shared" ca="1" si="45"/>
        <v>30</v>
      </c>
      <c r="AO215" s="36" t="str">
        <f t="shared" ca="1" si="46"/>
        <v>08</v>
      </c>
      <c r="AP215" s="36" t="str">
        <f t="shared" ca="1" si="47"/>
        <v>00</v>
      </c>
      <c r="AQ215" s="36" t="str">
        <f t="shared" ca="1" si="48"/>
        <v>00</v>
      </c>
      <c r="AR215" s="36" t="str">
        <f t="shared" ca="1" si="49"/>
        <v>00</v>
      </c>
      <c r="AS215" s="36"/>
    </row>
    <row r="216" spans="19:45" ht="30" customHeight="1" x14ac:dyDescent="0.25">
      <c r="S216" s="7" t="s">
        <v>604</v>
      </c>
      <c r="T216" s="7" t="e">
        <f>VLOOKUP($T203,$AU$1:$AZ$31,MATCH($T197,$AU$1:$AZ$1,0),FALSE)&amp;"_"&amp;T205</f>
        <v>#N/A</v>
      </c>
      <c r="U216" s="36" t="str">
        <f t="shared" ca="1" si="37"/>
        <v>0x39=-46.00,-45.10;</v>
      </c>
      <c r="V216" s="37">
        <v>-0.6</v>
      </c>
      <c r="W216" s="37"/>
      <c r="X216" s="38"/>
      <c r="Y216" s="38"/>
      <c r="Z216" s="48" t="e">
        <f t="shared" ca="1" si="38"/>
        <v>#VALUE!</v>
      </c>
      <c r="AA216" s="39" t="s">
        <v>586</v>
      </c>
      <c r="AB216" s="40">
        <v>3.5</v>
      </c>
      <c r="AC216" s="40" t="s">
        <v>995</v>
      </c>
      <c r="AD216" s="40">
        <v>1</v>
      </c>
      <c r="AE216" s="41" t="s">
        <v>436</v>
      </c>
      <c r="AF216" s="42">
        <v>-46</v>
      </c>
      <c r="AG216" s="49">
        <f t="shared" si="50"/>
        <v>-45.1</v>
      </c>
      <c r="AH216" s="43" t="e">
        <f t="shared" ca="1" si="39"/>
        <v>#VALUE!</v>
      </c>
      <c r="AI216" s="43" t="e">
        <f t="shared" ca="1" si="40"/>
        <v>#VALUE!</v>
      </c>
      <c r="AJ216" s="44" t="e">
        <f t="shared" ca="1" si="41"/>
        <v>#N/A</v>
      </c>
      <c r="AK216" s="44" t="e">
        <f t="shared" ca="1" si="42"/>
        <v>#N/A</v>
      </c>
      <c r="AL216" s="44" t="e">
        <f t="shared" ca="1" si="43"/>
        <v>#VALUE!</v>
      </c>
      <c r="AM216" s="44" t="e">
        <f t="shared" ca="1" si="44"/>
        <v>#VALUE!</v>
      </c>
      <c r="AN216" s="36" t="str">
        <f t="shared" ca="1" si="45"/>
        <v>30</v>
      </c>
      <c r="AO216" s="36" t="str">
        <f t="shared" ca="1" si="46"/>
        <v>09</v>
      </c>
      <c r="AP216" s="36" t="str">
        <f t="shared" ca="1" si="47"/>
        <v>00</v>
      </c>
      <c r="AQ216" s="36" t="str">
        <f t="shared" ca="1" si="48"/>
        <v>00</v>
      </c>
      <c r="AR216" s="36" t="str">
        <f t="shared" ca="1" si="49"/>
        <v>00</v>
      </c>
      <c r="AS216" s="36"/>
    </row>
    <row r="217" spans="19:45" ht="30" customHeight="1" x14ac:dyDescent="0.25">
      <c r="S217" s="7" t="s">
        <v>424</v>
      </c>
      <c r="T217" s="7" t="str">
        <f>VLOOKUP($T199,MPN!$A$1:$E$497,2,FALSE)</f>
        <v>AMIC</v>
      </c>
      <c r="U217" s="36" t="str">
        <f t="shared" ca="1" si="37"/>
        <v>0x3A=-47.00,-46.00;</v>
      </c>
      <c r="V217" s="37">
        <v>-0.6</v>
      </c>
      <c r="W217" s="37"/>
      <c r="X217" s="38"/>
      <c r="Y217" s="38"/>
      <c r="Z217" s="48" t="e">
        <f t="shared" ca="1" si="38"/>
        <v>#VALUE!</v>
      </c>
      <c r="AA217" s="39" t="s">
        <v>586</v>
      </c>
      <c r="AB217" s="40">
        <v>4.5</v>
      </c>
      <c r="AC217" s="40" t="s">
        <v>995</v>
      </c>
      <c r="AD217" s="40">
        <v>1</v>
      </c>
      <c r="AE217" s="41" t="s">
        <v>436</v>
      </c>
      <c r="AF217" s="42">
        <v>-47</v>
      </c>
      <c r="AG217" s="49">
        <f t="shared" si="50"/>
        <v>-46</v>
      </c>
      <c r="AH217" s="43" t="e">
        <f t="shared" ca="1" si="39"/>
        <v>#VALUE!</v>
      </c>
      <c r="AI217" s="43" t="e">
        <f t="shared" ca="1" si="40"/>
        <v>#VALUE!</v>
      </c>
      <c r="AJ217" s="44" t="e">
        <f t="shared" ca="1" si="41"/>
        <v>#N/A</v>
      </c>
      <c r="AK217" s="44" t="e">
        <f t="shared" ca="1" si="42"/>
        <v>#N/A</v>
      </c>
      <c r="AL217" s="44" t="e">
        <f t="shared" ca="1" si="43"/>
        <v>#VALUE!</v>
      </c>
      <c r="AM217" s="44" t="e">
        <f t="shared" ca="1" si="44"/>
        <v>#VALUE!</v>
      </c>
      <c r="AN217" s="36" t="str">
        <f t="shared" ca="1" si="45"/>
        <v>30</v>
      </c>
      <c r="AO217" s="36" t="str">
        <f t="shared" ca="1" si="46"/>
        <v>0A</v>
      </c>
      <c r="AP217" s="36" t="str">
        <f t="shared" ca="1" si="47"/>
        <v>00</v>
      </c>
      <c r="AQ217" s="36" t="str">
        <f t="shared" ca="1" si="48"/>
        <v>00</v>
      </c>
      <c r="AR217" s="36" t="str">
        <f t="shared" ca="1" si="49"/>
        <v>00</v>
      </c>
      <c r="AS217" s="36"/>
    </row>
    <row r="218" spans="19:45" ht="30" customHeight="1" x14ac:dyDescent="0.25">
      <c r="S218" s="7" t="s">
        <v>16</v>
      </c>
      <c r="T218" s="7" t="str">
        <f>VLOOKUP($T200,ASIC!$A$1:$B$200,2,FALSE)</f>
        <v>304ZA</v>
      </c>
      <c r="U218" s="36" t="str">
        <f t="shared" ca="1" si="37"/>
        <v>0x3B=-48.00,-47.00;</v>
      </c>
      <c r="V218" s="37">
        <v>-0.7</v>
      </c>
      <c r="W218" s="37"/>
      <c r="X218" s="38"/>
      <c r="Y218" s="38"/>
      <c r="Z218" s="48" t="e">
        <f t="shared" ca="1" si="38"/>
        <v>#VALUE!</v>
      </c>
      <c r="AA218" s="39" t="s">
        <v>586</v>
      </c>
      <c r="AB218" s="40">
        <v>5.5</v>
      </c>
      <c r="AC218" s="40" t="s">
        <v>995</v>
      </c>
      <c r="AD218" s="40">
        <v>1</v>
      </c>
      <c r="AE218" s="41" t="s">
        <v>436</v>
      </c>
      <c r="AF218" s="42">
        <v>-48</v>
      </c>
      <c r="AG218" s="49">
        <f t="shared" si="50"/>
        <v>-47</v>
      </c>
      <c r="AH218" s="43" t="e">
        <f t="shared" ca="1" si="39"/>
        <v>#VALUE!</v>
      </c>
      <c r="AI218" s="43" t="e">
        <f t="shared" ca="1" si="40"/>
        <v>#VALUE!</v>
      </c>
      <c r="AJ218" s="44" t="e">
        <f t="shared" ca="1" si="41"/>
        <v>#N/A</v>
      </c>
      <c r="AK218" s="44" t="e">
        <f t="shared" ca="1" si="42"/>
        <v>#N/A</v>
      </c>
      <c r="AL218" s="44" t="e">
        <f t="shared" ca="1" si="43"/>
        <v>#VALUE!</v>
      </c>
      <c r="AM218" s="44" t="e">
        <f t="shared" ca="1" si="44"/>
        <v>#VALUE!</v>
      </c>
      <c r="AN218" s="36" t="str">
        <f t="shared" ca="1" si="45"/>
        <v>30</v>
      </c>
      <c r="AO218" s="36" t="str">
        <f t="shared" ca="1" si="46"/>
        <v>0B</v>
      </c>
      <c r="AP218" s="36" t="str">
        <f t="shared" ca="1" si="47"/>
        <v>00</v>
      </c>
      <c r="AQ218" s="36" t="str">
        <f t="shared" ca="1" si="48"/>
        <v>00</v>
      </c>
      <c r="AR218" s="36" t="str">
        <f t="shared" ca="1" si="49"/>
        <v>00</v>
      </c>
      <c r="AS218" s="36"/>
    </row>
    <row r="219" spans="19:45" ht="30" customHeight="1" x14ac:dyDescent="0.25">
      <c r="S219" s="7" t="s">
        <v>17</v>
      </c>
      <c r="T219" s="7" t="str">
        <f>VLOOKUP($T201,Sensor!$A$1:$B$100,2,FALSE)</f>
        <v>2410A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t="e">
        <f>VLOOKUP(T210,$DT$1:$DV$31,3,FALSE)</f>
        <v>#N/A</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45106</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15V</v>
      </c>
      <c r="T230" s="3" t="s">
        <v>255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12V</v>
      </c>
      <c r="T233" s="3">
        <v>4.5999999999999996</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11V</v>
      </c>
      <c r="T234" s="3">
        <v>2.2999999999999998</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VLOOKUP(U261,$DX$1:$DZ$21,3,FALSE)</f>
        <v>-</v>
      </c>
      <c r="AD261" s="8"/>
    </row>
    <row r="262" spans="19:45" ht="30" customHeight="1" x14ac:dyDescent="0.25">
      <c r="S262" s="7" t="s">
        <v>24</v>
      </c>
      <c r="T262" s="15" t="s">
        <v>1154</v>
      </c>
      <c r="U262" s="5" t="s">
        <v>23</v>
      </c>
      <c r="V262" s="7" t="str">
        <f>VLOOKUP(U261,$DX$1:$DZ$21,2,FALSE)</f>
        <v>-</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1276</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1283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1278</v>
      </c>
      <c r="U265" s="36" t="str">
        <f t="shared" ref="U265:U274" ca="1" si="51">ConfigCode($AA265,$AN265,$AO265,$AP265,$AQ265,$AR265,$AF265,$AG265,2)</f>
        <v>Code Error</v>
      </c>
      <c r="V265" s="37"/>
      <c r="W265" s="37"/>
      <c r="X265" s="68"/>
      <c r="Y265" s="68"/>
      <c r="Z265" s="55" t="e">
        <f t="shared" ref="Z265:Z274" ca="1" si="52" xml:space="preserve">
N("vbias,vlookup vbias range")+
VLOOKUP($AA265,INDIRECT(BoxVal(ROW($AA265),34,COLUMN(T261))),2,FALSE)+
N("gain")+
$AB265+
N("vcm")+
VLOOKUP($AC265,$CT$1:$DC$31,7,FALSE)+
N("(vbias*vcp*vbg-vbias)*sensor ratio")+
VbiasCal($AA265,$AD265,$AE265,BoxVal(ROW($AC265),18,COLUMN($T$22)))+
N("vbias ref+gain ref")+
$V265+$W265</f>
        <v>#N/A</v>
      </c>
      <c r="AA265" s="39" t="s">
        <v>1284</v>
      </c>
      <c r="AB265" s="40">
        <v>1</v>
      </c>
      <c r="AC265" s="40" t="s">
        <v>996</v>
      </c>
      <c r="AD265" s="40">
        <v>1</v>
      </c>
      <c r="AE265" s="41" t="s">
        <v>436</v>
      </c>
      <c r="AF265" s="42">
        <v>-37.1</v>
      </c>
      <c r="AG265" s="42">
        <v>-36.799999999999997</v>
      </c>
      <c r="AH265" s="43" t="e">
        <f t="shared" ref="AH265:AH274" ca="1" si="53">$AF265+$Z265</f>
        <v>#N/A</v>
      </c>
      <c r="AI265" s="43" t="e">
        <f t="shared" ref="AI265:AI274" ca="1" si="54">$AG265+$Z265</f>
        <v>#N/A</v>
      </c>
      <c r="AJ265" s="44" t="e">
        <f t="shared" ref="AJ265:AJ274" ca="1" si="55" xml:space="preserve">
N("initial sens-loopgain")+
$AF265-BoxVal(ROW($AA265),26,COLUMN(INDIRECT("T"&amp;(INT(ROW($AA282)/65))*65+2)))</f>
        <v>#N/A</v>
      </c>
      <c r="AK265" s="44" t="e">
        <f t="shared" ref="AK265:AK274" ca="1" si="56">AJ265+(AG265-AF265)</f>
        <v>#N/A</v>
      </c>
      <c r="AL265" s="44" t="e">
        <f t="shared" ref="AL265:AL274" ca="1" si="57" xml:space="preserve">
N("initial sens-loopgain-gain-gain ref-vcm")+
$AH265-
BoxVal(ROW($AA265),26,COLUMN(INDIRECT("T"&amp;(INT(ROW($AA282)/65))*65+2)))-
$AB265-
$W265-
IFERROR(VLOOKUP($AC265,$CT$1:$DC$31,7,FALSE),0)</f>
        <v>#N/A</v>
      </c>
      <c r="AM265" s="44" t="e">
        <f t="shared" ref="AM265:AM274" ca="1" si="58">AL265+(AG265-AF265)</f>
        <v>#N/A</v>
      </c>
      <c r="AN265" s="36" t="str">
        <f t="shared" ref="AN265:AN274" ca="1" si="59">IF(BoxVal(ROW(AA265),9,COLUMN(T263))="FIX","00",ManualLookup(AA265,BoxVal(ROW(AA265),4,COLUMN(AN263)),INDIRECT(DN$3)))</f>
        <v>錯誤: 找不到列值 '8V'，搜尋範圍為第 1 到 31 行，欄位 BB</v>
      </c>
      <c r="AO265" s="36" t="str">
        <f t="shared" ref="AO265:AO274" ca="1" si="60">ManualLookup(AB265,BoxVal(ROW(AB265),4,COLUMN(AO263)),INDIRECT(DO$3))</f>
        <v>06</v>
      </c>
      <c r="AP265" s="36" t="str">
        <f t="shared" ref="AP265:AP274" ca="1" si="61">ManualLookup(AC265,BoxVal(ROW(AC265),4,COLUMN(AP263)),INDIRECT(DP$3))</f>
        <v>00</v>
      </c>
      <c r="AQ265" s="36" t="str">
        <f t="shared" ref="AQ265:AQ274" ca="1" si="62">ManualLookup(AD265,BoxVal(ROW(AD265),4,COLUMN(AQ263)),INDIRECT(DQ$3))</f>
        <v>00</v>
      </c>
      <c r="AR265" s="36" t="str">
        <f t="shared" ref="AR265:AR274" ca="1" si="63">ManualLookup(AE265,BoxVal(ROW(AE265),4,COLUMN(AR263)),INDIRECT(DR$3))</f>
        <v>00</v>
      </c>
      <c r="AS265" s="33"/>
    </row>
    <row r="266" spans="19:45" ht="30" customHeight="1" x14ac:dyDescent="0.25">
      <c r="S266" s="7" t="s">
        <v>13</v>
      </c>
      <c r="T266" s="15" t="s">
        <v>1279</v>
      </c>
      <c r="U266" s="36" t="str">
        <f t="shared" ca="1" si="51"/>
        <v>Code Error</v>
      </c>
      <c r="V266" s="37"/>
      <c r="W266" s="37"/>
      <c r="X266" s="68"/>
      <c r="Y266" s="68"/>
      <c r="Z266" s="55" t="e">
        <f t="shared" ca="1" si="52"/>
        <v>#N/A</v>
      </c>
      <c r="AA266" s="39" t="s">
        <v>1284</v>
      </c>
      <c r="AB266" s="40">
        <v>1.5</v>
      </c>
      <c r="AC266" s="40" t="s">
        <v>996</v>
      </c>
      <c r="AD266" s="40">
        <v>1</v>
      </c>
      <c r="AE266" s="41" t="s">
        <v>436</v>
      </c>
      <c r="AF266" s="42">
        <v>-37.799999999999997</v>
      </c>
      <c r="AG266" s="47">
        <f t="shared" ref="AG266:AG274" si="64">AF265</f>
        <v>-37.1</v>
      </c>
      <c r="AH266" s="43" t="e">
        <f t="shared" ca="1" si="53"/>
        <v>#N/A</v>
      </c>
      <c r="AI266" s="43" t="e">
        <f t="shared" ca="1" si="54"/>
        <v>#N/A</v>
      </c>
      <c r="AJ266" s="44" t="e">
        <f t="shared" ca="1" si="55"/>
        <v>#N/A</v>
      </c>
      <c r="AK266" s="44" t="e">
        <f t="shared" ca="1" si="56"/>
        <v>#N/A</v>
      </c>
      <c r="AL266" s="44" t="e">
        <f t="shared" ca="1" si="57"/>
        <v>#N/A</v>
      </c>
      <c r="AM266" s="44" t="e">
        <f t="shared" ca="1" si="58"/>
        <v>#N/A</v>
      </c>
      <c r="AN266" s="36" t="str">
        <f t="shared" ca="1" si="59"/>
        <v>錯誤: 找不到列值 '8V'，搜尋範圍為第 1 到 31 行，欄位 BB</v>
      </c>
      <c r="AO266" s="36" t="str">
        <f t="shared" ca="1" si="60"/>
        <v>07</v>
      </c>
      <c r="AP266" s="36" t="str">
        <f t="shared" ca="1" si="61"/>
        <v>00</v>
      </c>
      <c r="AQ266" s="36" t="str">
        <f t="shared" ca="1" si="62"/>
        <v>00</v>
      </c>
      <c r="AR266" s="36" t="str">
        <f t="shared" ca="1" si="63"/>
        <v>00</v>
      </c>
      <c r="AS266" s="36"/>
    </row>
    <row r="267" spans="19:45" ht="30" customHeight="1" x14ac:dyDescent="0.25">
      <c r="S267" s="26"/>
      <c r="T267" s="17"/>
      <c r="U267" s="36" t="str">
        <f t="shared" ca="1" si="51"/>
        <v>Code Error</v>
      </c>
      <c r="V267" s="37"/>
      <c r="W267" s="37"/>
      <c r="X267" s="68"/>
      <c r="Y267" s="68"/>
      <c r="Z267" s="55" t="e">
        <f t="shared" ca="1" si="52"/>
        <v>#N/A</v>
      </c>
      <c r="AA267" s="39" t="s">
        <v>1268</v>
      </c>
      <c r="AB267" s="40">
        <v>2.5</v>
      </c>
      <c r="AC267" s="40" t="s">
        <v>995</v>
      </c>
      <c r="AD267" s="40">
        <v>1</v>
      </c>
      <c r="AE267" s="41" t="s">
        <v>436</v>
      </c>
      <c r="AF267" s="42">
        <v>-38.799999999999997</v>
      </c>
      <c r="AG267" s="47">
        <f t="shared" si="64"/>
        <v>-37.799999999999997</v>
      </c>
      <c r="AH267" s="43" t="e">
        <f t="shared" ca="1" si="53"/>
        <v>#N/A</v>
      </c>
      <c r="AI267" s="43" t="e">
        <f t="shared" ca="1" si="54"/>
        <v>#N/A</v>
      </c>
      <c r="AJ267" s="44" t="e">
        <f t="shared" ca="1" si="55"/>
        <v>#N/A</v>
      </c>
      <c r="AK267" s="44" t="e">
        <f t="shared" ca="1" si="56"/>
        <v>#N/A</v>
      </c>
      <c r="AL267" s="44" t="e">
        <f t="shared" ca="1" si="57"/>
        <v>#N/A</v>
      </c>
      <c r="AM267" s="44" t="e">
        <f t="shared" ca="1" si="58"/>
        <v>#N/A</v>
      </c>
      <c r="AN267" s="36" t="str">
        <f t="shared" ca="1" si="59"/>
        <v>錯誤: 找不到列值 '8V'，搜尋範圍為第 1 到 31 行，欄位 BB</v>
      </c>
      <c r="AO267" s="36" t="str">
        <f t="shared" ca="1" si="60"/>
        <v>08</v>
      </c>
      <c r="AP267" s="36" t="str">
        <f t="shared" ca="1" si="61"/>
        <v>00</v>
      </c>
      <c r="AQ267" s="36" t="str">
        <f t="shared" ca="1" si="62"/>
        <v>00</v>
      </c>
      <c r="AR267" s="36" t="str">
        <f t="shared" ca="1" si="63"/>
        <v>00</v>
      </c>
      <c r="AS267" s="36"/>
    </row>
    <row r="268" spans="19:45" ht="30" customHeight="1" x14ac:dyDescent="0.25">
      <c r="S268" s="7" t="s">
        <v>19</v>
      </c>
      <c r="T268" s="15" t="s">
        <v>1161</v>
      </c>
      <c r="U268" s="36" t="str">
        <f t="shared" ca="1" si="51"/>
        <v>Code Error</v>
      </c>
      <c r="V268" s="37"/>
      <c r="W268" s="37"/>
      <c r="X268" s="68"/>
      <c r="Y268" s="68"/>
      <c r="Z268" s="55" t="e">
        <f t="shared" ca="1" si="52"/>
        <v>#N/A</v>
      </c>
      <c r="AA268" s="39" t="s">
        <v>1268</v>
      </c>
      <c r="AB268" s="40">
        <v>3.5</v>
      </c>
      <c r="AC268" s="40" t="s">
        <v>995</v>
      </c>
      <c r="AD268" s="40">
        <v>1</v>
      </c>
      <c r="AE268" s="41" t="s">
        <v>436</v>
      </c>
      <c r="AF268" s="42">
        <v>-39.799999999999997</v>
      </c>
      <c r="AG268" s="47">
        <f t="shared" si="64"/>
        <v>-38.799999999999997</v>
      </c>
      <c r="AH268" s="43" t="e">
        <f t="shared" ca="1" si="53"/>
        <v>#N/A</v>
      </c>
      <c r="AI268" s="43" t="e">
        <f t="shared" ca="1" si="54"/>
        <v>#N/A</v>
      </c>
      <c r="AJ268" s="44" t="e">
        <f t="shared" ca="1" si="55"/>
        <v>#N/A</v>
      </c>
      <c r="AK268" s="44" t="e">
        <f t="shared" ca="1" si="56"/>
        <v>#N/A</v>
      </c>
      <c r="AL268" s="44" t="e">
        <f t="shared" ca="1" si="57"/>
        <v>#N/A</v>
      </c>
      <c r="AM268" s="44" t="e">
        <f t="shared" ca="1" si="58"/>
        <v>#N/A</v>
      </c>
      <c r="AN268" s="36" t="str">
        <f t="shared" ca="1" si="59"/>
        <v>錯誤: 找不到列值 '8V'，搜尋範圍為第 1 到 31 行，欄位 BB</v>
      </c>
      <c r="AO268" s="36" t="str">
        <f t="shared" ca="1" si="60"/>
        <v>09</v>
      </c>
      <c r="AP268" s="36" t="str">
        <f t="shared" ca="1" si="61"/>
        <v>00</v>
      </c>
      <c r="AQ268" s="36" t="str">
        <f t="shared" ca="1" si="62"/>
        <v>00</v>
      </c>
      <c r="AR268" s="36" t="str">
        <f t="shared" ca="1" si="63"/>
        <v>00</v>
      </c>
      <c r="AS268" s="36"/>
    </row>
    <row r="269" spans="19:45" ht="30" customHeight="1" x14ac:dyDescent="0.25">
      <c r="S269" s="7" t="s">
        <v>15</v>
      </c>
      <c r="T269" s="15" t="s">
        <v>1151</v>
      </c>
      <c r="U269" s="36" t="str">
        <f t="shared" ca="1" si="51"/>
        <v>Code Error</v>
      </c>
      <c r="V269" s="37"/>
      <c r="W269" s="37"/>
      <c r="X269" s="68"/>
      <c r="Y269" s="68"/>
      <c r="Z269" s="55" t="e">
        <f t="shared" ca="1" si="52"/>
        <v>#N/A</v>
      </c>
      <c r="AA269" s="39" t="s">
        <v>965</v>
      </c>
      <c r="AB269" s="40">
        <v>2</v>
      </c>
      <c r="AC269" s="40" t="s">
        <v>995</v>
      </c>
      <c r="AD269" s="40">
        <v>1</v>
      </c>
      <c r="AE269" s="41" t="s">
        <v>436</v>
      </c>
      <c r="AF269" s="42">
        <v>-40.299999999999997</v>
      </c>
      <c r="AG269" s="47">
        <f t="shared" si="64"/>
        <v>-39.799999999999997</v>
      </c>
      <c r="AH269" s="43" t="e">
        <f t="shared" ca="1" si="53"/>
        <v>#N/A</v>
      </c>
      <c r="AI269" s="43" t="e">
        <f t="shared" ca="1" si="54"/>
        <v>#N/A</v>
      </c>
      <c r="AJ269" s="44" t="e">
        <f t="shared" ca="1" si="55"/>
        <v>#N/A</v>
      </c>
      <c r="AK269" s="44" t="e">
        <f t="shared" ca="1" si="56"/>
        <v>#N/A</v>
      </c>
      <c r="AL269" s="44" t="e">
        <f t="shared" ca="1" si="57"/>
        <v>#N/A</v>
      </c>
      <c r="AM269" s="44" t="e">
        <f t="shared" ca="1" si="58"/>
        <v>#N/A</v>
      </c>
      <c r="AN269" s="36" t="str">
        <f t="shared" ca="1" si="59"/>
        <v>錯誤: 找不到列值 '9V'，搜尋範圍為第 1 到 31 行，欄位 BB</v>
      </c>
      <c r="AO269" s="36" t="str">
        <f t="shared" ca="1" si="60"/>
        <v>錯誤: 找不到列值 '2'，搜尋範圍為第 1 到 31 行，欄位 BM</v>
      </c>
      <c r="AP269" s="36" t="str">
        <f t="shared" ca="1" si="61"/>
        <v>00</v>
      </c>
      <c r="AQ269" s="36" t="str">
        <f t="shared" ca="1" si="62"/>
        <v>00</v>
      </c>
      <c r="AR269" s="36" t="str">
        <f t="shared" ca="1" si="63"/>
        <v>00</v>
      </c>
      <c r="AS269" s="36"/>
    </row>
    <row r="270" spans="19:45" ht="30" customHeight="1" x14ac:dyDescent="0.25">
      <c r="S270" s="7" t="s">
        <v>705</v>
      </c>
      <c r="T270" s="15" t="s">
        <v>1152</v>
      </c>
      <c r="U270" s="36" t="str">
        <f t="shared" ca="1" si="51"/>
        <v>Code Error</v>
      </c>
      <c r="V270" s="37"/>
      <c r="W270" s="37"/>
      <c r="X270" s="68"/>
      <c r="Y270" s="68"/>
      <c r="Z270" s="55" t="e">
        <f t="shared" ca="1" si="52"/>
        <v>#N/A</v>
      </c>
      <c r="AA270" s="39" t="s">
        <v>965</v>
      </c>
      <c r="AB270" s="40">
        <v>2.5</v>
      </c>
      <c r="AC270" s="40" t="s">
        <v>995</v>
      </c>
      <c r="AD270" s="40">
        <v>1</v>
      </c>
      <c r="AE270" s="41" t="s">
        <v>436</v>
      </c>
      <c r="AF270" s="42">
        <v>-41</v>
      </c>
      <c r="AG270" s="47">
        <f t="shared" si="64"/>
        <v>-40.299999999999997</v>
      </c>
      <c r="AH270" s="43" t="e">
        <f t="shared" ca="1" si="53"/>
        <v>#N/A</v>
      </c>
      <c r="AI270" s="43" t="e">
        <f t="shared" ca="1" si="54"/>
        <v>#N/A</v>
      </c>
      <c r="AJ270" s="44" t="e">
        <f t="shared" ca="1" si="55"/>
        <v>#N/A</v>
      </c>
      <c r="AK270" s="44" t="e">
        <f t="shared" ca="1" si="56"/>
        <v>#N/A</v>
      </c>
      <c r="AL270" s="44" t="e">
        <f t="shared" ca="1" si="57"/>
        <v>#N/A</v>
      </c>
      <c r="AM270" s="44" t="e">
        <f t="shared" ca="1" si="58"/>
        <v>#N/A</v>
      </c>
      <c r="AN270" s="36" t="str">
        <f t="shared" ca="1" si="59"/>
        <v>錯誤: 找不到列值 '9V'，搜尋範圍為第 1 到 31 行，欄位 BB</v>
      </c>
      <c r="AO270" s="36" t="str">
        <f t="shared" ca="1" si="60"/>
        <v>08</v>
      </c>
      <c r="AP270" s="36" t="str">
        <f t="shared" ca="1" si="61"/>
        <v>00</v>
      </c>
      <c r="AQ270" s="36" t="str">
        <f t="shared" ca="1" si="62"/>
        <v>00</v>
      </c>
      <c r="AR270" s="36" t="str">
        <f t="shared" ca="1" si="63"/>
        <v>00</v>
      </c>
      <c r="AS270" s="36"/>
    </row>
    <row r="271" spans="19:45" ht="30" customHeight="1" x14ac:dyDescent="0.25">
      <c r="S271" s="7" t="s">
        <v>605</v>
      </c>
      <c r="T271" s="15" t="s">
        <v>991</v>
      </c>
      <c r="U271" s="36" t="str">
        <f t="shared" ca="1" si="51"/>
        <v>Code Error</v>
      </c>
      <c r="V271" s="37"/>
      <c r="W271" s="37"/>
      <c r="X271" s="68"/>
      <c r="Y271" s="68"/>
      <c r="Z271" s="55" t="e">
        <f t="shared" ca="1" si="52"/>
        <v>#N/A</v>
      </c>
      <c r="AA271" s="39" t="s">
        <v>965</v>
      </c>
      <c r="AB271" s="40">
        <v>2</v>
      </c>
      <c r="AC271" s="40" t="s">
        <v>995</v>
      </c>
      <c r="AD271" s="40">
        <v>1</v>
      </c>
      <c r="AE271" s="41">
        <v>6.7000000000000004E-2</v>
      </c>
      <c r="AF271" s="42">
        <v>-41.5</v>
      </c>
      <c r="AG271" s="47">
        <f t="shared" si="64"/>
        <v>-41</v>
      </c>
      <c r="AH271" s="43" t="e">
        <f t="shared" ca="1" si="53"/>
        <v>#N/A</v>
      </c>
      <c r="AI271" s="43" t="e">
        <f t="shared" ca="1" si="54"/>
        <v>#N/A</v>
      </c>
      <c r="AJ271" s="44" t="e">
        <f t="shared" ca="1" si="55"/>
        <v>#N/A</v>
      </c>
      <c r="AK271" s="44" t="e">
        <f t="shared" ca="1" si="56"/>
        <v>#N/A</v>
      </c>
      <c r="AL271" s="44" t="e">
        <f t="shared" ca="1" si="57"/>
        <v>#N/A</v>
      </c>
      <c r="AM271" s="44" t="e">
        <f t="shared" ca="1" si="58"/>
        <v>#N/A</v>
      </c>
      <c r="AN271" s="36" t="str">
        <f t="shared" ca="1" si="59"/>
        <v>錯誤: 找不到列值 '9V'，搜尋範圍為第 1 到 31 行，欄位 BB</v>
      </c>
      <c r="AO271" s="36" t="str">
        <f t="shared" ca="1" si="60"/>
        <v>錯誤: 找不到列值 '2'，搜尋範圍為第 1 到 31 行，欄位 BM</v>
      </c>
      <c r="AP271" s="36" t="str">
        <f t="shared" ca="1" si="61"/>
        <v>00</v>
      </c>
      <c r="AQ271" s="36" t="str">
        <f t="shared" ca="1" si="62"/>
        <v>00</v>
      </c>
      <c r="AR271" s="36" t="str">
        <f t="shared" ca="1" si="63"/>
        <v>錯誤: 找不到列值 '0.067'，搜尋範圍為第 1 到 31 行，欄位 BY</v>
      </c>
      <c r="AS271" s="36"/>
    </row>
    <row r="272" spans="19:45" ht="30" customHeight="1" x14ac:dyDescent="0.25">
      <c r="S272" s="7" t="s">
        <v>721</v>
      </c>
      <c r="T272" s="15" t="s">
        <v>26</v>
      </c>
      <c r="U272" s="36" t="str">
        <f t="shared" ca="1" si="51"/>
        <v>Code Error</v>
      </c>
      <c r="V272" s="37"/>
      <c r="W272" s="37"/>
      <c r="X272" s="68"/>
      <c r="Y272" s="68"/>
      <c r="Z272" s="55" t="e">
        <f t="shared" ca="1" si="52"/>
        <v>#N/A</v>
      </c>
      <c r="AA272" s="39" t="s">
        <v>965</v>
      </c>
      <c r="AB272" s="40">
        <v>2.5</v>
      </c>
      <c r="AC272" s="40" t="s">
        <v>995</v>
      </c>
      <c r="AD272" s="40">
        <v>1</v>
      </c>
      <c r="AE272" s="41">
        <v>6.7000000000000004E-2</v>
      </c>
      <c r="AF272" s="42">
        <v>-42</v>
      </c>
      <c r="AG272" s="47">
        <f t="shared" si="64"/>
        <v>-41.5</v>
      </c>
      <c r="AH272" s="43" t="e">
        <f t="shared" ca="1" si="53"/>
        <v>#N/A</v>
      </c>
      <c r="AI272" s="43" t="e">
        <f t="shared" ca="1" si="54"/>
        <v>#N/A</v>
      </c>
      <c r="AJ272" s="44" t="e">
        <f t="shared" ca="1" si="55"/>
        <v>#N/A</v>
      </c>
      <c r="AK272" s="44" t="e">
        <f t="shared" ca="1" si="56"/>
        <v>#N/A</v>
      </c>
      <c r="AL272" s="44" t="e">
        <f t="shared" ca="1" si="57"/>
        <v>#N/A</v>
      </c>
      <c r="AM272" s="44" t="e">
        <f t="shared" ca="1" si="58"/>
        <v>#N/A</v>
      </c>
      <c r="AN272" s="36" t="str">
        <f t="shared" ca="1" si="59"/>
        <v>錯誤: 找不到列值 '9V'，搜尋範圍為第 1 到 31 行，欄位 BB</v>
      </c>
      <c r="AO272" s="36" t="str">
        <f t="shared" ca="1" si="60"/>
        <v>08</v>
      </c>
      <c r="AP272" s="36" t="str">
        <f t="shared" ca="1" si="61"/>
        <v>00</v>
      </c>
      <c r="AQ272" s="36" t="str">
        <f t="shared" ca="1" si="62"/>
        <v>00</v>
      </c>
      <c r="AR272" s="36" t="str">
        <f t="shared" ca="1" si="63"/>
        <v>錯誤: 找不到列值 '0.067'，搜尋範圍為第 1 到 31 行，欄位 BY</v>
      </c>
      <c r="AS272" s="36"/>
    </row>
    <row r="273" spans="19:45" ht="30" customHeight="1" x14ac:dyDescent="0.25">
      <c r="S273" s="7" t="s">
        <v>20</v>
      </c>
      <c r="T273" s="15">
        <v>-38</v>
      </c>
      <c r="U273" s="36" t="str">
        <f t="shared" ca="1" si="51"/>
        <v>Code Error</v>
      </c>
      <c r="V273" s="37"/>
      <c r="W273" s="37"/>
      <c r="X273" s="38"/>
      <c r="Y273" s="38"/>
      <c r="Z273" s="55" t="e">
        <f t="shared" ca="1" si="52"/>
        <v>#VALUE!</v>
      </c>
      <c r="AA273" s="39" t="s">
        <v>584</v>
      </c>
      <c r="AB273" s="40">
        <v>2</v>
      </c>
      <c r="AC273" s="40" t="s">
        <v>995</v>
      </c>
      <c r="AD273" s="40">
        <v>1</v>
      </c>
      <c r="AE273" s="41" t="s">
        <v>436</v>
      </c>
      <c r="AF273" s="42">
        <v>-42.3</v>
      </c>
      <c r="AG273" s="47">
        <f t="shared" si="64"/>
        <v>-42</v>
      </c>
      <c r="AH273" s="43" t="e">
        <f t="shared" ca="1" si="53"/>
        <v>#VALUE!</v>
      </c>
      <c r="AI273" s="43" t="e">
        <f t="shared" ca="1" si="54"/>
        <v>#VALUE!</v>
      </c>
      <c r="AJ273" s="44" t="e">
        <f t="shared" ca="1" si="55"/>
        <v>#N/A</v>
      </c>
      <c r="AK273" s="44" t="e">
        <f t="shared" ca="1" si="56"/>
        <v>#N/A</v>
      </c>
      <c r="AL273" s="44" t="e">
        <f t="shared" ca="1" si="57"/>
        <v>#VALUE!</v>
      </c>
      <c r="AM273" s="44" t="e">
        <f t="shared" ca="1" si="58"/>
        <v>#VALUE!</v>
      </c>
      <c r="AN273" s="36" t="str">
        <f t="shared" ca="1" si="59"/>
        <v>00</v>
      </c>
      <c r="AO273" s="36" t="str">
        <f t="shared" ca="1" si="60"/>
        <v>錯誤: 找不到列值 '2'，搜尋範圍為第 1 到 31 行，欄位 BM</v>
      </c>
      <c r="AP273" s="36" t="str">
        <f t="shared" ca="1" si="61"/>
        <v>00</v>
      </c>
      <c r="AQ273" s="36" t="str">
        <f t="shared" ca="1" si="62"/>
        <v>00</v>
      </c>
      <c r="AR273" s="36" t="str">
        <f t="shared" ca="1" si="63"/>
        <v>00</v>
      </c>
      <c r="AS273" s="36"/>
    </row>
    <row r="274" spans="19:45" ht="30" customHeight="1" x14ac:dyDescent="0.25">
      <c r="S274" s="7" t="s">
        <v>691</v>
      </c>
      <c r="T274" s="15" t="s">
        <v>1088</v>
      </c>
      <c r="U274" s="36" t="str">
        <f t="shared" ca="1" si="51"/>
        <v>0x08=-42.80,-42.30;</v>
      </c>
      <c r="V274" s="37"/>
      <c r="W274" s="37"/>
      <c r="X274" s="38"/>
      <c r="Y274" s="38"/>
      <c r="Z274" s="55" t="e">
        <f t="shared" ca="1" si="52"/>
        <v>#VALUE!</v>
      </c>
      <c r="AA274" s="39" t="s">
        <v>584</v>
      </c>
      <c r="AB274" s="40">
        <v>2.5</v>
      </c>
      <c r="AC274" s="40" t="s">
        <v>995</v>
      </c>
      <c r="AD274" s="40">
        <v>1</v>
      </c>
      <c r="AE274" s="41" t="s">
        <v>436</v>
      </c>
      <c r="AF274" s="42">
        <v>-42.8</v>
      </c>
      <c r="AG274" s="47">
        <f t="shared" si="64"/>
        <v>-42.3</v>
      </c>
      <c r="AH274" s="43" t="e">
        <f t="shared" ca="1" si="53"/>
        <v>#VALUE!</v>
      </c>
      <c r="AI274" s="43" t="e">
        <f t="shared" ca="1" si="54"/>
        <v>#VALUE!</v>
      </c>
      <c r="AJ274" s="44" t="e">
        <f t="shared" ca="1" si="55"/>
        <v>#N/A</v>
      </c>
      <c r="AK274" s="44" t="e">
        <f t="shared" ca="1" si="56"/>
        <v>#N/A</v>
      </c>
      <c r="AL274" s="44" t="e">
        <f t="shared" ca="1" si="57"/>
        <v>#VALUE!</v>
      </c>
      <c r="AM274" s="44" t="e">
        <f t="shared" ca="1" si="58"/>
        <v>#VALUE!</v>
      </c>
      <c r="AN274" s="36" t="str">
        <f t="shared" ca="1" si="59"/>
        <v>00</v>
      </c>
      <c r="AO274" s="36" t="str">
        <f t="shared" ca="1" si="60"/>
        <v>08</v>
      </c>
      <c r="AP274" s="36" t="str">
        <f t="shared" ca="1" si="61"/>
        <v>00</v>
      </c>
      <c r="AQ274" s="36" t="str">
        <f t="shared" ca="1" si="62"/>
        <v>00</v>
      </c>
      <c r="AR274" s="36" t="str">
        <f t="shared" ca="1" si="63"/>
        <v>00</v>
      </c>
      <c r="AS274" s="36"/>
    </row>
    <row r="275" spans="19:45" ht="30" customHeight="1" x14ac:dyDescent="0.25">
      <c r="S275" s="7" t="s">
        <v>544</v>
      </c>
      <c r="T275" s="15" t="s">
        <v>1085</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VLOOKUP(T264,MPN!$A$1:$E$997,4,FALSE)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e">
        <f>VLOOKUP($T268,$AU$1:$AZ$31,MATCH($T262,$AU$1:$AZ$1,0),FALSE)&amp;"_"&amp;T270</f>
        <v>#N/A</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VLOOKUP($T264,MPN!$A$1:$E$497,2,FALSE)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304ZA</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N010A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VLOOKUP($T264,MPN!$A$1:$E$497,5,FALSE)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t="e">
        <f>VLOOKUP(T275,$DT$1:$DV$31,3,FALSE)</f>
        <v>#N/A</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3</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44758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70~150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15V</v>
      </c>
      <c r="T295" s="3" t="s">
        <v>255</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14V</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12V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11V</v>
      </c>
      <c r="T299" s="3">
        <v>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FIX</v>
      </c>
      <c r="T301" s="3">
        <v>-2.2000000000000002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v>-4.5</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VLOOKUP(U326,$DX$1:$DZ$21,3,FALSE)</f>
        <v>-</v>
      </c>
      <c r="AD326" s="8"/>
    </row>
    <row r="327" spans="19:45" ht="30" customHeight="1" x14ac:dyDescent="0.25">
      <c r="S327" s="7" t="s">
        <v>24</v>
      </c>
      <c r="T327" s="15" t="s">
        <v>606</v>
      </c>
      <c r="U327" s="5" t="s">
        <v>23</v>
      </c>
      <c r="V327" s="7" t="str">
        <f>VLOOKUP(U326,$DX$1:$DZ$21,2,FALSE)</f>
        <v>-</v>
      </c>
      <c r="W327" s="19"/>
      <c r="X327" s="19"/>
      <c r="Y327" s="19"/>
      <c r="Z327" s="19"/>
      <c r="AA327" s="5" t="s">
        <v>592</v>
      </c>
      <c r="AB327" s="26" t="e">
        <f>T346&amp;"_"&amp;ABS(T344)&amp;"dB_"&amp;T348&amp;"_"&amp;T349&amp;"_"&amp;GetAbsMaxMinText(AF330:AG389)&amp;"_"&amp;T329&amp;"_"&amp;T328&amp;S326&amp;"."&amp;T352</f>
        <v>#N/A</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1278</v>
      </c>
      <c r="U330" s="36" t="str">
        <f t="shared" ref="U330:U350" ca="1" si="65">ConfigCode($AA330,$AN330,$AO330,$AP330,$AQ330,$AR330,$AF330,$AG330,2)</f>
        <v>Code Error</v>
      </c>
      <c r="V330" s="37">
        <v>-1</v>
      </c>
      <c r="W330" s="37"/>
      <c r="X330" s="68"/>
      <c r="Y330" s="68"/>
      <c r="Z330" s="55" t="e">
        <f t="shared" ref="Z330:Z350" ca="1" si="66" xml:space="preserve">
N("vbias,vlookup vbias range")+
VLOOKUP($AA330,INDIRECT(BoxVal(ROW($AA330),34,COLUMN(T326))),2,FALSE)+
N("gain")+
$AB330+
N("vcm")+
VLOOKUP($AC330,$CT$1:$DC$31,7,FALSE)+
N("(vbias*vcp*vbg-vbias)*sensor ratio")+
VbiasCal($AA330,$AD330,$AE330,BoxVal(ROW($AC330),18,COLUMN($T$22)))+
N("vbias ref+gain ref")+
$V330+$W330</f>
        <v>#N/A</v>
      </c>
      <c r="AA330" s="39" t="s">
        <v>1284</v>
      </c>
      <c r="AB330" s="40">
        <v>0</v>
      </c>
      <c r="AC330" s="40" t="s">
        <v>996</v>
      </c>
      <c r="AD330" s="40">
        <v>1</v>
      </c>
      <c r="AE330" s="41" t="s">
        <v>436</v>
      </c>
      <c r="AF330" s="42">
        <v>-35.1</v>
      </c>
      <c r="AG330" s="42">
        <v>-34.5</v>
      </c>
      <c r="AH330" s="43" t="e">
        <f t="shared" ref="AH330:AH350" ca="1" si="67">$AF330+$Z330</f>
        <v>#N/A</v>
      </c>
      <c r="AI330" s="43" t="e">
        <f t="shared" ref="AI330:AI350" ca="1" si="68">$AG330+$Z330</f>
        <v>#N/A</v>
      </c>
      <c r="AJ330" s="44" t="e">
        <f t="shared" ref="AJ330:AJ350" ca="1" si="69" xml:space="preserve">
N("initial sens-loopgain")+
$AF330-BoxVal(ROW($AA330),26,COLUMN(INDIRECT("T"&amp;(INT(ROW($AA347)/65))*65+2)))</f>
        <v>#N/A</v>
      </c>
      <c r="AK330" s="44" t="e">
        <f t="shared" ref="AK330:AK350" ca="1" si="70">AJ330+(AG330-AF330)</f>
        <v>#N/A</v>
      </c>
      <c r="AL330" s="44" t="e">
        <f t="shared" ref="AL330:AL350" ca="1" si="71" xml:space="preserve">
N("initial sens-loopgain-gain-gain ref-vcm")+
$AH330-
BoxVal(ROW($AA330),26,COLUMN(INDIRECT("T"&amp;(INT(ROW($AA347)/65))*65+2)))-
$AB330-
$W330-
IFERROR(VLOOKUP($AC330,$CT$1:$DC$31,7,FALSE),0)</f>
        <v>#N/A</v>
      </c>
      <c r="AM330" s="44" t="e">
        <f t="shared" ref="AM330:AM350" ca="1" si="72">AL330+(AG330-AF330)</f>
        <v>#N/A</v>
      </c>
      <c r="AN330" s="36" t="str">
        <f t="shared" ref="AN330:AN350" ca="1" si="73">IF(BoxVal(ROW(AA330),9,COLUMN(T328))="FIX","00",ManualLookup(AA330,BoxVal(ROW(AA330),4,COLUMN(AN328)),INDIRECT(DN$3)))</f>
        <v>錯誤: 找不到列值 '8V'，搜尋範圍為第 1 到 31 行，欄位 BB</v>
      </c>
      <c r="AO330" s="36" t="str">
        <f t="shared" ref="AO330:AO350" ca="1" si="74">ManualLookup(AB330,BoxVal(ROW(AB330),4,COLUMN(AO328)),INDIRECT(DO$3))</f>
        <v>00</v>
      </c>
      <c r="AP330" s="36" t="str">
        <f t="shared" ref="AP330:AP350" ca="1" si="75">ManualLookup(AC330,BoxVal(ROW(AC330),4,COLUMN(AP328)),INDIRECT(DP$3))</f>
        <v>00</v>
      </c>
      <c r="AQ330" s="36" t="str">
        <f t="shared" ref="AQ330:AQ350" ca="1" si="76">ManualLookup(AD330,BoxVal(ROW(AD330),4,COLUMN(AQ328)),INDIRECT(DQ$3))</f>
        <v>00</v>
      </c>
      <c r="AR330" s="36" t="str">
        <f t="shared" ref="AR330:AR350" ca="1" si="77">ManualLookup(AE330,BoxVal(ROW(AE330),4,COLUMN(AR328)),INDIRECT(DR$3))</f>
        <v>00</v>
      </c>
      <c r="AS330" s="33"/>
    </row>
    <row r="331" spans="19:45" ht="30" customHeight="1" x14ac:dyDescent="0.25">
      <c r="S331" s="7" t="s">
        <v>13</v>
      </c>
      <c r="T331" s="15" t="s">
        <v>1281</v>
      </c>
      <c r="U331" s="36" t="str">
        <f t="shared" ca="1" si="65"/>
        <v>Code Error</v>
      </c>
      <c r="V331" s="37">
        <v>-0.9</v>
      </c>
      <c r="W331" s="37"/>
      <c r="X331" s="68"/>
      <c r="Y331" s="68"/>
      <c r="Z331" s="55" t="e">
        <f t="shared" ca="1" si="66"/>
        <v>#N/A</v>
      </c>
      <c r="AA331" s="39" t="s">
        <v>1284</v>
      </c>
      <c r="AB331" s="40">
        <v>0.5</v>
      </c>
      <c r="AC331" s="40" t="s">
        <v>996</v>
      </c>
      <c r="AD331" s="40">
        <v>1</v>
      </c>
      <c r="AE331" s="41" t="s">
        <v>436</v>
      </c>
      <c r="AF331" s="42">
        <v>-35.700000000000003</v>
      </c>
      <c r="AG331" s="47">
        <f t="shared" ref="AG331:AG350" si="78">AF330</f>
        <v>-35.1</v>
      </c>
      <c r="AH331" s="43" t="e">
        <f t="shared" ca="1" si="67"/>
        <v>#N/A</v>
      </c>
      <c r="AI331" s="43" t="e">
        <f t="shared" ca="1" si="68"/>
        <v>#N/A</v>
      </c>
      <c r="AJ331" s="44" t="e">
        <f t="shared" ca="1" si="69"/>
        <v>#N/A</v>
      </c>
      <c r="AK331" s="44" t="e">
        <f t="shared" ca="1" si="70"/>
        <v>#N/A</v>
      </c>
      <c r="AL331" s="44" t="e">
        <f t="shared" ca="1" si="71"/>
        <v>#N/A</v>
      </c>
      <c r="AM331" s="44" t="e">
        <f t="shared" ca="1" si="72"/>
        <v>#N/A</v>
      </c>
      <c r="AN331" s="36" t="str">
        <f t="shared" ca="1" si="73"/>
        <v>錯誤: 找不到列值 '8V'，搜尋範圍為第 1 到 31 行，欄位 BB</v>
      </c>
      <c r="AO331" s="36" t="str">
        <f t="shared" ca="1" si="74"/>
        <v>05</v>
      </c>
      <c r="AP331" s="36" t="str">
        <f t="shared" ca="1" si="75"/>
        <v>00</v>
      </c>
      <c r="AQ331" s="36" t="str">
        <f t="shared" ca="1" si="76"/>
        <v>00</v>
      </c>
      <c r="AR331" s="36" t="str">
        <f t="shared" ca="1" si="77"/>
        <v>00</v>
      </c>
      <c r="AS331" s="36"/>
    </row>
    <row r="332" spans="19:45" ht="30" customHeight="1" x14ac:dyDescent="0.25">
      <c r="S332" s="26"/>
      <c r="T332" s="17"/>
      <c r="U332" s="36" t="str">
        <f t="shared" ca="1" si="65"/>
        <v>Code Error</v>
      </c>
      <c r="V332" s="37">
        <v>-0.7</v>
      </c>
      <c r="W332" s="37"/>
      <c r="X332" s="68"/>
      <c r="Y332" s="68"/>
      <c r="Z332" s="55" t="e">
        <f t="shared" ca="1" si="66"/>
        <v>#N/A</v>
      </c>
      <c r="AA332" s="39" t="s">
        <v>1268</v>
      </c>
      <c r="AB332" s="40">
        <v>1</v>
      </c>
      <c r="AC332" s="40" t="s">
        <v>995</v>
      </c>
      <c r="AD332" s="40">
        <v>1</v>
      </c>
      <c r="AE332" s="41" t="s">
        <v>436</v>
      </c>
      <c r="AF332" s="42">
        <v>-36.299999999999997</v>
      </c>
      <c r="AG332" s="47">
        <f t="shared" si="78"/>
        <v>-35.700000000000003</v>
      </c>
      <c r="AH332" s="43" t="e">
        <f t="shared" ca="1" si="67"/>
        <v>#N/A</v>
      </c>
      <c r="AI332" s="43" t="e">
        <f t="shared" ca="1" si="68"/>
        <v>#N/A</v>
      </c>
      <c r="AJ332" s="44" t="e">
        <f t="shared" ca="1" si="69"/>
        <v>#N/A</v>
      </c>
      <c r="AK332" s="44" t="e">
        <f t="shared" ca="1" si="70"/>
        <v>#N/A</v>
      </c>
      <c r="AL332" s="44" t="e">
        <f t="shared" ca="1" si="71"/>
        <v>#N/A</v>
      </c>
      <c r="AM332" s="44" t="e">
        <f t="shared" ca="1" si="72"/>
        <v>#N/A</v>
      </c>
      <c r="AN332" s="36" t="str">
        <f t="shared" ca="1" si="73"/>
        <v>錯誤: 找不到列值 '8V'，搜尋範圍為第 1 到 31 行，欄位 BB</v>
      </c>
      <c r="AO332" s="36" t="str">
        <f t="shared" ca="1" si="74"/>
        <v>06</v>
      </c>
      <c r="AP332" s="36" t="str">
        <f t="shared" ca="1" si="75"/>
        <v>00</v>
      </c>
      <c r="AQ332" s="36" t="str">
        <f t="shared" ca="1" si="76"/>
        <v>00</v>
      </c>
      <c r="AR332" s="36" t="str">
        <f t="shared" ca="1" si="77"/>
        <v>00</v>
      </c>
      <c r="AS332" s="36"/>
    </row>
    <row r="333" spans="19:45" ht="30" customHeight="1" x14ac:dyDescent="0.25">
      <c r="S333" s="7" t="s">
        <v>19</v>
      </c>
      <c r="T333" s="15" t="s">
        <v>1161</v>
      </c>
      <c r="U333" s="36" t="str">
        <f t="shared" ca="1" si="65"/>
        <v>Code Error</v>
      </c>
      <c r="V333" s="37">
        <v>-0.7</v>
      </c>
      <c r="W333" s="37"/>
      <c r="X333" s="68"/>
      <c r="Y333" s="68"/>
      <c r="Z333" s="55" t="e">
        <f t="shared" ca="1" si="66"/>
        <v>#N/A</v>
      </c>
      <c r="AA333" s="39" t="s">
        <v>1268</v>
      </c>
      <c r="AB333" s="40">
        <v>1.5</v>
      </c>
      <c r="AC333" s="40" t="s">
        <v>995</v>
      </c>
      <c r="AD333" s="40">
        <v>1</v>
      </c>
      <c r="AE333" s="41" t="s">
        <v>436</v>
      </c>
      <c r="AF333" s="42">
        <v>-36.5</v>
      </c>
      <c r="AG333" s="47">
        <f t="shared" si="78"/>
        <v>-36.299999999999997</v>
      </c>
      <c r="AH333" s="43" t="e">
        <f t="shared" ca="1" si="67"/>
        <v>#N/A</v>
      </c>
      <c r="AI333" s="43" t="e">
        <f t="shared" ca="1" si="68"/>
        <v>#N/A</v>
      </c>
      <c r="AJ333" s="44" t="e">
        <f t="shared" ca="1" si="69"/>
        <v>#N/A</v>
      </c>
      <c r="AK333" s="44" t="e">
        <f t="shared" ca="1" si="70"/>
        <v>#N/A</v>
      </c>
      <c r="AL333" s="44" t="e">
        <f t="shared" ca="1" si="71"/>
        <v>#N/A</v>
      </c>
      <c r="AM333" s="44" t="e">
        <f t="shared" ca="1" si="72"/>
        <v>#N/A</v>
      </c>
      <c r="AN333" s="36" t="str">
        <f t="shared" ca="1" si="73"/>
        <v>錯誤: 找不到列值 '8V'，搜尋範圍為第 1 到 31 行，欄位 BB</v>
      </c>
      <c r="AO333" s="36" t="str">
        <f t="shared" ca="1" si="74"/>
        <v>07</v>
      </c>
      <c r="AP333" s="36" t="str">
        <f t="shared" ca="1" si="75"/>
        <v>00</v>
      </c>
      <c r="AQ333" s="36" t="str">
        <f t="shared" ca="1" si="76"/>
        <v>00</v>
      </c>
      <c r="AR333" s="36" t="str">
        <f t="shared" ca="1" si="77"/>
        <v>00</v>
      </c>
      <c r="AS333" s="36"/>
    </row>
    <row r="334" spans="19:45" ht="30" customHeight="1" x14ac:dyDescent="0.25">
      <c r="S334" s="7" t="s">
        <v>15</v>
      </c>
      <c r="T334" s="15" t="s">
        <v>1151</v>
      </c>
      <c r="U334" s="36" t="str">
        <f t="shared" ca="1" si="65"/>
        <v>Code Error</v>
      </c>
      <c r="V334" s="37">
        <v>-0.5</v>
      </c>
      <c r="W334" s="37"/>
      <c r="X334" s="68"/>
      <c r="Y334" s="68"/>
      <c r="Z334" s="55" t="e">
        <f t="shared" ca="1" si="66"/>
        <v>#N/A</v>
      </c>
      <c r="AA334" s="39" t="s">
        <v>1268</v>
      </c>
      <c r="AB334" s="40">
        <v>0</v>
      </c>
      <c r="AC334" s="40" t="s">
        <v>995</v>
      </c>
      <c r="AD334" s="40">
        <v>1</v>
      </c>
      <c r="AE334" s="41">
        <v>6.7000000000000004E-2</v>
      </c>
      <c r="AF334" s="42">
        <v>-36.700000000000003</v>
      </c>
      <c r="AG334" s="47">
        <f t="shared" si="78"/>
        <v>-36.5</v>
      </c>
      <c r="AH334" s="43" t="e">
        <f t="shared" ca="1" si="67"/>
        <v>#N/A</v>
      </c>
      <c r="AI334" s="43" t="e">
        <f t="shared" ca="1" si="68"/>
        <v>#N/A</v>
      </c>
      <c r="AJ334" s="44" t="e">
        <f t="shared" ca="1" si="69"/>
        <v>#N/A</v>
      </c>
      <c r="AK334" s="44" t="e">
        <f t="shared" ca="1" si="70"/>
        <v>#N/A</v>
      </c>
      <c r="AL334" s="44" t="e">
        <f t="shared" ca="1" si="71"/>
        <v>#N/A</v>
      </c>
      <c r="AM334" s="44" t="e">
        <f t="shared" ca="1" si="72"/>
        <v>#N/A</v>
      </c>
      <c r="AN334" s="36" t="str">
        <f t="shared" ca="1" si="73"/>
        <v>錯誤: 找不到列值 '8V'，搜尋範圍為第 1 到 31 行，欄位 BB</v>
      </c>
      <c r="AO334" s="36" t="str">
        <f t="shared" ca="1" si="74"/>
        <v>00</v>
      </c>
      <c r="AP334" s="36" t="str">
        <f t="shared" ca="1" si="75"/>
        <v>00</v>
      </c>
      <c r="AQ334" s="36" t="str">
        <f t="shared" ca="1" si="76"/>
        <v>00</v>
      </c>
      <c r="AR334" s="36" t="str">
        <f t="shared" ca="1" si="77"/>
        <v>錯誤: 找不到列值 '0.067'，搜尋範圍為第 1 到 31 行，欄位 BY</v>
      </c>
      <c r="AS334" s="36"/>
    </row>
    <row r="335" spans="19:45" ht="30" customHeight="1" x14ac:dyDescent="0.25">
      <c r="S335" s="7" t="s">
        <v>705</v>
      </c>
      <c r="T335" s="15" t="s">
        <v>1152</v>
      </c>
      <c r="U335" s="36" t="str">
        <f t="shared" ca="1" si="65"/>
        <v>Code Error</v>
      </c>
      <c r="V335" s="37">
        <v>-0.3</v>
      </c>
      <c r="W335" s="37"/>
      <c r="X335" s="68"/>
      <c r="Y335" s="68"/>
      <c r="Z335" s="55" t="e">
        <f t="shared" ca="1" si="66"/>
        <v>#N/A</v>
      </c>
      <c r="AA335" s="39" t="s">
        <v>1268</v>
      </c>
      <c r="AB335" s="40">
        <v>0.5</v>
      </c>
      <c r="AC335" s="40" t="s">
        <v>995</v>
      </c>
      <c r="AD335" s="40">
        <v>1</v>
      </c>
      <c r="AE335" s="41">
        <v>6.7000000000000004E-2</v>
      </c>
      <c r="AF335" s="42">
        <v>-37.299999999999997</v>
      </c>
      <c r="AG335" s="47">
        <f t="shared" si="78"/>
        <v>-36.700000000000003</v>
      </c>
      <c r="AH335" s="43" t="e">
        <f t="shared" ca="1" si="67"/>
        <v>#N/A</v>
      </c>
      <c r="AI335" s="43" t="e">
        <f t="shared" ca="1" si="68"/>
        <v>#N/A</v>
      </c>
      <c r="AJ335" s="44" t="e">
        <f t="shared" ca="1" si="69"/>
        <v>#N/A</v>
      </c>
      <c r="AK335" s="44" t="e">
        <f t="shared" ca="1" si="70"/>
        <v>#N/A</v>
      </c>
      <c r="AL335" s="44" t="e">
        <f t="shared" ca="1" si="71"/>
        <v>#N/A</v>
      </c>
      <c r="AM335" s="44" t="e">
        <f t="shared" ca="1" si="72"/>
        <v>#N/A</v>
      </c>
      <c r="AN335" s="36" t="str">
        <f t="shared" ca="1" si="73"/>
        <v>錯誤: 找不到列值 '8V'，搜尋範圍為第 1 到 31 行，欄位 BB</v>
      </c>
      <c r="AO335" s="36" t="str">
        <f t="shared" ca="1" si="74"/>
        <v>05</v>
      </c>
      <c r="AP335" s="36" t="str">
        <f t="shared" ca="1" si="75"/>
        <v>00</v>
      </c>
      <c r="AQ335" s="36" t="str">
        <f t="shared" ca="1" si="76"/>
        <v>00</v>
      </c>
      <c r="AR335" s="36" t="str">
        <f t="shared" ca="1" si="77"/>
        <v>錯誤: 找不到列值 '0.067'，搜尋範圍為第 1 到 31 行，欄位 BY</v>
      </c>
      <c r="AS335" s="36"/>
    </row>
    <row r="336" spans="19:45" ht="30" customHeight="1" x14ac:dyDescent="0.25">
      <c r="S336" s="7" t="s">
        <v>605</v>
      </c>
      <c r="T336" s="15" t="s">
        <v>991</v>
      </c>
      <c r="U336" s="36" t="str">
        <f t="shared" ca="1" si="65"/>
        <v>Code Error</v>
      </c>
      <c r="V336" s="37">
        <v>-0.3</v>
      </c>
      <c r="W336" s="37"/>
      <c r="X336" s="68"/>
      <c r="Y336" s="68"/>
      <c r="Z336" s="55" t="e">
        <f t="shared" ca="1" si="66"/>
        <v>#N/A</v>
      </c>
      <c r="AA336" s="39" t="s">
        <v>1268</v>
      </c>
      <c r="AB336" s="40">
        <v>1</v>
      </c>
      <c r="AC336" s="40" t="s">
        <v>995</v>
      </c>
      <c r="AD336" s="40">
        <v>1</v>
      </c>
      <c r="AE336" s="41">
        <v>6.7000000000000004E-2</v>
      </c>
      <c r="AF336" s="42">
        <v>-37.799999999999997</v>
      </c>
      <c r="AG336" s="47">
        <f t="shared" si="78"/>
        <v>-37.299999999999997</v>
      </c>
      <c r="AH336" s="43" t="e">
        <f t="shared" ca="1" si="67"/>
        <v>#N/A</v>
      </c>
      <c r="AI336" s="43" t="e">
        <f t="shared" ca="1" si="68"/>
        <v>#N/A</v>
      </c>
      <c r="AJ336" s="44" t="e">
        <f t="shared" ca="1" si="69"/>
        <v>#N/A</v>
      </c>
      <c r="AK336" s="44" t="e">
        <f t="shared" ca="1" si="70"/>
        <v>#N/A</v>
      </c>
      <c r="AL336" s="44" t="e">
        <f t="shared" ca="1" si="71"/>
        <v>#N/A</v>
      </c>
      <c r="AM336" s="44" t="e">
        <f t="shared" ca="1" si="72"/>
        <v>#N/A</v>
      </c>
      <c r="AN336" s="36" t="str">
        <f t="shared" ca="1" si="73"/>
        <v>錯誤: 找不到列值 '8V'，搜尋範圍為第 1 到 31 行，欄位 BB</v>
      </c>
      <c r="AO336" s="36" t="str">
        <f t="shared" ca="1" si="74"/>
        <v>06</v>
      </c>
      <c r="AP336" s="36" t="str">
        <f t="shared" ca="1" si="75"/>
        <v>00</v>
      </c>
      <c r="AQ336" s="36" t="str">
        <f t="shared" ca="1" si="76"/>
        <v>00</v>
      </c>
      <c r="AR336" s="36" t="str">
        <f t="shared" ca="1" si="77"/>
        <v>錯誤: 找不到列值 '0.067'，搜尋範圍為第 1 到 31 行，欄位 BY</v>
      </c>
      <c r="AS336" s="36"/>
    </row>
    <row r="337" spans="19:45" ht="30" customHeight="1" x14ac:dyDescent="0.25">
      <c r="S337" s="7" t="s">
        <v>721</v>
      </c>
      <c r="T337" s="15" t="s">
        <v>26</v>
      </c>
      <c r="U337" s="36" t="str">
        <f t="shared" ca="1" si="65"/>
        <v>Code Error</v>
      </c>
      <c r="V337" s="37"/>
      <c r="W337" s="37"/>
      <c r="X337" s="68"/>
      <c r="Y337" s="68"/>
      <c r="Z337" s="55" t="e">
        <f t="shared" ca="1" si="66"/>
        <v>#N/A</v>
      </c>
      <c r="AA337" s="39" t="s">
        <v>965</v>
      </c>
      <c r="AB337" s="40">
        <v>0</v>
      </c>
      <c r="AC337" s="40" t="s">
        <v>995</v>
      </c>
      <c r="AD337" s="40">
        <v>1</v>
      </c>
      <c r="AE337" s="41" t="s">
        <v>436</v>
      </c>
      <c r="AF337" s="42">
        <v>-38.299999999999997</v>
      </c>
      <c r="AG337" s="47">
        <f t="shared" si="78"/>
        <v>-37.799999999999997</v>
      </c>
      <c r="AH337" s="43" t="e">
        <f t="shared" ca="1" si="67"/>
        <v>#N/A</v>
      </c>
      <c r="AI337" s="43" t="e">
        <f t="shared" ca="1" si="68"/>
        <v>#N/A</v>
      </c>
      <c r="AJ337" s="44" t="e">
        <f t="shared" ca="1" si="69"/>
        <v>#N/A</v>
      </c>
      <c r="AK337" s="44" t="e">
        <f t="shared" ca="1" si="70"/>
        <v>#N/A</v>
      </c>
      <c r="AL337" s="44" t="e">
        <f t="shared" ca="1" si="71"/>
        <v>#N/A</v>
      </c>
      <c r="AM337" s="44" t="e">
        <f t="shared" ca="1" si="72"/>
        <v>#N/A</v>
      </c>
      <c r="AN337" s="36" t="str">
        <f t="shared" ca="1" si="73"/>
        <v>錯誤: 找不到列值 '9V'，搜尋範圍為第 1 到 31 行，欄位 BB</v>
      </c>
      <c r="AO337" s="36" t="str">
        <f t="shared" ca="1" si="74"/>
        <v>00</v>
      </c>
      <c r="AP337" s="36" t="str">
        <f t="shared" ca="1" si="75"/>
        <v>00</v>
      </c>
      <c r="AQ337" s="36" t="str">
        <f t="shared" ca="1" si="76"/>
        <v>00</v>
      </c>
      <c r="AR337" s="36" t="str">
        <f t="shared" ca="1" si="77"/>
        <v>00</v>
      </c>
      <c r="AS337" s="36"/>
    </row>
    <row r="338" spans="19:45" ht="30" customHeight="1" x14ac:dyDescent="0.25">
      <c r="S338" s="7" t="s">
        <v>20</v>
      </c>
      <c r="T338" s="15">
        <v>-38</v>
      </c>
      <c r="U338" s="36" t="str">
        <f t="shared" ca="1" si="65"/>
        <v>Code Error</v>
      </c>
      <c r="V338" s="37"/>
      <c r="W338" s="37"/>
      <c r="X338" s="38"/>
      <c r="Y338" s="38"/>
      <c r="Z338" s="55" t="e">
        <f t="shared" ca="1" si="66"/>
        <v>#N/A</v>
      </c>
      <c r="AA338" s="39" t="s">
        <v>965</v>
      </c>
      <c r="AB338" s="40">
        <v>0.5</v>
      </c>
      <c r="AC338" s="40" t="s">
        <v>995</v>
      </c>
      <c r="AD338" s="40">
        <v>1</v>
      </c>
      <c r="AE338" s="41" t="s">
        <v>436</v>
      </c>
      <c r="AF338" s="42">
        <v>-38.799999999999997</v>
      </c>
      <c r="AG338" s="47">
        <f t="shared" si="78"/>
        <v>-38.299999999999997</v>
      </c>
      <c r="AH338" s="43" t="e">
        <f t="shared" ca="1" si="67"/>
        <v>#N/A</v>
      </c>
      <c r="AI338" s="43" t="e">
        <f t="shared" ca="1" si="68"/>
        <v>#N/A</v>
      </c>
      <c r="AJ338" s="44" t="e">
        <f t="shared" ca="1" si="69"/>
        <v>#N/A</v>
      </c>
      <c r="AK338" s="44" t="e">
        <f t="shared" ca="1" si="70"/>
        <v>#N/A</v>
      </c>
      <c r="AL338" s="44" t="e">
        <f t="shared" ca="1" si="71"/>
        <v>#N/A</v>
      </c>
      <c r="AM338" s="44" t="e">
        <f t="shared" ca="1" si="72"/>
        <v>#N/A</v>
      </c>
      <c r="AN338" s="36" t="str">
        <f t="shared" ca="1" si="73"/>
        <v>錯誤: 找不到列值 '9V'，搜尋範圍為第 1 到 31 行，欄位 BB</v>
      </c>
      <c r="AO338" s="36" t="str">
        <f t="shared" ca="1" si="74"/>
        <v>05</v>
      </c>
      <c r="AP338" s="36" t="str">
        <f t="shared" ca="1" si="75"/>
        <v>00</v>
      </c>
      <c r="AQ338" s="36" t="str">
        <f t="shared" ca="1" si="76"/>
        <v>00</v>
      </c>
      <c r="AR338" s="36" t="str">
        <f t="shared" ca="1" si="77"/>
        <v>00</v>
      </c>
      <c r="AS338" s="36"/>
    </row>
    <row r="339" spans="19:45" ht="30" customHeight="1" x14ac:dyDescent="0.25">
      <c r="S339" s="7" t="s">
        <v>691</v>
      </c>
      <c r="T339" s="15" t="s">
        <v>1088</v>
      </c>
      <c r="U339" s="36" t="str">
        <f t="shared" ca="1" si="65"/>
        <v>Code Error</v>
      </c>
      <c r="V339" s="37"/>
      <c r="W339" s="37"/>
      <c r="X339" s="38"/>
      <c r="Y339" s="38"/>
      <c r="Z339" s="55" t="e">
        <f t="shared" ca="1" si="66"/>
        <v>#N/A</v>
      </c>
      <c r="AA339" s="39" t="s">
        <v>965</v>
      </c>
      <c r="AB339" s="40">
        <v>1</v>
      </c>
      <c r="AC339" s="40" t="s">
        <v>995</v>
      </c>
      <c r="AD339" s="40">
        <v>1</v>
      </c>
      <c r="AE339" s="41" t="s">
        <v>436</v>
      </c>
      <c r="AF339" s="42">
        <v>-39.299999999999997</v>
      </c>
      <c r="AG339" s="47">
        <f t="shared" si="78"/>
        <v>-38.799999999999997</v>
      </c>
      <c r="AH339" s="43" t="e">
        <f t="shared" ca="1" si="67"/>
        <v>#N/A</v>
      </c>
      <c r="AI339" s="43" t="e">
        <f t="shared" ca="1" si="68"/>
        <v>#N/A</v>
      </c>
      <c r="AJ339" s="44" t="e">
        <f t="shared" ca="1" si="69"/>
        <v>#N/A</v>
      </c>
      <c r="AK339" s="44" t="e">
        <f t="shared" ca="1" si="70"/>
        <v>#N/A</v>
      </c>
      <c r="AL339" s="44" t="e">
        <f t="shared" ca="1" si="71"/>
        <v>#N/A</v>
      </c>
      <c r="AM339" s="44" t="e">
        <f t="shared" ca="1" si="72"/>
        <v>#N/A</v>
      </c>
      <c r="AN339" s="36" t="str">
        <f t="shared" ca="1" si="73"/>
        <v>錯誤: 找不到列值 '9V'，搜尋範圍為第 1 到 31 行，欄位 BB</v>
      </c>
      <c r="AO339" s="36" t="str">
        <f t="shared" ca="1" si="74"/>
        <v>06</v>
      </c>
      <c r="AP339" s="36" t="str">
        <f t="shared" ca="1" si="75"/>
        <v>00</v>
      </c>
      <c r="AQ339" s="36" t="str">
        <f t="shared" ca="1" si="76"/>
        <v>00</v>
      </c>
      <c r="AR339" s="36" t="str">
        <f t="shared" ca="1" si="77"/>
        <v>00</v>
      </c>
      <c r="AS339" s="36"/>
    </row>
    <row r="340" spans="19:45" ht="30" customHeight="1" x14ac:dyDescent="0.25">
      <c r="S340" s="7" t="s">
        <v>544</v>
      </c>
      <c r="T340" s="15" t="s">
        <v>1085</v>
      </c>
      <c r="U340" s="36" t="str">
        <f t="shared" ca="1" si="65"/>
        <v>Code Error</v>
      </c>
      <c r="V340" s="37"/>
      <c r="W340" s="37"/>
      <c r="X340" s="38"/>
      <c r="Y340" s="38"/>
      <c r="Z340" s="48" t="e">
        <f t="shared" ca="1" si="66"/>
        <v>#N/A</v>
      </c>
      <c r="AA340" s="39" t="s">
        <v>965</v>
      </c>
      <c r="AB340" s="40">
        <v>1.5</v>
      </c>
      <c r="AC340" s="40" t="s">
        <v>995</v>
      </c>
      <c r="AD340" s="40">
        <v>1</v>
      </c>
      <c r="AE340" s="41" t="s">
        <v>436</v>
      </c>
      <c r="AF340" s="42">
        <v>-39.799999999999997</v>
      </c>
      <c r="AG340" s="49">
        <f t="shared" si="78"/>
        <v>-39.299999999999997</v>
      </c>
      <c r="AH340" s="43" t="e">
        <f t="shared" ca="1" si="67"/>
        <v>#N/A</v>
      </c>
      <c r="AI340" s="43" t="e">
        <f t="shared" ca="1" si="68"/>
        <v>#N/A</v>
      </c>
      <c r="AJ340" s="44" t="e">
        <f t="shared" ca="1" si="69"/>
        <v>#N/A</v>
      </c>
      <c r="AK340" s="44" t="e">
        <f t="shared" ca="1" si="70"/>
        <v>#N/A</v>
      </c>
      <c r="AL340" s="44" t="e">
        <f t="shared" ca="1" si="71"/>
        <v>#N/A</v>
      </c>
      <c r="AM340" s="44" t="e">
        <f t="shared" ca="1" si="72"/>
        <v>#N/A</v>
      </c>
      <c r="AN340" s="36" t="str">
        <f t="shared" ca="1" si="73"/>
        <v>錯誤: 找不到列值 '9V'，搜尋範圍為第 1 到 31 行，欄位 BB</v>
      </c>
      <c r="AO340" s="36" t="str">
        <f t="shared" ca="1" si="74"/>
        <v>07</v>
      </c>
      <c r="AP340" s="36" t="str">
        <f t="shared" ca="1" si="75"/>
        <v>00</v>
      </c>
      <c r="AQ340" s="36" t="str">
        <f t="shared" ca="1" si="76"/>
        <v>00</v>
      </c>
      <c r="AR340" s="36" t="str">
        <f t="shared" ca="1" si="77"/>
        <v>00</v>
      </c>
      <c r="AS340" s="36"/>
    </row>
    <row r="341" spans="19:45" ht="30" customHeight="1" x14ac:dyDescent="0.25">
      <c r="S341" s="7" t="s">
        <v>12</v>
      </c>
      <c r="T341" s="15" t="s">
        <v>548</v>
      </c>
      <c r="U341" s="36" t="str">
        <f t="shared" ca="1" si="65"/>
        <v>Code Error</v>
      </c>
      <c r="V341" s="37">
        <v>0.1</v>
      </c>
      <c r="W341" s="37"/>
      <c r="X341" s="38"/>
      <c r="Y341" s="38"/>
      <c r="Z341" s="48" t="e">
        <f t="shared" ca="1" si="66"/>
        <v>#N/A</v>
      </c>
      <c r="AA341" s="39" t="s">
        <v>965</v>
      </c>
      <c r="AB341" s="40">
        <v>0.5</v>
      </c>
      <c r="AC341" s="40" t="s">
        <v>995</v>
      </c>
      <c r="AD341" s="40">
        <v>1</v>
      </c>
      <c r="AE341" s="41">
        <v>6.7000000000000004E-2</v>
      </c>
      <c r="AF341" s="42">
        <v>-40.1</v>
      </c>
      <c r="AG341" s="49">
        <f t="shared" si="78"/>
        <v>-39.799999999999997</v>
      </c>
      <c r="AH341" s="43" t="e">
        <f t="shared" ca="1" si="67"/>
        <v>#N/A</v>
      </c>
      <c r="AI341" s="43" t="e">
        <f t="shared" ca="1" si="68"/>
        <v>#N/A</v>
      </c>
      <c r="AJ341" s="44" t="e">
        <f t="shared" ca="1" si="69"/>
        <v>#N/A</v>
      </c>
      <c r="AK341" s="44" t="e">
        <f t="shared" ca="1" si="70"/>
        <v>#N/A</v>
      </c>
      <c r="AL341" s="44" t="e">
        <f t="shared" ca="1" si="71"/>
        <v>#N/A</v>
      </c>
      <c r="AM341" s="44" t="e">
        <f t="shared" ca="1" si="72"/>
        <v>#N/A</v>
      </c>
      <c r="AN341" s="36" t="str">
        <f t="shared" ca="1" si="73"/>
        <v>錯誤: 找不到列值 '9V'，搜尋範圍為第 1 到 31 行，欄位 BB</v>
      </c>
      <c r="AO341" s="36" t="str">
        <f t="shared" ca="1" si="74"/>
        <v>05</v>
      </c>
      <c r="AP341" s="36" t="str">
        <f t="shared" ca="1" si="75"/>
        <v>00</v>
      </c>
      <c r="AQ341" s="36" t="str">
        <f t="shared" ca="1" si="76"/>
        <v>00</v>
      </c>
      <c r="AR341" s="36" t="str">
        <f t="shared" ca="1" si="77"/>
        <v>錯誤: 找不到列值 '0.067'，搜尋範圍為第 1 到 31 行，欄位 BY</v>
      </c>
      <c r="AS341" s="36"/>
    </row>
    <row r="342" spans="19:45" ht="30" customHeight="1" x14ac:dyDescent="0.25">
      <c r="S342" s="26" t="s">
        <v>773</v>
      </c>
      <c r="T342" s="15" t="s">
        <v>562</v>
      </c>
      <c r="U342" s="36" t="str">
        <f t="shared" ca="1" si="65"/>
        <v>Code Error</v>
      </c>
      <c r="V342" s="37"/>
      <c r="W342" s="37"/>
      <c r="X342" s="38"/>
      <c r="Y342" s="38"/>
      <c r="Z342" s="48" t="e">
        <f t="shared" ca="1" si="66"/>
        <v>#N/A</v>
      </c>
      <c r="AA342" s="39" t="s">
        <v>965</v>
      </c>
      <c r="AB342" s="40">
        <v>1</v>
      </c>
      <c r="AC342" s="40" t="s">
        <v>995</v>
      </c>
      <c r="AD342" s="40">
        <v>1</v>
      </c>
      <c r="AE342" s="41">
        <v>6.7000000000000004E-2</v>
      </c>
      <c r="AF342" s="42">
        <v>-40.6</v>
      </c>
      <c r="AG342" s="49">
        <f t="shared" si="78"/>
        <v>-40.1</v>
      </c>
      <c r="AH342" s="43" t="e">
        <f t="shared" ca="1" si="67"/>
        <v>#N/A</v>
      </c>
      <c r="AI342" s="43" t="e">
        <f t="shared" ca="1" si="68"/>
        <v>#N/A</v>
      </c>
      <c r="AJ342" s="44" t="e">
        <f t="shared" ca="1" si="69"/>
        <v>#N/A</v>
      </c>
      <c r="AK342" s="44" t="e">
        <f t="shared" ca="1" si="70"/>
        <v>#N/A</v>
      </c>
      <c r="AL342" s="44" t="e">
        <f t="shared" ca="1" si="71"/>
        <v>#N/A</v>
      </c>
      <c r="AM342" s="44" t="e">
        <f t="shared" ca="1" si="72"/>
        <v>#N/A</v>
      </c>
      <c r="AN342" s="36" t="str">
        <f t="shared" ca="1" si="73"/>
        <v>錯誤: 找不到列值 '9V'，搜尋範圍為第 1 到 31 行，欄位 BB</v>
      </c>
      <c r="AO342" s="36" t="str">
        <f t="shared" ca="1" si="74"/>
        <v>06</v>
      </c>
      <c r="AP342" s="36" t="str">
        <f t="shared" ca="1" si="75"/>
        <v>00</v>
      </c>
      <c r="AQ342" s="36" t="str">
        <f t="shared" ca="1" si="76"/>
        <v>00</v>
      </c>
      <c r="AR342" s="36" t="str">
        <f t="shared" ca="1" si="77"/>
        <v>錯誤: 找不到列值 '0.067'，搜尋範圍為第 1 到 31 行，欄位 BY</v>
      </c>
      <c r="AS342" s="36"/>
    </row>
    <row r="343" spans="19:45" ht="30" customHeight="1" x14ac:dyDescent="0.25">
      <c r="S343" s="7" t="s">
        <v>573</v>
      </c>
      <c r="T343" s="15">
        <v>1.1000000000000001</v>
      </c>
      <c r="U343" s="36" t="str">
        <f t="shared" ca="1" si="65"/>
        <v>0x05=-41.00,-40.60;</v>
      </c>
      <c r="V343" s="37">
        <v>0.15</v>
      </c>
      <c r="W343" s="37"/>
      <c r="X343" s="38"/>
      <c r="Y343" s="38"/>
      <c r="Z343" s="48" t="e">
        <f t="shared" ca="1" si="66"/>
        <v>#VALUE!</v>
      </c>
      <c r="AA343" s="39" t="s">
        <v>584</v>
      </c>
      <c r="AB343" s="40">
        <v>0.5</v>
      </c>
      <c r="AC343" s="40" t="s">
        <v>995</v>
      </c>
      <c r="AD343" s="40">
        <v>1</v>
      </c>
      <c r="AE343" s="41" t="s">
        <v>436</v>
      </c>
      <c r="AF343" s="42">
        <v>-41</v>
      </c>
      <c r="AG343" s="49">
        <f t="shared" si="78"/>
        <v>-40.6</v>
      </c>
      <c r="AH343" s="43" t="e">
        <f t="shared" ca="1" si="67"/>
        <v>#VALUE!</v>
      </c>
      <c r="AI343" s="43" t="e">
        <f t="shared" ca="1" si="68"/>
        <v>#VALUE!</v>
      </c>
      <c r="AJ343" s="44" t="e">
        <f t="shared" ca="1" si="69"/>
        <v>#N/A</v>
      </c>
      <c r="AK343" s="44" t="e">
        <f t="shared" ca="1" si="70"/>
        <v>#N/A</v>
      </c>
      <c r="AL343" s="44" t="e">
        <f t="shared" ca="1" si="71"/>
        <v>#VALUE!</v>
      </c>
      <c r="AM343" s="44" t="e">
        <f t="shared" ca="1" si="72"/>
        <v>#VALUE!</v>
      </c>
      <c r="AN343" s="36" t="str">
        <f t="shared" ca="1" si="73"/>
        <v>00</v>
      </c>
      <c r="AO343" s="36" t="str">
        <f t="shared" ca="1" si="74"/>
        <v>05</v>
      </c>
      <c r="AP343" s="36" t="str">
        <f t="shared" ca="1" si="75"/>
        <v>00</v>
      </c>
      <c r="AQ343" s="36" t="str">
        <f t="shared" ca="1" si="76"/>
        <v>00</v>
      </c>
      <c r="AR343" s="36" t="str">
        <f t="shared" ca="1" si="77"/>
        <v>00</v>
      </c>
      <c r="AS343" s="36"/>
    </row>
    <row r="344" spans="19:45" ht="30" customHeight="1" x14ac:dyDescent="0.25">
      <c r="S344" s="7" t="s">
        <v>590</v>
      </c>
      <c r="T344" s="15">
        <f>VLOOKUP(T329,MPN!$A$1:$E$997,4,FALSE)</f>
        <v>-38</v>
      </c>
      <c r="U344" s="36" t="str">
        <f t="shared" ca="1" si="65"/>
        <v>0x06=-41.50,-41.00;</v>
      </c>
      <c r="V344" s="37"/>
      <c r="W344" s="37"/>
      <c r="X344" s="38"/>
      <c r="Y344" s="38"/>
      <c r="Z344" s="48" t="e">
        <f t="shared" ca="1" si="66"/>
        <v>#VALUE!</v>
      </c>
      <c r="AA344" s="39" t="s">
        <v>584</v>
      </c>
      <c r="AB344" s="40">
        <v>1</v>
      </c>
      <c r="AC344" s="40" t="s">
        <v>995</v>
      </c>
      <c r="AD344" s="40">
        <v>1</v>
      </c>
      <c r="AE344" s="41" t="s">
        <v>436</v>
      </c>
      <c r="AF344" s="42">
        <v>-41.5</v>
      </c>
      <c r="AG344" s="49">
        <f t="shared" si="78"/>
        <v>-41</v>
      </c>
      <c r="AH344" s="43" t="e">
        <f t="shared" ca="1" si="67"/>
        <v>#VALUE!</v>
      </c>
      <c r="AI344" s="43" t="e">
        <f t="shared" ca="1" si="68"/>
        <v>#VALUE!</v>
      </c>
      <c r="AJ344" s="44" t="e">
        <f t="shared" ca="1" si="69"/>
        <v>#N/A</v>
      </c>
      <c r="AK344" s="44" t="e">
        <f t="shared" ca="1" si="70"/>
        <v>#N/A</v>
      </c>
      <c r="AL344" s="44" t="e">
        <f t="shared" ca="1" si="71"/>
        <v>#VALUE!</v>
      </c>
      <c r="AM344" s="44" t="e">
        <f t="shared" ca="1" si="72"/>
        <v>#VALUE!</v>
      </c>
      <c r="AN344" s="36" t="str">
        <f t="shared" ca="1" si="73"/>
        <v>00</v>
      </c>
      <c r="AO344" s="36" t="str">
        <f t="shared" ca="1" si="74"/>
        <v>06</v>
      </c>
      <c r="AP344" s="36" t="str">
        <f t="shared" ca="1" si="75"/>
        <v>00</v>
      </c>
      <c r="AQ344" s="36" t="str">
        <f t="shared" ca="1" si="76"/>
        <v>00</v>
      </c>
      <c r="AR344" s="36" t="str">
        <f t="shared" ca="1" si="77"/>
        <v>00</v>
      </c>
      <c r="AS344" s="36"/>
    </row>
    <row r="345" spans="19:45" ht="30" customHeight="1" x14ac:dyDescent="0.25">
      <c r="S345" s="7" t="s">
        <v>693</v>
      </c>
      <c r="T345" s="15">
        <v>0.8</v>
      </c>
      <c r="U345" s="36" t="str">
        <f t="shared" ca="1" si="65"/>
        <v>0x07=-42.10,-41.50;</v>
      </c>
      <c r="V345" s="37"/>
      <c r="W345" s="37"/>
      <c r="X345" s="38"/>
      <c r="Y345" s="38"/>
      <c r="Z345" s="48" t="e">
        <f t="shared" ca="1" si="66"/>
        <v>#VALUE!</v>
      </c>
      <c r="AA345" s="39" t="s">
        <v>584</v>
      </c>
      <c r="AB345" s="40">
        <v>1.5</v>
      </c>
      <c r="AC345" s="40" t="s">
        <v>995</v>
      </c>
      <c r="AD345" s="40">
        <v>1</v>
      </c>
      <c r="AE345" s="41" t="s">
        <v>436</v>
      </c>
      <c r="AF345" s="42">
        <v>-42.1</v>
      </c>
      <c r="AG345" s="49">
        <f t="shared" si="78"/>
        <v>-41.5</v>
      </c>
      <c r="AH345" s="43" t="e">
        <f t="shared" ca="1" si="67"/>
        <v>#VALUE!</v>
      </c>
      <c r="AI345" s="43" t="e">
        <f t="shared" ca="1" si="68"/>
        <v>#VALUE!</v>
      </c>
      <c r="AJ345" s="44" t="e">
        <f t="shared" ca="1" si="69"/>
        <v>#N/A</v>
      </c>
      <c r="AK345" s="44" t="e">
        <f t="shared" ca="1" si="70"/>
        <v>#N/A</v>
      </c>
      <c r="AL345" s="44" t="e">
        <f t="shared" ca="1" si="71"/>
        <v>#VALUE!</v>
      </c>
      <c r="AM345" s="44" t="e">
        <f t="shared" ca="1" si="72"/>
        <v>#VALUE!</v>
      </c>
      <c r="AN345" s="36" t="str">
        <f t="shared" ca="1" si="73"/>
        <v>00</v>
      </c>
      <c r="AO345" s="36" t="str">
        <f t="shared" ca="1" si="74"/>
        <v>07</v>
      </c>
      <c r="AP345" s="36" t="str">
        <f t="shared" ca="1" si="75"/>
        <v>00</v>
      </c>
      <c r="AQ345" s="36" t="str">
        <f t="shared" ca="1" si="76"/>
        <v>00</v>
      </c>
      <c r="AR345" s="36" t="str">
        <f t="shared" ca="1" si="77"/>
        <v>00</v>
      </c>
      <c r="AS345" s="36"/>
    </row>
    <row r="346" spans="19:45" ht="30" customHeight="1" x14ac:dyDescent="0.25">
      <c r="S346" s="7" t="s">
        <v>604</v>
      </c>
      <c r="T346" s="7" t="e">
        <f>VLOOKUP($T333,$AU$1:$AZ$31,MATCH($T327,$AU$1:$AZ$1,0),FALSE)&amp;"_"&amp;T335</f>
        <v>#N/A</v>
      </c>
      <c r="U346" s="36" t="str">
        <f t="shared" ca="1" si="65"/>
        <v>Code Error</v>
      </c>
      <c r="V346" s="37"/>
      <c r="W346" s="37"/>
      <c r="X346" s="38"/>
      <c r="Y346" s="38"/>
      <c r="Z346" s="48">
        <f t="shared" ca="1" si="66"/>
        <v>1.2370000000000001</v>
      </c>
      <c r="AA346" s="39" t="s">
        <v>584</v>
      </c>
      <c r="AB346" s="40">
        <v>0.5</v>
      </c>
      <c r="AC346" s="40" t="s">
        <v>995</v>
      </c>
      <c r="AD346" s="40">
        <v>1</v>
      </c>
      <c r="AE346" s="41">
        <v>6.7000000000000004E-2</v>
      </c>
      <c r="AF346" s="42">
        <v>-42.5</v>
      </c>
      <c r="AG346" s="49">
        <f t="shared" si="78"/>
        <v>-42.1</v>
      </c>
      <c r="AH346" s="43">
        <f t="shared" ca="1" si="67"/>
        <v>-41.262999999999998</v>
      </c>
      <c r="AI346" s="43">
        <f t="shared" ca="1" si="68"/>
        <v>-40.863</v>
      </c>
      <c r="AJ346" s="44" t="e">
        <f t="shared" ca="1" si="69"/>
        <v>#N/A</v>
      </c>
      <c r="AK346" s="44" t="e">
        <f t="shared" ca="1" si="70"/>
        <v>#N/A</v>
      </c>
      <c r="AL346" s="44" t="e">
        <f t="shared" ca="1" si="71"/>
        <v>#N/A</v>
      </c>
      <c r="AM346" s="44" t="e">
        <f t="shared" ca="1" si="72"/>
        <v>#N/A</v>
      </c>
      <c r="AN346" s="36" t="str">
        <f t="shared" ca="1" si="73"/>
        <v>00</v>
      </c>
      <c r="AO346" s="36" t="str">
        <f t="shared" ca="1" si="74"/>
        <v>05</v>
      </c>
      <c r="AP346" s="36" t="str">
        <f t="shared" ca="1" si="75"/>
        <v>00</v>
      </c>
      <c r="AQ346" s="36" t="str">
        <f t="shared" ca="1" si="76"/>
        <v>00</v>
      </c>
      <c r="AR346" s="36" t="str">
        <f t="shared" ca="1" si="77"/>
        <v>錯誤: 找不到列值 '0.067'，搜尋範圍為第 1 到 31 行，欄位 BY</v>
      </c>
      <c r="AS346" s="36"/>
    </row>
    <row r="347" spans="19:45" ht="30" customHeight="1" x14ac:dyDescent="0.25">
      <c r="S347" s="7" t="s">
        <v>424</v>
      </c>
      <c r="T347" s="7" t="str">
        <f>VLOOKUP($T329,MPN!$A$1:$E$497,2,FALSE)</f>
        <v>AMIC</v>
      </c>
      <c r="U347" s="36" t="str">
        <f t="shared" ca="1" si="65"/>
        <v>Code Error</v>
      </c>
      <c r="V347" s="37">
        <v>-0.2</v>
      </c>
      <c r="W347" s="37"/>
      <c r="X347" s="38"/>
      <c r="Y347" s="38"/>
      <c r="Z347" s="48">
        <f t="shared" ca="1" si="66"/>
        <v>1.5370000000000001</v>
      </c>
      <c r="AA347" s="39" t="s">
        <v>584</v>
      </c>
      <c r="AB347" s="40">
        <v>1</v>
      </c>
      <c r="AC347" s="40" t="s">
        <v>995</v>
      </c>
      <c r="AD347" s="40">
        <v>1</v>
      </c>
      <c r="AE347" s="41">
        <v>6.7000000000000004E-2</v>
      </c>
      <c r="AF347" s="42">
        <v>-42.8</v>
      </c>
      <c r="AG347" s="49">
        <f t="shared" si="78"/>
        <v>-42.5</v>
      </c>
      <c r="AH347" s="43">
        <f t="shared" ca="1" si="67"/>
        <v>-41.262999999999998</v>
      </c>
      <c r="AI347" s="43">
        <f t="shared" ca="1" si="68"/>
        <v>-40.963000000000001</v>
      </c>
      <c r="AJ347" s="44" t="e">
        <f t="shared" ca="1" si="69"/>
        <v>#N/A</v>
      </c>
      <c r="AK347" s="44" t="e">
        <f t="shared" ca="1" si="70"/>
        <v>#N/A</v>
      </c>
      <c r="AL347" s="44" t="e">
        <f t="shared" ca="1" si="71"/>
        <v>#N/A</v>
      </c>
      <c r="AM347" s="44" t="e">
        <f t="shared" ca="1" si="72"/>
        <v>#N/A</v>
      </c>
      <c r="AN347" s="36" t="str">
        <f t="shared" ca="1" si="73"/>
        <v>00</v>
      </c>
      <c r="AO347" s="36" t="str">
        <f t="shared" ca="1" si="74"/>
        <v>06</v>
      </c>
      <c r="AP347" s="36" t="str">
        <f t="shared" ca="1" si="75"/>
        <v>00</v>
      </c>
      <c r="AQ347" s="36" t="str">
        <f t="shared" ca="1" si="76"/>
        <v>00</v>
      </c>
      <c r="AR347" s="36" t="str">
        <f t="shared" ca="1" si="77"/>
        <v>錯誤: 找不到列值 '0.067'，搜尋範圍為第 1 到 31 行，欄位 BY</v>
      </c>
      <c r="AS347" s="36"/>
    </row>
    <row r="348" spans="19:45" ht="30" customHeight="1" x14ac:dyDescent="0.25">
      <c r="S348" s="7" t="s">
        <v>16</v>
      </c>
      <c r="T348" s="7" t="str">
        <f>VLOOKUP($T330,ASIC!$A$1:$B$200,2,FALSE)</f>
        <v>304ZA</v>
      </c>
      <c r="U348" s="36" t="str">
        <f t="shared" ca="1" si="65"/>
        <v>Code Error</v>
      </c>
      <c r="V348" s="37">
        <v>-0.3</v>
      </c>
      <c r="W348" s="37"/>
      <c r="X348" s="38"/>
      <c r="Y348" s="38"/>
      <c r="Z348" s="48">
        <f t="shared" ca="1" si="66"/>
        <v>1.9370000000000001</v>
      </c>
      <c r="AA348" s="39" t="s">
        <v>584</v>
      </c>
      <c r="AB348" s="40">
        <v>1.5</v>
      </c>
      <c r="AC348" s="40" t="s">
        <v>995</v>
      </c>
      <c r="AD348" s="40">
        <v>1</v>
      </c>
      <c r="AE348" s="41">
        <v>6.7000000000000004E-2</v>
      </c>
      <c r="AF348" s="42">
        <v>-43.1</v>
      </c>
      <c r="AG348" s="49">
        <f t="shared" si="78"/>
        <v>-42.8</v>
      </c>
      <c r="AH348" s="43">
        <f t="shared" ca="1" si="67"/>
        <v>-41.163000000000004</v>
      </c>
      <c r="AI348" s="43">
        <f t="shared" ca="1" si="68"/>
        <v>-40.863</v>
      </c>
      <c r="AJ348" s="44" t="e">
        <f t="shared" ca="1" si="69"/>
        <v>#N/A</v>
      </c>
      <c r="AK348" s="44" t="e">
        <f t="shared" ca="1" si="70"/>
        <v>#N/A</v>
      </c>
      <c r="AL348" s="44" t="e">
        <f t="shared" ca="1" si="71"/>
        <v>#N/A</v>
      </c>
      <c r="AM348" s="44" t="e">
        <f t="shared" ca="1" si="72"/>
        <v>#N/A</v>
      </c>
      <c r="AN348" s="36" t="str">
        <f t="shared" ca="1" si="73"/>
        <v>00</v>
      </c>
      <c r="AO348" s="36" t="str">
        <f t="shared" ca="1" si="74"/>
        <v>07</v>
      </c>
      <c r="AP348" s="36" t="str">
        <f t="shared" ca="1" si="75"/>
        <v>00</v>
      </c>
      <c r="AQ348" s="36" t="str">
        <f t="shared" ca="1" si="76"/>
        <v>00</v>
      </c>
      <c r="AR348" s="36" t="str">
        <f t="shared" ca="1" si="77"/>
        <v>錯誤: 找不到列值 '0.067'，搜尋範圍為第 1 到 31 行，欄位 BY</v>
      </c>
      <c r="AS348" s="36"/>
    </row>
    <row r="349" spans="19:45" ht="30" customHeight="1" x14ac:dyDescent="0.25">
      <c r="S349" s="7" t="s">
        <v>17</v>
      </c>
      <c r="T349" s="7" t="str">
        <f>VLOOKUP($T331,Sensor!$A$1:$B$100,2,FALSE)</f>
        <v>2410A</v>
      </c>
      <c r="U349" s="36" t="str">
        <f t="shared" ca="1" si="65"/>
        <v>Code Error</v>
      </c>
      <c r="V349" s="37">
        <v>-0.3</v>
      </c>
      <c r="W349" s="37"/>
      <c r="X349" s="38"/>
      <c r="Y349" s="38"/>
      <c r="Z349" s="48">
        <f t="shared" ca="1" si="66"/>
        <v>2.4370000000000003</v>
      </c>
      <c r="AA349" s="39" t="s">
        <v>584</v>
      </c>
      <c r="AB349" s="40">
        <v>2</v>
      </c>
      <c r="AC349" s="40" t="s">
        <v>995</v>
      </c>
      <c r="AD349" s="40">
        <v>1</v>
      </c>
      <c r="AE349" s="41">
        <v>6.7000000000000004E-2</v>
      </c>
      <c r="AF349" s="42">
        <v>-43.5</v>
      </c>
      <c r="AG349" s="49">
        <f t="shared" si="78"/>
        <v>-43.1</v>
      </c>
      <c r="AH349" s="43">
        <f t="shared" ca="1" si="67"/>
        <v>-41.063000000000002</v>
      </c>
      <c r="AI349" s="43">
        <f t="shared" ca="1" si="68"/>
        <v>-40.663000000000004</v>
      </c>
      <c r="AJ349" s="44" t="e">
        <f t="shared" ca="1" si="69"/>
        <v>#N/A</v>
      </c>
      <c r="AK349" s="44" t="e">
        <f t="shared" ca="1" si="70"/>
        <v>#N/A</v>
      </c>
      <c r="AL349" s="44" t="e">
        <f t="shared" ca="1" si="71"/>
        <v>#N/A</v>
      </c>
      <c r="AM349" s="44" t="e">
        <f t="shared" ca="1" si="72"/>
        <v>#N/A</v>
      </c>
      <c r="AN349" s="36" t="str">
        <f t="shared" ca="1" si="73"/>
        <v>00</v>
      </c>
      <c r="AO349" s="36" t="str">
        <f t="shared" ca="1" si="74"/>
        <v>錯誤: 找不到列值 '2'，搜尋範圍為第 1 到 31 行，欄位 BM</v>
      </c>
      <c r="AP349" s="36" t="str">
        <f t="shared" ca="1" si="75"/>
        <v>00</v>
      </c>
      <c r="AQ349" s="36" t="str">
        <f t="shared" ca="1" si="76"/>
        <v>00</v>
      </c>
      <c r="AR349" s="36" t="str">
        <f t="shared" ca="1" si="77"/>
        <v>錯誤: 找不到列值 '0.067'，搜尋範圍為第 1 到 31 行，欄位 BY</v>
      </c>
      <c r="AS349" s="36"/>
    </row>
    <row r="350" spans="19:45" ht="30" customHeight="1" x14ac:dyDescent="0.25">
      <c r="S350" s="7" t="s">
        <v>21</v>
      </c>
      <c r="T350" s="7" t="str">
        <f>VLOOKUP($T329,MPN!$A$1:$E$497,5,FALSE)</f>
        <v>Default</v>
      </c>
      <c r="U350" s="36" t="str">
        <f t="shared" ca="1" si="65"/>
        <v>Code Error</v>
      </c>
      <c r="V350" s="37">
        <v>-0.5</v>
      </c>
      <c r="W350" s="37"/>
      <c r="X350" s="38"/>
      <c r="Y350" s="38"/>
      <c r="Z350" s="48">
        <f t="shared" ca="1" si="66"/>
        <v>2.7370000000000001</v>
      </c>
      <c r="AA350" s="39" t="s">
        <v>584</v>
      </c>
      <c r="AB350" s="40">
        <v>2.5</v>
      </c>
      <c r="AC350" s="40" t="s">
        <v>995</v>
      </c>
      <c r="AD350" s="40">
        <v>1</v>
      </c>
      <c r="AE350" s="41">
        <v>6.7000000000000004E-2</v>
      </c>
      <c r="AF350" s="42">
        <v>-43.9</v>
      </c>
      <c r="AG350" s="49">
        <f t="shared" si="78"/>
        <v>-43.5</v>
      </c>
      <c r="AH350" s="43">
        <f t="shared" ca="1" si="67"/>
        <v>-41.162999999999997</v>
      </c>
      <c r="AI350" s="43">
        <f t="shared" ca="1" si="68"/>
        <v>-40.762999999999998</v>
      </c>
      <c r="AJ350" s="44" t="e">
        <f t="shared" ca="1" si="69"/>
        <v>#N/A</v>
      </c>
      <c r="AK350" s="44" t="e">
        <f t="shared" ca="1" si="70"/>
        <v>#N/A</v>
      </c>
      <c r="AL350" s="44" t="e">
        <f t="shared" ca="1" si="71"/>
        <v>#N/A</v>
      </c>
      <c r="AM350" s="44" t="e">
        <f t="shared" ca="1" si="72"/>
        <v>#N/A</v>
      </c>
      <c r="AN350" s="36" t="str">
        <f t="shared" ca="1" si="73"/>
        <v>00</v>
      </c>
      <c r="AO350" s="36" t="str">
        <f t="shared" ca="1" si="74"/>
        <v>08</v>
      </c>
      <c r="AP350" s="36" t="str">
        <f t="shared" ca="1" si="75"/>
        <v>00</v>
      </c>
      <c r="AQ350" s="36" t="str">
        <f t="shared" ca="1" si="76"/>
        <v>00</v>
      </c>
      <c r="AR350" s="36" t="str">
        <f t="shared" ca="1" si="77"/>
        <v>錯誤: 找不到列值 '0.067'，搜尋範圍為第 1 到 31 行，欄位 BY</v>
      </c>
      <c r="AS350" s="36"/>
    </row>
    <row r="351" spans="19:45" ht="30" customHeight="1" x14ac:dyDescent="0.25">
      <c r="S351" s="7" t="s">
        <v>545</v>
      </c>
      <c r="T351" s="7" t="e">
        <f>VLOOKUP(T340,$DT$1:$DV$31,3,FALSE)</f>
        <v>#N/A</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45233</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21</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70~150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15V</v>
      </c>
      <c r="T360" s="3" t="s">
        <v>255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14V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12V</v>
      </c>
      <c r="T363" s="3">
        <v>3.9</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11V</v>
      </c>
      <c r="T364" s="3">
        <v>2.25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10V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-2.2999999999999998</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VLOOKUP(U391,$DX$1:$DZ$21,3,FALSE)</f>
        <v>-</v>
      </c>
      <c r="AD391" s="8"/>
    </row>
    <row r="392" spans="19:45" ht="30" customHeight="1" x14ac:dyDescent="0.25">
      <c r="S392" s="7" t="s">
        <v>24</v>
      </c>
      <c r="T392" s="15" t="s">
        <v>1163</v>
      </c>
      <c r="U392" s="5" t="s">
        <v>23</v>
      </c>
      <c r="V392" s="7" t="str">
        <f>VLOOKUP(U391,$DX$1:$DZ$21,2,FALSE)</f>
        <v>-</v>
      </c>
      <c r="W392" s="19"/>
      <c r="X392" s="19"/>
      <c r="Y392" s="19"/>
      <c r="Z392" s="19"/>
      <c r="AA392" s="5" t="s">
        <v>592</v>
      </c>
      <c r="AB392" s="26" t="e">
        <f>T411&amp;"_"&amp;ABS(T409)&amp;"dB_"&amp;T413&amp;"_"&amp;T414&amp;"_"&amp;GetAbsMaxMinText(AF395:AG454)&amp;"_"&amp;T394&amp;"_"&amp;T393&amp;S391&amp;"."&amp;T417</f>
        <v>#N/A</v>
      </c>
      <c r="AC392" s="18"/>
      <c r="AD392" s="18"/>
      <c r="AE392" s="18"/>
      <c r="AF392" s="18"/>
      <c r="AG392" s="18"/>
      <c r="AH392" s="19"/>
      <c r="AI392" s="19" t="s">
        <v>2</v>
      </c>
      <c r="AJ392" s="16" t="s">
        <v>1286</v>
      </c>
      <c r="AK392" s="16"/>
      <c r="AL392" s="16"/>
      <c r="AM392" s="16"/>
      <c r="AN392" s="16"/>
      <c r="AO392" s="16"/>
      <c r="AP392" s="16"/>
      <c r="AQ392" s="16"/>
      <c r="AR392" s="16"/>
      <c r="AS392" s="16"/>
    </row>
    <row r="393" spans="19:45" ht="30" customHeight="1" x14ac:dyDescent="0.25">
      <c r="S393" s="7" t="s">
        <v>5</v>
      </c>
      <c r="T393" s="15" t="s">
        <v>1276</v>
      </c>
      <c r="U393" s="32"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1285</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t="s">
        <v>726</v>
      </c>
    </row>
    <row r="395" spans="19:45" ht="30" customHeight="1" x14ac:dyDescent="0.25">
      <c r="S395" s="7" t="s">
        <v>18</v>
      </c>
      <c r="T395" s="15" t="s">
        <v>1278</v>
      </c>
      <c r="U395" s="36" t="str">
        <f t="shared" ref="U395:U408" ca="1" si="79">ConfigCode($AA395,$AN395,$AO395,$AP395,$AQ395,$AR395,$AF395,$AG395,2)</f>
        <v>0x05=-40.20,-39.70;</v>
      </c>
      <c r="V395" s="37"/>
      <c r="W395" s="37"/>
      <c r="X395" s="68"/>
      <c r="Y395" s="68"/>
      <c r="Z395" s="55" t="e">
        <f t="shared" ref="Z395:Z408" ca="1" si="80" xml:space="preserve">
N("vbias,vlookup vbias range")+
VLOOKUP($AA395,INDIRECT(BoxVal(ROW($AA395),34,COLUMN(T391))),2,FALSE)+
N("gain")+
$AB395+
N("vcm")+
VLOOKUP($AC395,$CT$1:$DC$31,7,FALSE)+
N("(vbias*vcp*vbg-vbias)*sensor ratio")+
VbiasCal($AA395,$AD395,$AE395,BoxVal(ROW($AC395),18,COLUMN($T$22)))+
N("vbias ref+gain ref")+
$V395+$W395</f>
        <v>#VALUE!</v>
      </c>
      <c r="AA395" s="39" t="s">
        <v>799</v>
      </c>
      <c r="AB395" s="40">
        <v>0.5</v>
      </c>
      <c r="AC395" s="40" t="s">
        <v>996</v>
      </c>
      <c r="AD395" s="40">
        <v>1</v>
      </c>
      <c r="AE395" s="41" t="s">
        <v>436</v>
      </c>
      <c r="AF395" s="42">
        <v>-40.200000000000003</v>
      </c>
      <c r="AG395" s="42">
        <v>-39.700000000000003</v>
      </c>
      <c r="AH395" s="43" t="e">
        <f t="shared" ref="AH395:AH408" ca="1" si="81">$AF395+$Z395</f>
        <v>#VALUE!</v>
      </c>
      <c r="AI395" s="43" t="e">
        <f t="shared" ref="AI395:AI408" ca="1" si="82">$AG395+$Z395</f>
        <v>#VALUE!</v>
      </c>
      <c r="AJ395" s="44" t="e">
        <f t="shared" ref="AJ395:AJ408" ca="1" si="83" xml:space="preserve">
N("initial sens-loopgain")+
$AF395-BoxVal(ROW($AA395),26,COLUMN(INDIRECT("T"&amp;(INT(ROW($AA412)/65))*65+2)))</f>
        <v>#N/A</v>
      </c>
      <c r="AK395" s="44" t="e">
        <f t="shared" ref="AK395:AK408" ca="1" si="84">AJ395+(AG395-AF395)</f>
        <v>#N/A</v>
      </c>
      <c r="AL395" s="44" t="e">
        <f t="shared" ref="AL395:AL408" ca="1" si="85" xml:space="preserve">
N("initial sens-loopgain-gain-gain ref-vcm")+
$AH395-
BoxVal(ROW($AA395),26,COLUMN(INDIRECT("T"&amp;(INT(ROW($AA412)/65))*65+2)))-
$AB395-
$W395-
IFERROR(VLOOKUP($AC395,$CT$1:$DC$31,7,FALSE),0)</f>
        <v>#VALUE!</v>
      </c>
      <c r="AM395" s="44" t="e">
        <f t="shared" ref="AM395:AM408" ca="1" si="86">AL395+(AG395-AF395)</f>
        <v>#VALUE!</v>
      </c>
      <c r="AN395" s="36" t="str">
        <f t="shared" ref="AN395:AN408" ca="1" si="87">IF(BoxVal(ROW(AA395),9,COLUMN(T393))="FIX","00",ManualLookup(AA395,BoxVal(ROW(AA395),4,COLUMN(AN393)),INDIRECT(DN$3)))</f>
        <v>00</v>
      </c>
      <c r="AO395" s="36" t="str">
        <f t="shared" ref="AO395:AO408" ca="1" si="88">ManualLookup(AB395,BoxVal(ROW(AB395),4,COLUMN(AO393)),INDIRECT(DO$3))</f>
        <v>05</v>
      </c>
      <c r="AP395" s="36" t="str">
        <f t="shared" ref="AP395:AP408" ca="1" si="89">ManualLookup(AC395,BoxVal(ROW(AC395),4,COLUMN(AP393)),INDIRECT(DP$3))</f>
        <v>00</v>
      </c>
      <c r="AQ395" s="36" t="str">
        <f t="shared" ref="AQ395:AQ408" ca="1" si="90">ManualLookup(AD395,BoxVal(ROW(AD395),4,COLUMN(AQ393)),INDIRECT(DQ$3))</f>
        <v>00</v>
      </c>
      <c r="AR395" s="36" t="str">
        <f t="shared" ref="AR395:AR408" ca="1" si="91">ManualLookup(AE395,BoxVal(ROW(AE395),4,COLUMN(AR393)),INDIRECT(DR$3))</f>
        <v>00</v>
      </c>
      <c r="AS395" s="33"/>
    </row>
    <row r="396" spans="19:45" ht="30" customHeight="1" x14ac:dyDescent="0.25">
      <c r="S396" s="7" t="s">
        <v>13</v>
      </c>
      <c r="T396" s="15" t="s">
        <v>1158</v>
      </c>
      <c r="U396" s="36" t="str">
        <f t="shared" ca="1" si="79"/>
        <v>Code Error</v>
      </c>
      <c r="V396" s="37"/>
      <c r="W396" s="37"/>
      <c r="X396" s="68"/>
      <c r="Y396" s="68"/>
      <c r="Z396" s="55">
        <f t="shared" ca="1" si="80"/>
        <v>0.7370000000000001</v>
      </c>
      <c r="AA396" s="39" t="s">
        <v>799</v>
      </c>
      <c r="AB396" s="40">
        <v>0</v>
      </c>
      <c r="AC396" s="40" t="s">
        <v>996</v>
      </c>
      <c r="AD396" s="40">
        <v>1</v>
      </c>
      <c r="AE396" s="41">
        <v>6.7000000000000004E-2</v>
      </c>
      <c r="AF396" s="42">
        <v>-40.4</v>
      </c>
      <c r="AG396" s="47">
        <f t="shared" ref="AG396:AG408" si="92">AF395</f>
        <v>-40.200000000000003</v>
      </c>
      <c r="AH396" s="43">
        <f t="shared" ca="1" si="81"/>
        <v>-39.662999999999997</v>
      </c>
      <c r="AI396" s="43">
        <f t="shared" ca="1" si="82"/>
        <v>-39.463000000000001</v>
      </c>
      <c r="AJ396" s="44" t="e">
        <f t="shared" ca="1" si="83"/>
        <v>#N/A</v>
      </c>
      <c r="AK396" s="44" t="e">
        <f t="shared" ca="1" si="84"/>
        <v>#N/A</v>
      </c>
      <c r="AL396" s="44" t="e">
        <f t="shared" ca="1" si="85"/>
        <v>#N/A</v>
      </c>
      <c r="AM396" s="44" t="e">
        <f t="shared" ca="1" si="86"/>
        <v>#N/A</v>
      </c>
      <c r="AN396" s="36" t="str">
        <f t="shared" ca="1" si="87"/>
        <v>00</v>
      </c>
      <c r="AO396" s="36" t="str">
        <f t="shared" ca="1" si="88"/>
        <v>00</v>
      </c>
      <c r="AP396" s="36" t="str">
        <f t="shared" ca="1" si="89"/>
        <v>00</v>
      </c>
      <c r="AQ396" s="36" t="str">
        <f t="shared" ca="1" si="90"/>
        <v>00</v>
      </c>
      <c r="AR396" s="36" t="str">
        <f t="shared" ca="1" si="91"/>
        <v>錯誤: 找不到列值 '0.067'，搜尋範圍為第 1 到 31 行，欄位 BY</v>
      </c>
      <c r="AS396" s="36"/>
    </row>
    <row r="397" spans="19:45" ht="30" customHeight="1" x14ac:dyDescent="0.25">
      <c r="S397" s="26"/>
      <c r="T397" s="17"/>
      <c r="U397" s="36" t="str">
        <f t="shared" ca="1" si="79"/>
        <v>Code Error</v>
      </c>
      <c r="V397" s="37"/>
      <c r="W397" s="37"/>
      <c r="X397" s="68"/>
      <c r="Y397" s="68"/>
      <c r="Z397" s="55">
        <f t="shared" ca="1" si="80"/>
        <v>1.2370000000000001</v>
      </c>
      <c r="AA397" s="39" t="s">
        <v>584</v>
      </c>
      <c r="AB397" s="40">
        <v>0.5</v>
      </c>
      <c r="AC397" s="40" t="s">
        <v>995</v>
      </c>
      <c r="AD397" s="40">
        <v>1</v>
      </c>
      <c r="AE397" s="41">
        <v>6.7000000000000004E-2</v>
      </c>
      <c r="AF397" s="42">
        <v>-40.9</v>
      </c>
      <c r="AG397" s="47">
        <f t="shared" si="92"/>
        <v>-40.4</v>
      </c>
      <c r="AH397" s="43">
        <f t="shared" ca="1" si="81"/>
        <v>-39.662999999999997</v>
      </c>
      <c r="AI397" s="43">
        <f t="shared" ca="1" si="82"/>
        <v>-39.162999999999997</v>
      </c>
      <c r="AJ397" s="44" t="e">
        <f t="shared" ca="1" si="83"/>
        <v>#N/A</v>
      </c>
      <c r="AK397" s="44" t="e">
        <f t="shared" ca="1" si="84"/>
        <v>#N/A</v>
      </c>
      <c r="AL397" s="44" t="e">
        <f t="shared" ca="1" si="85"/>
        <v>#N/A</v>
      </c>
      <c r="AM397" s="44" t="e">
        <f t="shared" ca="1" si="86"/>
        <v>#N/A</v>
      </c>
      <c r="AN397" s="36" t="str">
        <f t="shared" ca="1" si="87"/>
        <v>00</v>
      </c>
      <c r="AO397" s="36" t="str">
        <f t="shared" ca="1" si="88"/>
        <v>05</v>
      </c>
      <c r="AP397" s="36" t="str">
        <f t="shared" ca="1" si="89"/>
        <v>00</v>
      </c>
      <c r="AQ397" s="36" t="str">
        <f t="shared" ca="1" si="90"/>
        <v>00</v>
      </c>
      <c r="AR397" s="36" t="str">
        <f t="shared" ca="1" si="91"/>
        <v>錯誤: 找不到列值 '0.067'，搜尋範圍為第 1 到 31 行，欄位 BY</v>
      </c>
      <c r="AS397" s="36"/>
    </row>
    <row r="398" spans="19:45" ht="30" customHeight="1" x14ac:dyDescent="0.25">
      <c r="S398" s="7" t="s">
        <v>19</v>
      </c>
      <c r="T398" s="15" t="s">
        <v>1161</v>
      </c>
      <c r="U398" s="36" t="str">
        <f t="shared" ca="1" si="79"/>
        <v>0x35=-41.40,-40.90;</v>
      </c>
      <c r="V398" s="37"/>
      <c r="W398" s="37"/>
      <c r="X398" s="68"/>
      <c r="Y398" s="68"/>
      <c r="Z398" s="55" t="e">
        <f t="shared" ca="1" si="80"/>
        <v>#VALUE!</v>
      </c>
      <c r="AA398" s="39" t="s">
        <v>586</v>
      </c>
      <c r="AB398" s="40">
        <v>0.5</v>
      </c>
      <c r="AC398" s="40" t="s">
        <v>995</v>
      </c>
      <c r="AD398" s="40">
        <v>1</v>
      </c>
      <c r="AE398" s="41" t="s">
        <v>436</v>
      </c>
      <c r="AF398" s="42">
        <v>-41.4</v>
      </c>
      <c r="AG398" s="47">
        <f t="shared" si="92"/>
        <v>-40.9</v>
      </c>
      <c r="AH398" s="43" t="e">
        <f t="shared" ca="1" si="81"/>
        <v>#VALUE!</v>
      </c>
      <c r="AI398" s="43" t="e">
        <f t="shared" ca="1" si="82"/>
        <v>#VALUE!</v>
      </c>
      <c r="AJ398" s="44" t="e">
        <f t="shared" ca="1" si="83"/>
        <v>#N/A</v>
      </c>
      <c r="AK398" s="44" t="e">
        <f t="shared" ca="1" si="84"/>
        <v>#N/A</v>
      </c>
      <c r="AL398" s="44" t="e">
        <f t="shared" ca="1" si="85"/>
        <v>#VALUE!</v>
      </c>
      <c r="AM398" s="44" t="e">
        <f t="shared" ca="1" si="86"/>
        <v>#VALUE!</v>
      </c>
      <c r="AN398" s="36" t="str">
        <f t="shared" ca="1" si="87"/>
        <v>30</v>
      </c>
      <c r="AO398" s="36" t="str">
        <f t="shared" ca="1" si="88"/>
        <v>05</v>
      </c>
      <c r="AP398" s="36" t="str">
        <f t="shared" ca="1" si="89"/>
        <v>00</v>
      </c>
      <c r="AQ398" s="36" t="str">
        <f t="shared" ca="1" si="90"/>
        <v>00</v>
      </c>
      <c r="AR398" s="36" t="str">
        <f t="shared" ca="1" si="91"/>
        <v>00</v>
      </c>
      <c r="AS398" s="36"/>
    </row>
    <row r="399" spans="19:45" ht="30" customHeight="1" x14ac:dyDescent="0.25">
      <c r="S399" s="7" t="s">
        <v>15</v>
      </c>
      <c r="T399" s="15" t="s">
        <v>1151</v>
      </c>
      <c r="U399" s="36" t="str">
        <f t="shared" ca="1" si="79"/>
        <v>0x36=-41.90,-41.40;</v>
      </c>
      <c r="V399" s="37"/>
      <c r="W399" s="37"/>
      <c r="X399" s="68"/>
      <c r="Y399" s="68"/>
      <c r="Z399" s="55" t="e">
        <f t="shared" ca="1" si="80"/>
        <v>#VALUE!</v>
      </c>
      <c r="AA399" s="39" t="s">
        <v>586</v>
      </c>
      <c r="AB399" s="40">
        <v>1</v>
      </c>
      <c r="AC399" s="40" t="s">
        <v>995</v>
      </c>
      <c r="AD399" s="40">
        <v>1</v>
      </c>
      <c r="AE399" s="41" t="s">
        <v>436</v>
      </c>
      <c r="AF399" s="42">
        <v>-41.9</v>
      </c>
      <c r="AG399" s="47">
        <f t="shared" si="92"/>
        <v>-41.4</v>
      </c>
      <c r="AH399" s="43" t="e">
        <f t="shared" ca="1" si="81"/>
        <v>#VALUE!</v>
      </c>
      <c r="AI399" s="43" t="e">
        <f t="shared" ca="1" si="82"/>
        <v>#VALUE!</v>
      </c>
      <c r="AJ399" s="44" t="e">
        <f t="shared" ca="1" si="83"/>
        <v>#N/A</v>
      </c>
      <c r="AK399" s="44" t="e">
        <f t="shared" ca="1" si="84"/>
        <v>#N/A</v>
      </c>
      <c r="AL399" s="44" t="e">
        <f t="shared" ca="1" si="85"/>
        <v>#VALUE!</v>
      </c>
      <c r="AM399" s="44" t="e">
        <f t="shared" ca="1" si="86"/>
        <v>#VALUE!</v>
      </c>
      <c r="AN399" s="36" t="str">
        <f t="shared" ca="1" si="87"/>
        <v>30</v>
      </c>
      <c r="AO399" s="36" t="str">
        <f t="shared" ca="1" si="88"/>
        <v>06</v>
      </c>
      <c r="AP399" s="36" t="str">
        <f t="shared" ca="1" si="89"/>
        <v>00</v>
      </c>
      <c r="AQ399" s="36" t="str">
        <f t="shared" ca="1" si="90"/>
        <v>00</v>
      </c>
      <c r="AR399" s="36" t="str">
        <f t="shared" ca="1" si="91"/>
        <v>00</v>
      </c>
      <c r="AS399" s="36"/>
    </row>
    <row r="400" spans="19:45" ht="30" customHeight="1" x14ac:dyDescent="0.25">
      <c r="S400" s="7" t="s">
        <v>705</v>
      </c>
      <c r="T400" s="15" t="s">
        <v>1152</v>
      </c>
      <c r="U400" s="36" t="str">
        <f t="shared" ca="1" si="79"/>
        <v>Code Error</v>
      </c>
      <c r="V400" s="37"/>
      <c r="W400" s="37"/>
      <c r="X400" s="68"/>
      <c r="Y400" s="68"/>
      <c r="Z400" s="55">
        <f t="shared" ca="1" si="80"/>
        <v>2.7107000000000001</v>
      </c>
      <c r="AA400" s="39" t="s">
        <v>586</v>
      </c>
      <c r="AB400" s="40">
        <v>0.5</v>
      </c>
      <c r="AC400" s="40" t="s">
        <v>995</v>
      </c>
      <c r="AD400" s="40">
        <v>1</v>
      </c>
      <c r="AE400" s="41">
        <v>6.7000000000000004E-2</v>
      </c>
      <c r="AF400" s="42">
        <v>-42.2</v>
      </c>
      <c r="AG400" s="47">
        <f t="shared" si="92"/>
        <v>-41.9</v>
      </c>
      <c r="AH400" s="43">
        <f t="shared" ca="1" si="81"/>
        <v>-39.4893</v>
      </c>
      <c r="AI400" s="43">
        <f t="shared" ca="1" si="82"/>
        <v>-39.189299999999996</v>
      </c>
      <c r="AJ400" s="44" t="e">
        <f t="shared" ca="1" si="83"/>
        <v>#N/A</v>
      </c>
      <c r="AK400" s="44" t="e">
        <f t="shared" ca="1" si="84"/>
        <v>#N/A</v>
      </c>
      <c r="AL400" s="44" t="e">
        <f t="shared" ca="1" si="85"/>
        <v>#N/A</v>
      </c>
      <c r="AM400" s="44" t="e">
        <f t="shared" ca="1" si="86"/>
        <v>#N/A</v>
      </c>
      <c r="AN400" s="36" t="str">
        <f t="shared" ca="1" si="87"/>
        <v>30</v>
      </c>
      <c r="AO400" s="36" t="str">
        <f t="shared" ca="1" si="88"/>
        <v>05</v>
      </c>
      <c r="AP400" s="36" t="str">
        <f t="shared" ca="1" si="89"/>
        <v>00</v>
      </c>
      <c r="AQ400" s="36" t="str">
        <f t="shared" ca="1" si="90"/>
        <v>00</v>
      </c>
      <c r="AR400" s="36" t="str">
        <f t="shared" ca="1" si="91"/>
        <v>錯誤: 找不到列值 '0.067'，搜尋範圍為第 1 到 31 行，欄位 BY</v>
      </c>
      <c r="AS400" s="36"/>
    </row>
    <row r="401" spans="19:45" ht="30" customHeight="1" x14ac:dyDescent="0.25">
      <c r="S401" s="7" t="s">
        <v>605</v>
      </c>
      <c r="T401" s="15" t="s">
        <v>991</v>
      </c>
      <c r="U401" s="36" t="str">
        <f t="shared" ca="1" si="79"/>
        <v>0x45=-42.50,-42.20;</v>
      </c>
      <c r="V401" s="37"/>
      <c r="W401" s="37"/>
      <c r="X401" s="68"/>
      <c r="Y401" s="68"/>
      <c r="Z401" s="55" t="e">
        <f t="shared" ca="1" si="80"/>
        <v>#VALUE!</v>
      </c>
      <c r="AA401" s="39" t="s">
        <v>587</v>
      </c>
      <c r="AB401" s="40">
        <v>0.5</v>
      </c>
      <c r="AC401" s="40" t="s">
        <v>995</v>
      </c>
      <c r="AD401" s="40">
        <v>1</v>
      </c>
      <c r="AE401" s="41" t="s">
        <v>436</v>
      </c>
      <c r="AF401" s="42">
        <v>-42.5</v>
      </c>
      <c r="AG401" s="47">
        <f t="shared" si="92"/>
        <v>-42.2</v>
      </c>
      <c r="AH401" s="43" t="e">
        <f t="shared" ca="1" si="81"/>
        <v>#VALUE!</v>
      </c>
      <c r="AI401" s="43" t="e">
        <f t="shared" ca="1" si="82"/>
        <v>#VALUE!</v>
      </c>
      <c r="AJ401" s="44" t="e">
        <f t="shared" ca="1" si="83"/>
        <v>#N/A</v>
      </c>
      <c r="AK401" s="44" t="e">
        <f t="shared" ca="1" si="84"/>
        <v>#N/A</v>
      </c>
      <c r="AL401" s="44" t="e">
        <f t="shared" ca="1" si="85"/>
        <v>#VALUE!</v>
      </c>
      <c r="AM401" s="44" t="e">
        <f t="shared" ca="1" si="86"/>
        <v>#VALUE!</v>
      </c>
      <c r="AN401" s="36" t="str">
        <f t="shared" ca="1" si="87"/>
        <v>40</v>
      </c>
      <c r="AO401" s="36" t="str">
        <f t="shared" ca="1" si="88"/>
        <v>05</v>
      </c>
      <c r="AP401" s="36" t="str">
        <f t="shared" ca="1" si="89"/>
        <v>00</v>
      </c>
      <c r="AQ401" s="36" t="str">
        <f t="shared" ca="1" si="90"/>
        <v>00</v>
      </c>
      <c r="AR401" s="36" t="str">
        <f t="shared" ca="1" si="91"/>
        <v>00</v>
      </c>
      <c r="AS401" s="36"/>
    </row>
    <row r="402" spans="19:45" ht="30" customHeight="1" x14ac:dyDescent="0.25">
      <c r="S402" s="7" t="s">
        <v>721</v>
      </c>
      <c r="T402" s="15" t="s">
        <v>26</v>
      </c>
      <c r="U402" s="36" t="str">
        <f t="shared" ca="1" si="79"/>
        <v>0x46=-43.00,-42.50;</v>
      </c>
      <c r="V402" s="37"/>
      <c r="W402" s="37"/>
      <c r="X402" s="68"/>
      <c r="Y402" s="68"/>
      <c r="Z402" s="55" t="e">
        <f t="shared" ca="1" si="80"/>
        <v>#VALUE!</v>
      </c>
      <c r="AA402" s="39" t="s">
        <v>587</v>
      </c>
      <c r="AB402" s="40">
        <v>1</v>
      </c>
      <c r="AC402" s="40" t="s">
        <v>995</v>
      </c>
      <c r="AD402" s="40">
        <v>1</v>
      </c>
      <c r="AE402" s="41" t="s">
        <v>436</v>
      </c>
      <c r="AF402" s="42">
        <v>-43</v>
      </c>
      <c r="AG402" s="47">
        <f t="shared" si="92"/>
        <v>-42.5</v>
      </c>
      <c r="AH402" s="43" t="e">
        <f t="shared" ca="1" si="81"/>
        <v>#VALUE!</v>
      </c>
      <c r="AI402" s="43" t="e">
        <f t="shared" ca="1" si="82"/>
        <v>#VALUE!</v>
      </c>
      <c r="AJ402" s="44" t="e">
        <f t="shared" ca="1" si="83"/>
        <v>#N/A</v>
      </c>
      <c r="AK402" s="44" t="e">
        <f t="shared" ca="1" si="84"/>
        <v>#N/A</v>
      </c>
      <c r="AL402" s="44" t="e">
        <f t="shared" ca="1" si="85"/>
        <v>#VALUE!</v>
      </c>
      <c r="AM402" s="44" t="e">
        <f t="shared" ca="1" si="86"/>
        <v>#VALUE!</v>
      </c>
      <c r="AN402" s="36" t="str">
        <f t="shared" ca="1" si="87"/>
        <v>40</v>
      </c>
      <c r="AO402" s="36" t="str">
        <f t="shared" ca="1" si="88"/>
        <v>06</v>
      </c>
      <c r="AP402" s="36" t="str">
        <f t="shared" ca="1" si="89"/>
        <v>00</v>
      </c>
      <c r="AQ402" s="36" t="str">
        <f t="shared" ca="1" si="90"/>
        <v>00</v>
      </c>
      <c r="AR402" s="36" t="str">
        <f t="shared" ca="1" si="91"/>
        <v>00</v>
      </c>
      <c r="AS402" s="36"/>
    </row>
    <row r="403" spans="19:45" ht="30" customHeight="1" x14ac:dyDescent="0.25">
      <c r="S403" s="7" t="s">
        <v>20</v>
      </c>
      <c r="T403" s="15">
        <v>-38</v>
      </c>
      <c r="U403" s="36" t="str">
        <f t="shared" ca="1" si="79"/>
        <v>Code Error</v>
      </c>
      <c r="V403" s="37">
        <v>-0.1</v>
      </c>
      <c r="W403" s="37"/>
      <c r="X403" s="38"/>
      <c r="Y403" s="38"/>
      <c r="Z403" s="55">
        <f t="shared" ca="1" si="80"/>
        <v>3.8843999999999999</v>
      </c>
      <c r="AA403" s="39" t="s">
        <v>587</v>
      </c>
      <c r="AB403" s="40">
        <v>0.5</v>
      </c>
      <c r="AC403" s="40" t="s">
        <v>995</v>
      </c>
      <c r="AD403" s="40">
        <v>1</v>
      </c>
      <c r="AE403" s="41">
        <v>6.7000000000000004E-2</v>
      </c>
      <c r="AF403" s="42">
        <v>-43.3</v>
      </c>
      <c r="AG403" s="47">
        <f t="shared" si="92"/>
        <v>-43</v>
      </c>
      <c r="AH403" s="43">
        <f t="shared" ca="1" si="81"/>
        <v>-39.415599999999998</v>
      </c>
      <c r="AI403" s="43">
        <f t="shared" ca="1" si="82"/>
        <v>-39.115600000000001</v>
      </c>
      <c r="AJ403" s="44" t="e">
        <f t="shared" ca="1" si="83"/>
        <v>#N/A</v>
      </c>
      <c r="AK403" s="44" t="e">
        <f t="shared" ca="1" si="84"/>
        <v>#N/A</v>
      </c>
      <c r="AL403" s="44" t="e">
        <f t="shared" ca="1" si="85"/>
        <v>#N/A</v>
      </c>
      <c r="AM403" s="44" t="e">
        <f t="shared" ca="1" si="86"/>
        <v>#N/A</v>
      </c>
      <c r="AN403" s="36" t="str">
        <f t="shared" ca="1" si="87"/>
        <v>40</v>
      </c>
      <c r="AO403" s="36" t="str">
        <f t="shared" ca="1" si="88"/>
        <v>05</v>
      </c>
      <c r="AP403" s="36" t="str">
        <f t="shared" ca="1" si="89"/>
        <v>00</v>
      </c>
      <c r="AQ403" s="36" t="str">
        <f t="shared" ca="1" si="90"/>
        <v>00</v>
      </c>
      <c r="AR403" s="36" t="str">
        <f t="shared" ca="1" si="91"/>
        <v>錯誤: 找不到列值 '0.067'，搜尋範圍為第 1 到 31 行，欄位 BY</v>
      </c>
      <c r="AS403" s="36"/>
    </row>
    <row r="404" spans="19:45" ht="30" customHeight="1" x14ac:dyDescent="0.25">
      <c r="S404" s="7" t="s">
        <v>691</v>
      </c>
      <c r="T404" s="15" t="s">
        <v>1088</v>
      </c>
      <c r="U404" s="36" t="str">
        <f t="shared" ca="1" si="79"/>
        <v>0x56=-43.90,-43.30;</v>
      </c>
      <c r="V404" s="37"/>
      <c r="W404" s="37"/>
      <c r="X404" s="38"/>
      <c r="Y404" s="38"/>
      <c r="Z404" s="55" t="e">
        <f t="shared" ca="1" si="80"/>
        <v>#VALUE!</v>
      </c>
      <c r="AA404" s="39" t="s">
        <v>580</v>
      </c>
      <c r="AB404" s="40">
        <v>1</v>
      </c>
      <c r="AC404" s="40" t="s">
        <v>995</v>
      </c>
      <c r="AD404" s="40">
        <v>1</v>
      </c>
      <c r="AE404" s="41" t="s">
        <v>436</v>
      </c>
      <c r="AF404" s="42">
        <v>-43.9</v>
      </c>
      <c r="AG404" s="47">
        <f t="shared" si="92"/>
        <v>-43.3</v>
      </c>
      <c r="AH404" s="43" t="e">
        <f t="shared" ca="1" si="81"/>
        <v>#VALUE!</v>
      </c>
      <c r="AI404" s="43" t="e">
        <f t="shared" ca="1" si="82"/>
        <v>#VALUE!</v>
      </c>
      <c r="AJ404" s="44" t="e">
        <f t="shared" ca="1" si="83"/>
        <v>#N/A</v>
      </c>
      <c r="AK404" s="44" t="e">
        <f t="shared" ca="1" si="84"/>
        <v>#N/A</v>
      </c>
      <c r="AL404" s="44" t="e">
        <f t="shared" ca="1" si="85"/>
        <v>#VALUE!</v>
      </c>
      <c r="AM404" s="44" t="e">
        <f t="shared" ca="1" si="86"/>
        <v>#VALUE!</v>
      </c>
      <c r="AN404" s="36" t="str">
        <f t="shared" ca="1" si="87"/>
        <v>50</v>
      </c>
      <c r="AO404" s="36" t="str">
        <f t="shared" ca="1" si="88"/>
        <v>06</v>
      </c>
      <c r="AP404" s="36" t="str">
        <f t="shared" ca="1" si="89"/>
        <v>00</v>
      </c>
      <c r="AQ404" s="36" t="str">
        <f t="shared" ca="1" si="90"/>
        <v>00</v>
      </c>
      <c r="AR404" s="36" t="str">
        <f t="shared" ca="1" si="91"/>
        <v>00</v>
      </c>
      <c r="AS404" s="36"/>
    </row>
    <row r="405" spans="19:45" ht="30" customHeight="1" x14ac:dyDescent="0.25">
      <c r="S405" s="7" t="s">
        <v>544</v>
      </c>
      <c r="T405" s="15" t="s">
        <v>1085</v>
      </c>
      <c r="U405" s="36" t="str">
        <f t="shared" ca="1" si="79"/>
        <v>Code Error</v>
      </c>
      <c r="V405" s="37"/>
      <c r="W405" s="37"/>
      <c r="X405" s="38"/>
      <c r="Y405" s="38"/>
      <c r="Z405" s="48">
        <f t="shared" ca="1" si="80"/>
        <v>5.2081</v>
      </c>
      <c r="AA405" s="39" t="s">
        <v>580</v>
      </c>
      <c r="AB405" s="40">
        <v>0.5</v>
      </c>
      <c r="AC405" s="40" t="s">
        <v>995</v>
      </c>
      <c r="AD405" s="40">
        <v>1</v>
      </c>
      <c r="AE405" s="41">
        <v>6.7000000000000004E-2</v>
      </c>
      <c r="AF405" s="42">
        <v>-44.4</v>
      </c>
      <c r="AG405" s="49">
        <f t="shared" si="92"/>
        <v>-43.9</v>
      </c>
      <c r="AH405" s="43">
        <f t="shared" ca="1" si="81"/>
        <v>-39.191899999999997</v>
      </c>
      <c r="AI405" s="43">
        <f t="shared" ca="1" si="82"/>
        <v>-38.691899999999997</v>
      </c>
      <c r="AJ405" s="44" t="e">
        <f t="shared" ca="1" si="83"/>
        <v>#N/A</v>
      </c>
      <c r="AK405" s="44" t="e">
        <f t="shared" ca="1" si="84"/>
        <v>#N/A</v>
      </c>
      <c r="AL405" s="44" t="e">
        <f t="shared" ca="1" si="85"/>
        <v>#N/A</v>
      </c>
      <c r="AM405" s="44" t="e">
        <f t="shared" ca="1" si="86"/>
        <v>#N/A</v>
      </c>
      <c r="AN405" s="36" t="str">
        <f t="shared" ca="1" si="87"/>
        <v>50</v>
      </c>
      <c r="AO405" s="36" t="str">
        <f t="shared" ca="1" si="88"/>
        <v>05</v>
      </c>
      <c r="AP405" s="36" t="str">
        <f t="shared" ca="1" si="89"/>
        <v>00</v>
      </c>
      <c r="AQ405" s="36" t="str">
        <f t="shared" ca="1" si="90"/>
        <v>00</v>
      </c>
      <c r="AR405" s="36" t="str">
        <f t="shared" ca="1" si="91"/>
        <v>錯誤: 找不到列值 '0.067'，搜尋範圍為第 1 到 31 行，欄位 BY</v>
      </c>
      <c r="AS405" s="36"/>
    </row>
    <row r="406" spans="19:45" ht="30" customHeight="1" x14ac:dyDescent="0.25">
      <c r="S406" s="7" t="s">
        <v>12</v>
      </c>
      <c r="T406" s="15" t="s">
        <v>548</v>
      </c>
      <c r="U406" s="36" t="str">
        <f t="shared" ca="1" si="79"/>
        <v>0x66=-44.90,-44.40;</v>
      </c>
      <c r="V406" s="37"/>
      <c r="W406" s="37"/>
      <c r="X406" s="38"/>
      <c r="Y406" s="38"/>
      <c r="Z406" s="48" t="e">
        <f t="shared" ca="1" si="80"/>
        <v>#VALUE!</v>
      </c>
      <c r="AA406" s="39" t="s">
        <v>581</v>
      </c>
      <c r="AB406" s="40">
        <v>1</v>
      </c>
      <c r="AC406" s="40" t="s">
        <v>995</v>
      </c>
      <c r="AD406" s="40">
        <v>1</v>
      </c>
      <c r="AE406" s="41" t="s">
        <v>436</v>
      </c>
      <c r="AF406" s="42">
        <v>-44.9</v>
      </c>
      <c r="AG406" s="49">
        <f t="shared" si="92"/>
        <v>-44.4</v>
      </c>
      <c r="AH406" s="43" t="e">
        <f t="shared" ca="1" si="81"/>
        <v>#VALUE!</v>
      </c>
      <c r="AI406" s="43" t="e">
        <f t="shared" ca="1" si="82"/>
        <v>#VALUE!</v>
      </c>
      <c r="AJ406" s="44" t="e">
        <f t="shared" ca="1" si="83"/>
        <v>#N/A</v>
      </c>
      <c r="AK406" s="44" t="e">
        <f t="shared" ca="1" si="84"/>
        <v>#N/A</v>
      </c>
      <c r="AL406" s="44" t="e">
        <f t="shared" ca="1" si="85"/>
        <v>#VALUE!</v>
      </c>
      <c r="AM406" s="44" t="e">
        <f t="shared" ca="1" si="86"/>
        <v>#VALUE!</v>
      </c>
      <c r="AN406" s="36" t="str">
        <f t="shared" ca="1" si="87"/>
        <v>60</v>
      </c>
      <c r="AO406" s="36" t="str">
        <f t="shared" ca="1" si="88"/>
        <v>06</v>
      </c>
      <c r="AP406" s="36" t="str">
        <f t="shared" ca="1" si="89"/>
        <v>00</v>
      </c>
      <c r="AQ406" s="36" t="str">
        <f t="shared" ca="1" si="90"/>
        <v>00</v>
      </c>
      <c r="AR406" s="36" t="str">
        <f t="shared" ca="1" si="91"/>
        <v>00</v>
      </c>
      <c r="AS406" s="36"/>
    </row>
    <row r="407" spans="19:45" ht="30" customHeight="1" x14ac:dyDescent="0.25">
      <c r="S407" s="26" t="s">
        <v>773</v>
      </c>
      <c r="T407" s="15" t="s">
        <v>562</v>
      </c>
      <c r="U407" s="36" t="str">
        <f t="shared" ca="1" si="79"/>
        <v>Code Error</v>
      </c>
      <c r="V407" s="37">
        <v>-0.4</v>
      </c>
      <c r="W407" s="37"/>
      <c r="X407" s="38"/>
      <c r="Y407" s="38"/>
      <c r="Z407" s="48">
        <f t="shared" ca="1" si="80"/>
        <v>6.2317999999999998</v>
      </c>
      <c r="AA407" s="39" t="s">
        <v>581</v>
      </c>
      <c r="AB407" s="40">
        <v>1</v>
      </c>
      <c r="AC407" s="40" t="s">
        <v>995</v>
      </c>
      <c r="AD407" s="40">
        <v>1</v>
      </c>
      <c r="AE407" s="41">
        <v>6.7000000000000004E-2</v>
      </c>
      <c r="AF407" s="42">
        <v>-45.4</v>
      </c>
      <c r="AG407" s="49">
        <f t="shared" si="92"/>
        <v>-44.9</v>
      </c>
      <c r="AH407" s="43">
        <f t="shared" ca="1" si="81"/>
        <v>-39.168199999999999</v>
      </c>
      <c r="AI407" s="43">
        <f t="shared" ca="1" si="82"/>
        <v>-38.668199999999999</v>
      </c>
      <c r="AJ407" s="44" t="e">
        <f t="shared" ca="1" si="83"/>
        <v>#N/A</v>
      </c>
      <c r="AK407" s="44" t="e">
        <f t="shared" ca="1" si="84"/>
        <v>#N/A</v>
      </c>
      <c r="AL407" s="44" t="e">
        <f t="shared" ca="1" si="85"/>
        <v>#N/A</v>
      </c>
      <c r="AM407" s="44" t="e">
        <f t="shared" ca="1" si="86"/>
        <v>#N/A</v>
      </c>
      <c r="AN407" s="36" t="str">
        <f t="shared" ca="1" si="87"/>
        <v>60</v>
      </c>
      <c r="AO407" s="36" t="str">
        <f t="shared" ca="1" si="88"/>
        <v>06</v>
      </c>
      <c r="AP407" s="36" t="str">
        <f t="shared" ca="1" si="89"/>
        <v>00</v>
      </c>
      <c r="AQ407" s="36" t="str">
        <f t="shared" ca="1" si="90"/>
        <v>00</v>
      </c>
      <c r="AR407" s="36" t="str">
        <f t="shared" ca="1" si="91"/>
        <v>錯誤: 找不到列值 '0.067'，搜尋範圍為第 1 到 31 行，欄位 BY</v>
      </c>
      <c r="AS407" s="36"/>
    </row>
    <row r="408" spans="19:45" ht="30" customHeight="1" x14ac:dyDescent="0.25">
      <c r="S408" s="7" t="s">
        <v>573</v>
      </c>
      <c r="T408" s="15">
        <v>1.1000000000000001</v>
      </c>
      <c r="U408" s="36" t="str">
        <f t="shared" ca="1" si="79"/>
        <v>Code Error</v>
      </c>
      <c r="V408" s="37">
        <v>-0.4</v>
      </c>
      <c r="W408" s="37"/>
      <c r="X408" s="38"/>
      <c r="Y408" s="38"/>
      <c r="Z408" s="48">
        <f t="shared" ca="1" si="80"/>
        <v>6.7317999999999998</v>
      </c>
      <c r="AA408" s="39" t="s">
        <v>581</v>
      </c>
      <c r="AB408" s="40">
        <v>1.5</v>
      </c>
      <c r="AC408" s="40" t="s">
        <v>995</v>
      </c>
      <c r="AD408" s="40">
        <v>1</v>
      </c>
      <c r="AE408" s="41">
        <v>6.7000000000000004E-2</v>
      </c>
      <c r="AF408" s="42">
        <v>-46</v>
      </c>
      <c r="AG408" s="49">
        <f t="shared" si="92"/>
        <v>-45.4</v>
      </c>
      <c r="AH408" s="43">
        <f t="shared" ca="1" si="81"/>
        <v>-39.2682</v>
      </c>
      <c r="AI408" s="43">
        <f t="shared" ca="1" si="82"/>
        <v>-38.668199999999999</v>
      </c>
      <c r="AJ408" s="44" t="e">
        <f t="shared" ca="1" si="83"/>
        <v>#N/A</v>
      </c>
      <c r="AK408" s="44" t="e">
        <f t="shared" ca="1" si="84"/>
        <v>#N/A</v>
      </c>
      <c r="AL408" s="44" t="e">
        <f t="shared" ca="1" si="85"/>
        <v>#N/A</v>
      </c>
      <c r="AM408" s="44" t="e">
        <f t="shared" ca="1" si="86"/>
        <v>#N/A</v>
      </c>
      <c r="AN408" s="36" t="str">
        <f t="shared" ca="1" si="87"/>
        <v>60</v>
      </c>
      <c r="AO408" s="36" t="str">
        <f t="shared" ca="1" si="88"/>
        <v>07</v>
      </c>
      <c r="AP408" s="36" t="str">
        <f t="shared" ca="1" si="89"/>
        <v>00</v>
      </c>
      <c r="AQ408" s="36" t="str">
        <f t="shared" ca="1" si="90"/>
        <v>00</v>
      </c>
      <c r="AR408" s="36" t="str">
        <f t="shared" ca="1" si="91"/>
        <v>錯誤: 找不到列值 '0.067'，搜尋範圍為第 1 到 31 行，欄位 BY</v>
      </c>
      <c r="AS408" s="36"/>
    </row>
    <row r="409" spans="19:45" ht="30" customHeight="1" x14ac:dyDescent="0.25">
      <c r="S409" s="7" t="s">
        <v>590</v>
      </c>
      <c r="T409" s="15">
        <f>VLOOKUP(T394,MPN!$A$1:$E$997,4,FALSE)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e">
        <f>VLOOKUP($T398,$AU$1:$AZ$31,MATCH($T392,$AU$1:$AZ$1,0),FALSE)&amp;"_"&amp;T400</f>
        <v>#N/A</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VLOOKUP($T394,MPN!$A$1:$E$497,2,FALSE)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304ZA</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2391A</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VLOOKUP($T394,MPN!$A$1:$E$497,5,FALSE)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t="e">
        <f>VLOOKUP(T405,$DT$1:$DV$31,3,FALSE)</f>
        <v>#N/A</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44767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14</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70~150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15V</v>
      </c>
      <c r="T425" s="3">
        <v>5.6</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14V</v>
      </c>
      <c r="T426" s="3">
        <v>4.5999999999999996</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13V</v>
      </c>
      <c r="T427" s="3">
        <v>3.75</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12V</v>
      </c>
      <c r="T428" s="3">
        <v>2.6</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11V</v>
      </c>
      <c r="T429" s="3">
        <v>1.4</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10V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VLOOKUP(U456,$DX$1:$DZ$21,3,FALSE)</f>
        <v>-</v>
      </c>
      <c r="AD456" s="8"/>
    </row>
    <row r="457" spans="19:45" ht="30" customHeight="1" x14ac:dyDescent="0.25">
      <c r="S457" s="7" t="s">
        <v>24</v>
      </c>
      <c r="T457" s="15" t="s">
        <v>606</v>
      </c>
      <c r="U457" s="5" t="s">
        <v>23</v>
      </c>
      <c r="V457" s="7" t="str">
        <f>VLOOKUP(U456,$DX$1:$DZ$21,2,FALSE)</f>
        <v>-</v>
      </c>
      <c r="W457" s="19"/>
      <c r="X457" s="19"/>
      <c r="Y457" s="19"/>
      <c r="Z457" s="19"/>
      <c r="AA457" s="5" t="s">
        <v>592</v>
      </c>
      <c r="AB457" s="26" t="e">
        <f>T476&amp;"_"&amp;ABS(T474)&amp;"dB_"&amp;T478&amp;"_"&amp;T479&amp;"_"&amp;GetAbsMaxMinText(AF460:AG519)&amp;"_"&amp;T459&amp;"_"&amp;T458&amp;S456&amp;"."&amp;T482</f>
        <v>#N/A</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1276</v>
      </c>
      <c r="U458" s="32"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1178</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t="s">
        <v>726</v>
      </c>
    </row>
    <row r="460" spans="19:45" ht="30" customHeight="1" x14ac:dyDescent="0.25">
      <c r="S460" s="7" t="s">
        <v>18</v>
      </c>
      <c r="T460" s="15" t="s">
        <v>1278</v>
      </c>
      <c r="U460" s="36" t="str">
        <f t="shared" ref="U460:U468" ca="1" si="93">ConfigCode($AA460,$AN460,$AO460,$AP460,$AQ460,$AR460,$AF460,$AG460,2)</f>
        <v>Code Error</v>
      </c>
      <c r="V460" s="37"/>
      <c r="W460" s="37"/>
      <c r="X460" s="68"/>
      <c r="Y460" s="68"/>
      <c r="Z460" s="55" t="e">
        <f t="shared" ref="Z460:Z468" ca="1" si="94" xml:space="preserve">
N("vbias,vlookup vbias range")+
VLOOKUP($AA460,INDIRECT(BoxVal(ROW($AA460),34,COLUMN(T456))),2,FALSE)+
N("gain")+
$AB460+
N("vcm")+
VLOOKUP($AC460,$CT$1:$DC$31,7,FALSE)+
N("(vbias*vcp*vbg-vbias)*sensor ratio")+
VbiasCal($AA460,$AD460,$AE460,BoxVal(ROW($AC460),18,COLUMN($T$22)))+
N("vbias ref+gain ref")+
$V460+$W460</f>
        <v>#N/A</v>
      </c>
      <c r="AA460" s="39" t="s">
        <v>1161</v>
      </c>
      <c r="AB460" s="40">
        <v>0</v>
      </c>
      <c r="AC460" s="40" t="s">
        <v>996</v>
      </c>
      <c r="AD460" s="40">
        <v>1</v>
      </c>
      <c r="AE460" s="41" t="s">
        <v>436</v>
      </c>
      <c r="AF460" s="42">
        <v>-38.299999999999997</v>
      </c>
      <c r="AG460" s="42">
        <v>-37.5</v>
      </c>
      <c r="AH460" s="43" t="e">
        <f t="shared" ref="AH460:AH468" ca="1" si="95">$AF460+$Z460</f>
        <v>#N/A</v>
      </c>
      <c r="AI460" s="43" t="e">
        <f t="shared" ref="AI460:AI468" ca="1" si="96">$AG460+$Z460</f>
        <v>#N/A</v>
      </c>
      <c r="AJ460" s="44" t="e">
        <f t="shared" ref="AJ460:AJ468" ca="1" si="97" xml:space="preserve">
N("initial sens-loopgain")+
$AF460-BoxVal(ROW($AA460),26,COLUMN(INDIRECT("T"&amp;(INT(ROW($AA477)/65))*65+2)))</f>
        <v>#N/A</v>
      </c>
      <c r="AK460" s="44" t="e">
        <f t="shared" ref="AK460:AK468" ca="1" si="98">AJ460+(AG460-AF460)</f>
        <v>#N/A</v>
      </c>
      <c r="AL460" s="44" t="e">
        <f t="shared" ref="AL460:AL468" ca="1" si="99" xml:space="preserve">
N("initial sens-loopgain-gain-gain ref-vcm")+
$AH460-
BoxVal(ROW($AA460),26,COLUMN(INDIRECT("T"&amp;(INT(ROW($AA477)/65))*65+2)))-
$AB460-
$W460-
IFERROR(VLOOKUP($AC460,$CT$1:$DC$31,7,FALSE),0)</f>
        <v>#N/A</v>
      </c>
      <c r="AM460" s="44" t="e">
        <f t="shared" ref="AM460:AM468" ca="1" si="100">AL460+(AG460-AF460)</f>
        <v>#N/A</v>
      </c>
      <c r="AN460" s="36" t="str">
        <f t="shared" ref="AN460:AN468" ca="1" si="101">IF(BoxVal(ROW(AA460),9,COLUMN(T458))="FIX","00",ManualLookup(AA460,BoxVal(ROW(AA460),4,COLUMN(AN458)),INDIRECT(DN$3)))</f>
        <v>錯誤: 找不到列值 '9V'，搜尋範圍為第 1 到 31 行，欄位 BB</v>
      </c>
      <c r="AO460" s="36" t="str">
        <f t="shared" ref="AO460:AO468" ca="1" si="102">ManualLookup(AB460,BoxVal(ROW(AB460),4,COLUMN(AO458)),INDIRECT(DO$3))</f>
        <v>00</v>
      </c>
      <c r="AP460" s="36" t="str">
        <f t="shared" ref="AP460:AP468" ca="1" si="103">ManualLookup(AC460,BoxVal(ROW(AC460),4,COLUMN(AP458)),INDIRECT(DP$3))</f>
        <v>00</v>
      </c>
      <c r="AQ460" s="36" t="str">
        <f t="shared" ref="AQ460:AQ468" ca="1" si="104">ManualLookup(AD460,BoxVal(ROW(AD460),4,COLUMN(AQ458)),INDIRECT(DQ$3))</f>
        <v>00</v>
      </c>
      <c r="AR460" s="36" t="str">
        <f t="shared" ref="AR460:AR468" ca="1" si="105">ManualLookup(AE460,BoxVal(ROW(AE460),4,COLUMN(AR458)),INDIRECT(DR$3))</f>
        <v>00</v>
      </c>
      <c r="AS460" s="33"/>
    </row>
    <row r="461" spans="19:45" ht="30" customHeight="1" x14ac:dyDescent="0.25">
      <c r="S461" s="7" t="s">
        <v>13</v>
      </c>
      <c r="T461" s="15" t="s">
        <v>1281</v>
      </c>
      <c r="U461" s="36" t="str">
        <f t="shared" ca="1" si="93"/>
        <v>Code Error</v>
      </c>
      <c r="V461" s="37"/>
      <c r="W461" s="37"/>
      <c r="X461" s="68"/>
      <c r="Y461" s="68"/>
      <c r="Z461" s="55" t="e">
        <f t="shared" ca="1" si="94"/>
        <v>#N/A</v>
      </c>
      <c r="AA461" s="39" t="s">
        <v>1161</v>
      </c>
      <c r="AB461" s="40">
        <v>0.5</v>
      </c>
      <c r="AC461" s="40" t="s">
        <v>996</v>
      </c>
      <c r="AD461" s="40">
        <v>1</v>
      </c>
      <c r="AE461" s="41" t="s">
        <v>436</v>
      </c>
      <c r="AF461" s="42">
        <v>-38.9</v>
      </c>
      <c r="AG461" s="47">
        <f t="shared" ref="AG461:AG468" si="106">AF460</f>
        <v>-38.299999999999997</v>
      </c>
      <c r="AH461" s="43" t="e">
        <f t="shared" ca="1" si="95"/>
        <v>#N/A</v>
      </c>
      <c r="AI461" s="43" t="e">
        <f t="shared" ca="1" si="96"/>
        <v>#N/A</v>
      </c>
      <c r="AJ461" s="44" t="e">
        <f t="shared" ca="1" si="97"/>
        <v>#N/A</v>
      </c>
      <c r="AK461" s="44" t="e">
        <f t="shared" ca="1" si="98"/>
        <v>#N/A</v>
      </c>
      <c r="AL461" s="44" t="e">
        <f t="shared" ca="1" si="99"/>
        <v>#N/A</v>
      </c>
      <c r="AM461" s="44" t="e">
        <f t="shared" ca="1" si="100"/>
        <v>#N/A</v>
      </c>
      <c r="AN461" s="36" t="str">
        <f t="shared" ca="1" si="101"/>
        <v>錯誤: 找不到列值 '9V'，搜尋範圍為第 1 到 31 行，欄位 BB</v>
      </c>
      <c r="AO461" s="36" t="str">
        <f t="shared" ca="1" si="102"/>
        <v>05</v>
      </c>
      <c r="AP461" s="36" t="str">
        <f t="shared" ca="1" si="103"/>
        <v>00</v>
      </c>
      <c r="AQ461" s="36" t="str">
        <f t="shared" ca="1" si="104"/>
        <v>00</v>
      </c>
      <c r="AR461" s="36" t="str">
        <f t="shared" ca="1" si="105"/>
        <v>00</v>
      </c>
      <c r="AS461" s="36"/>
    </row>
    <row r="462" spans="19:45" ht="30" customHeight="1" x14ac:dyDescent="0.25">
      <c r="S462" s="26"/>
      <c r="T462" s="17"/>
      <c r="U462" s="36" t="str">
        <f t="shared" ca="1" si="93"/>
        <v>Code Error</v>
      </c>
      <c r="V462" s="37"/>
      <c r="W462" s="37"/>
      <c r="X462" s="68"/>
      <c r="Y462" s="68"/>
      <c r="Z462" s="55" t="e">
        <f t="shared" ca="1" si="94"/>
        <v>#N/A</v>
      </c>
      <c r="AA462" s="39" t="s">
        <v>965</v>
      </c>
      <c r="AB462" s="40">
        <v>0</v>
      </c>
      <c r="AC462" s="40" t="s">
        <v>995</v>
      </c>
      <c r="AD462" s="40">
        <v>1</v>
      </c>
      <c r="AE462" s="41">
        <v>6.7000000000000004E-2</v>
      </c>
      <c r="AF462" s="42">
        <v>-39.5</v>
      </c>
      <c r="AG462" s="47">
        <f t="shared" si="106"/>
        <v>-38.9</v>
      </c>
      <c r="AH462" s="43" t="e">
        <f t="shared" ca="1" si="95"/>
        <v>#N/A</v>
      </c>
      <c r="AI462" s="43" t="e">
        <f t="shared" ca="1" si="96"/>
        <v>#N/A</v>
      </c>
      <c r="AJ462" s="44" t="e">
        <f t="shared" ca="1" si="97"/>
        <v>#N/A</v>
      </c>
      <c r="AK462" s="44" t="e">
        <f t="shared" ca="1" si="98"/>
        <v>#N/A</v>
      </c>
      <c r="AL462" s="44" t="e">
        <f t="shared" ca="1" si="99"/>
        <v>#N/A</v>
      </c>
      <c r="AM462" s="44" t="e">
        <f t="shared" ca="1" si="100"/>
        <v>#N/A</v>
      </c>
      <c r="AN462" s="36" t="str">
        <f t="shared" ca="1" si="101"/>
        <v>錯誤: 找不到列值 '9V'，搜尋範圍為第 1 到 31 行，欄位 BB</v>
      </c>
      <c r="AO462" s="36" t="str">
        <f t="shared" ca="1" si="102"/>
        <v>00</v>
      </c>
      <c r="AP462" s="36" t="str">
        <f t="shared" ca="1" si="103"/>
        <v>00</v>
      </c>
      <c r="AQ462" s="36" t="str">
        <f t="shared" ca="1" si="104"/>
        <v>00</v>
      </c>
      <c r="AR462" s="36" t="str">
        <f t="shared" ca="1" si="105"/>
        <v>錯誤: 找不到列值 '0.067'，搜尋範圍為第 1 到 31 行，欄位 BY</v>
      </c>
      <c r="AS462" s="36"/>
    </row>
    <row r="463" spans="19:45" ht="30" customHeight="1" x14ac:dyDescent="0.25">
      <c r="S463" s="7" t="s">
        <v>19</v>
      </c>
      <c r="T463" s="15" t="s">
        <v>1161</v>
      </c>
      <c r="U463" s="36" t="str">
        <f t="shared" ca="1" si="93"/>
        <v>Code Error</v>
      </c>
      <c r="V463" s="37">
        <v>-0.1</v>
      </c>
      <c r="W463" s="37"/>
      <c r="X463" s="68"/>
      <c r="Y463" s="68"/>
      <c r="Z463" s="55" t="e">
        <f t="shared" ca="1" si="94"/>
        <v>#N/A</v>
      </c>
      <c r="AA463" s="39" t="s">
        <v>965</v>
      </c>
      <c r="AB463" s="40">
        <v>0.5</v>
      </c>
      <c r="AC463" s="40" t="s">
        <v>995</v>
      </c>
      <c r="AD463" s="40">
        <v>1</v>
      </c>
      <c r="AE463" s="41">
        <v>6.7000000000000004E-2</v>
      </c>
      <c r="AF463" s="42">
        <v>-39.9</v>
      </c>
      <c r="AG463" s="47">
        <f t="shared" si="106"/>
        <v>-39.5</v>
      </c>
      <c r="AH463" s="43" t="e">
        <f t="shared" ca="1" si="95"/>
        <v>#N/A</v>
      </c>
      <c r="AI463" s="43" t="e">
        <f t="shared" ca="1" si="96"/>
        <v>#N/A</v>
      </c>
      <c r="AJ463" s="44" t="e">
        <f t="shared" ca="1" si="97"/>
        <v>#N/A</v>
      </c>
      <c r="AK463" s="44" t="e">
        <f t="shared" ca="1" si="98"/>
        <v>#N/A</v>
      </c>
      <c r="AL463" s="44" t="e">
        <f t="shared" ca="1" si="99"/>
        <v>#N/A</v>
      </c>
      <c r="AM463" s="44" t="e">
        <f t="shared" ca="1" si="100"/>
        <v>#N/A</v>
      </c>
      <c r="AN463" s="36" t="str">
        <f t="shared" ca="1" si="101"/>
        <v>錯誤: 找不到列值 '9V'，搜尋範圍為第 1 到 31 行，欄位 BB</v>
      </c>
      <c r="AO463" s="36" t="str">
        <f t="shared" ca="1" si="102"/>
        <v>05</v>
      </c>
      <c r="AP463" s="36" t="str">
        <f t="shared" ca="1" si="103"/>
        <v>00</v>
      </c>
      <c r="AQ463" s="36" t="str">
        <f t="shared" ca="1" si="104"/>
        <v>00</v>
      </c>
      <c r="AR463" s="36" t="str">
        <f t="shared" ca="1" si="105"/>
        <v>錯誤: 找不到列值 '0.067'，搜尋範圍為第 1 到 31 行，欄位 BY</v>
      </c>
      <c r="AS463" s="36"/>
    </row>
    <row r="464" spans="19:45" ht="30" customHeight="1" x14ac:dyDescent="0.25">
      <c r="S464" s="7" t="s">
        <v>15</v>
      </c>
      <c r="T464" s="15" t="s">
        <v>1151</v>
      </c>
      <c r="U464" s="36" t="str">
        <f t="shared" ca="1" si="93"/>
        <v>Code Error</v>
      </c>
      <c r="V464" s="37"/>
      <c r="W464" s="37"/>
      <c r="X464" s="68"/>
      <c r="Y464" s="68"/>
      <c r="Z464" s="55" t="e">
        <f t="shared" ca="1" si="94"/>
        <v>#N/A</v>
      </c>
      <c r="AA464" s="39" t="s">
        <v>965</v>
      </c>
      <c r="AB464" s="40">
        <v>0.5</v>
      </c>
      <c r="AC464" s="40" t="s">
        <v>995</v>
      </c>
      <c r="AD464" s="40">
        <v>1</v>
      </c>
      <c r="AE464" s="41">
        <v>6.7000000000000004E-2</v>
      </c>
      <c r="AF464" s="42">
        <v>-40.15</v>
      </c>
      <c r="AG464" s="47">
        <f t="shared" si="106"/>
        <v>-39.9</v>
      </c>
      <c r="AH464" s="43" t="e">
        <f t="shared" ca="1" si="95"/>
        <v>#N/A</v>
      </c>
      <c r="AI464" s="43" t="e">
        <f t="shared" ca="1" si="96"/>
        <v>#N/A</v>
      </c>
      <c r="AJ464" s="44" t="e">
        <f t="shared" ca="1" si="97"/>
        <v>#N/A</v>
      </c>
      <c r="AK464" s="44" t="e">
        <f t="shared" ca="1" si="98"/>
        <v>#N/A</v>
      </c>
      <c r="AL464" s="44" t="e">
        <f t="shared" ca="1" si="99"/>
        <v>#N/A</v>
      </c>
      <c r="AM464" s="44" t="e">
        <f t="shared" ca="1" si="100"/>
        <v>#N/A</v>
      </c>
      <c r="AN464" s="36" t="str">
        <f t="shared" ca="1" si="101"/>
        <v>錯誤: 找不到列值 '9V'，搜尋範圍為第 1 到 31 行，欄位 BB</v>
      </c>
      <c r="AO464" s="36" t="str">
        <f t="shared" ca="1" si="102"/>
        <v>05</v>
      </c>
      <c r="AP464" s="36" t="str">
        <f t="shared" ca="1" si="103"/>
        <v>00</v>
      </c>
      <c r="AQ464" s="36" t="str">
        <f t="shared" ca="1" si="104"/>
        <v>00</v>
      </c>
      <c r="AR464" s="36" t="str">
        <f t="shared" ca="1" si="105"/>
        <v>錯誤: 找不到列值 '0.067'，搜尋範圍為第 1 到 31 行，欄位 BY</v>
      </c>
      <c r="AS464" s="36"/>
    </row>
    <row r="465" spans="19:45" ht="30" customHeight="1" x14ac:dyDescent="0.25">
      <c r="S465" s="7" t="s">
        <v>705</v>
      </c>
      <c r="T465" s="15" t="s">
        <v>1152</v>
      </c>
      <c r="U465" s="36" t="str">
        <f t="shared" ca="1" si="93"/>
        <v>0x00=-40.60,-40.15;</v>
      </c>
      <c r="V465" s="37">
        <v>0.15</v>
      </c>
      <c r="W465" s="37"/>
      <c r="X465" s="68"/>
      <c r="Y465" s="68"/>
      <c r="Z465" s="55" t="e">
        <f t="shared" ca="1" si="94"/>
        <v>#VALUE!</v>
      </c>
      <c r="AA465" s="39" t="s">
        <v>584</v>
      </c>
      <c r="AB465" s="40">
        <v>0</v>
      </c>
      <c r="AC465" s="40" t="s">
        <v>995</v>
      </c>
      <c r="AD465" s="40">
        <v>1</v>
      </c>
      <c r="AE465" s="41" t="s">
        <v>436</v>
      </c>
      <c r="AF465" s="42">
        <v>-40.6</v>
      </c>
      <c r="AG465" s="47">
        <f t="shared" si="106"/>
        <v>-40.15</v>
      </c>
      <c r="AH465" s="43" t="e">
        <f t="shared" ca="1" si="95"/>
        <v>#VALUE!</v>
      </c>
      <c r="AI465" s="43" t="e">
        <f t="shared" ca="1" si="96"/>
        <v>#VALUE!</v>
      </c>
      <c r="AJ465" s="44" t="e">
        <f t="shared" ca="1" si="97"/>
        <v>#N/A</v>
      </c>
      <c r="AK465" s="44" t="e">
        <f t="shared" ca="1" si="98"/>
        <v>#N/A</v>
      </c>
      <c r="AL465" s="44" t="e">
        <f t="shared" ca="1" si="99"/>
        <v>#VALUE!</v>
      </c>
      <c r="AM465" s="44" t="e">
        <f t="shared" ca="1" si="100"/>
        <v>#VALUE!</v>
      </c>
      <c r="AN465" s="36" t="str">
        <f t="shared" ca="1" si="101"/>
        <v>00</v>
      </c>
      <c r="AO465" s="36" t="str">
        <f t="shared" ca="1" si="102"/>
        <v>00</v>
      </c>
      <c r="AP465" s="36" t="str">
        <f t="shared" ca="1" si="103"/>
        <v>00</v>
      </c>
      <c r="AQ465" s="36" t="str">
        <f t="shared" ca="1" si="104"/>
        <v>00</v>
      </c>
      <c r="AR465" s="36" t="str">
        <f t="shared" ca="1" si="105"/>
        <v>00</v>
      </c>
      <c r="AS465" s="36"/>
    </row>
    <row r="466" spans="19:45" ht="30" customHeight="1" x14ac:dyDescent="0.25">
      <c r="S466" s="7" t="s">
        <v>605</v>
      </c>
      <c r="T466" s="15" t="s">
        <v>991</v>
      </c>
      <c r="U466" s="36" t="str">
        <f t="shared" ca="1" si="93"/>
        <v>0x05=-41.00,-40.60;</v>
      </c>
      <c r="V466" s="37"/>
      <c r="W466" s="37"/>
      <c r="X466" s="68"/>
      <c r="Y466" s="68"/>
      <c r="Z466" s="55" t="e">
        <f t="shared" ca="1" si="94"/>
        <v>#VALUE!</v>
      </c>
      <c r="AA466" s="39" t="s">
        <v>584</v>
      </c>
      <c r="AB466" s="40">
        <v>0.5</v>
      </c>
      <c r="AC466" s="40" t="s">
        <v>995</v>
      </c>
      <c r="AD466" s="40">
        <v>1</v>
      </c>
      <c r="AE466" s="41" t="s">
        <v>436</v>
      </c>
      <c r="AF466" s="42">
        <v>-41</v>
      </c>
      <c r="AG466" s="47">
        <f t="shared" si="106"/>
        <v>-40.6</v>
      </c>
      <c r="AH466" s="43" t="e">
        <f t="shared" ca="1" si="95"/>
        <v>#VALUE!</v>
      </c>
      <c r="AI466" s="43" t="e">
        <f t="shared" ca="1" si="96"/>
        <v>#VALUE!</v>
      </c>
      <c r="AJ466" s="44" t="e">
        <f t="shared" ca="1" si="97"/>
        <v>#N/A</v>
      </c>
      <c r="AK466" s="44" t="e">
        <f t="shared" ca="1" si="98"/>
        <v>#N/A</v>
      </c>
      <c r="AL466" s="44" t="e">
        <f t="shared" ca="1" si="99"/>
        <v>#VALUE!</v>
      </c>
      <c r="AM466" s="44" t="e">
        <f t="shared" ca="1" si="100"/>
        <v>#VALUE!</v>
      </c>
      <c r="AN466" s="36" t="str">
        <f t="shared" ca="1" si="101"/>
        <v>00</v>
      </c>
      <c r="AO466" s="36" t="str">
        <f t="shared" ca="1" si="102"/>
        <v>05</v>
      </c>
      <c r="AP466" s="36" t="str">
        <f t="shared" ca="1" si="103"/>
        <v>00</v>
      </c>
      <c r="AQ466" s="36" t="str">
        <f t="shared" ca="1" si="104"/>
        <v>00</v>
      </c>
      <c r="AR466" s="36" t="str">
        <f t="shared" ca="1" si="105"/>
        <v>00</v>
      </c>
      <c r="AS466" s="36"/>
    </row>
    <row r="467" spans="19:45" ht="30" customHeight="1" x14ac:dyDescent="0.25">
      <c r="S467" s="7" t="s">
        <v>721</v>
      </c>
      <c r="T467" s="15" t="s">
        <v>26</v>
      </c>
      <c r="U467" s="36" t="str">
        <f t="shared" ca="1" si="93"/>
        <v>0x06=-41.50,-41.00;</v>
      </c>
      <c r="V467" s="37"/>
      <c r="W467" s="37"/>
      <c r="X467" s="68"/>
      <c r="Y467" s="68"/>
      <c r="Z467" s="55" t="e">
        <f t="shared" ca="1" si="94"/>
        <v>#VALUE!</v>
      </c>
      <c r="AA467" s="39" t="s">
        <v>584</v>
      </c>
      <c r="AB467" s="40">
        <v>1</v>
      </c>
      <c r="AC467" s="40" t="s">
        <v>995</v>
      </c>
      <c r="AD467" s="40">
        <v>1</v>
      </c>
      <c r="AE467" s="41" t="s">
        <v>436</v>
      </c>
      <c r="AF467" s="42">
        <v>-41.5</v>
      </c>
      <c r="AG467" s="47">
        <f t="shared" si="106"/>
        <v>-41</v>
      </c>
      <c r="AH467" s="43" t="e">
        <f t="shared" ca="1" si="95"/>
        <v>#VALUE!</v>
      </c>
      <c r="AI467" s="43" t="e">
        <f t="shared" ca="1" si="96"/>
        <v>#VALUE!</v>
      </c>
      <c r="AJ467" s="44" t="e">
        <f t="shared" ca="1" si="97"/>
        <v>#N/A</v>
      </c>
      <c r="AK467" s="44" t="e">
        <f t="shared" ca="1" si="98"/>
        <v>#N/A</v>
      </c>
      <c r="AL467" s="44" t="e">
        <f t="shared" ca="1" si="99"/>
        <v>#VALUE!</v>
      </c>
      <c r="AM467" s="44" t="e">
        <f t="shared" ca="1" si="100"/>
        <v>#VALUE!</v>
      </c>
      <c r="AN467" s="36" t="str">
        <f t="shared" ca="1" si="101"/>
        <v>00</v>
      </c>
      <c r="AO467" s="36" t="str">
        <f t="shared" ca="1" si="102"/>
        <v>06</v>
      </c>
      <c r="AP467" s="36" t="str">
        <f t="shared" ca="1" si="103"/>
        <v>00</v>
      </c>
      <c r="AQ467" s="36" t="str">
        <f t="shared" ca="1" si="104"/>
        <v>00</v>
      </c>
      <c r="AR467" s="36" t="str">
        <f t="shared" ca="1" si="105"/>
        <v>00</v>
      </c>
      <c r="AS467" s="36"/>
    </row>
    <row r="468" spans="19:45" ht="30" customHeight="1" x14ac:dyDescent="0.25">
      <c r="S468" s="7" t="s">
        <v>20</v>
      </c>
      <c r="T468" s="15">
        <v>-38</v>
      </c>
      <c r="U468" s="36" t="str">
        <f t="shared" ca="1" si="93"/>
        <v>Code Error</v>
      </c>
      <c r="V468" s="37"/>
      <c r="W468" s="37"/>
      <c r="X468" s="38"/>
      <c r="Y468" s="38"/>
      <c r="Z468" s="55">
        <f t="shared" ca="1" si="94"/>
        <v>0.7370000000000001</v>
      </c>
      <c r="AA468" s="39" t="s">
        <v>584</v>
      </c>
      <c r="AB468" s="40">
        <v>0</v>
      </c>
      <c r="AC468" s="40" t="s">
        <v>995</v>
      </c>
      <c r="AD468" s="40">
        <v>1</v>
      </c>
      <c r="AE468" s="41">
        <v>6.7000000000000004E-2</v>
      </c>
      <c r="AF468" s="42">
        <v>-41.9</v>
      </c>
      <c r="AG468" s="47">
        <f t="shared" si="106"/>
        <v>-41.5</v>
      </c>
      <c r="AH468" s="43">
        <f t="shared" ca="1" si="95"/>
        <v>-41.162999999999997</v>
      </c>
      <c r="AI468" s="43">
        <f t="shared" ca="1" si="96"/>
        <v>-40.762999999999998</v>
      </c>
      <c r="AJ468" s="44" t="e">
        <f t="shared" ca="1" si="97"/>
        <v>#N/A</v>
      </c>
      <c r="AK468" s="44" t="e">
        <f t="shared" ca="1" si="98"/>
        <v>#N/A</v>
      </c>
      <c r="AL468" s="44" t="e">
        <f t="shared" ca="1" si="99"/>
        <v>#N/A</v>
      </c>
      <c r="AM468" s="44" t="e">
        <f t="shared" ca="1" si="100"/>
        <v>#N/A</v>
      </c>
      <c r="AN468" s="36" t="str">
        <f t="shared" ca="1" si="101"/>
        <v>00</v>
      </c>
      <c r="AO468" s="36" t="str">
        <f t="shared" ca="1" si="102"/>
        <v>00</v>
      </c>
      <c r="AP468" s="36" t="str">
        <f t="shared" ca="1" si="103"/>
        <v>00</v>
      </c>
      <c r="AQ468" s="36" t="str">
        <f t="shared" ca="1" si="104"/>
        <v>00</v>
      </c>
      <c r="AR468" s="36" t="str">
        <f t="shared" ca="1" si="105"/>
        <v>錯誤: 找不到列值 '0.067'，搜尋範圍為第 1 到 31 行，欄位 BY</v>
      </c>
      <c r="AS468" s="36"/>
    </row>
    <row r="469" spans="19:45" ht="30" customHeight="1" x14ac:dyDescent="0.25">
      <c r="S469" s="7" t="s">
        <v>691</v>
      </c>
      <c r="T469" s="15" t="s">
        <v>1088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1085</v>
      </c>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1.1000000000000001</v>
      </c>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VLOOKUP(T459,MPN!$A$1:$E$997,4,FALSE)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e">
        <f>VLOOKUP($T463,$AU$1:$AZ$31,MATCH($T457,$AU$1:$AZ$1,0),FALSE)&amp;"_"&amp;T465</f>
        <v>#N/A</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VLOOKUP($T459,MPN!$A$1:$E$497,2,FALSE)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304ZA</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2410A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VLOOKUP($T459,MPN!$A$1:$E$497,5,FALSE)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t="e">
        <f>VLOOKUP(T470,$DT$1:$DV$31,3,FALSE)</f>
        <v>#N/A</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2</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44749</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70~150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15V</v>
      </c>
      <c r="T490" s="3" t="s">
        <v>255</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14V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13V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12V</v>
      </c>
      <c r="T493" s="3" t="s">
        <v>562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11V</v>
      </c>
      <c r="T494" s="3">
        <v>2.25</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10V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VLOOKUP(U521,$DX$1:$DZ$21,3,FALSE)</f>
        <v>-</v>
      </c>
      <c r="AD521" s="8"/>
    </row>
    <row r="522" spans="19:45" ht="30" customHeight="1" x14ac:dyDescent="0.25">
      <c r="S522" s="7" t="s">
        <v>24</v>
      </c>
      <c r="T522" s="15" t="s">
        <v>606</v>
      </c>
      <c r="U522" s="5" t="s">
        <v>23</v>
      </c>
      <c r="V522" s="7" t="str">
        <f>VLOOKUP(U521,$DX$1:$DZ$21,2,FALSE)</f>
        <v>-</v>
      </c>
      <c r="W522" s="19"/>
      <c r="X522" s="19"/>
      <c r="Y522" s="19"/>
      <c r="Z522" s="19"/>
      <c r="AA522" s="5" t="s">
        <v>592</v>
      </c>
      <c r="AB522" s="26" t="e">
        <f>T541&amp;"_"&amp;ABS(T539)&amp;"dB_"&amp;T543&amp;"_"&amp;T544&amp;"_"&amp;GetAbsMaxMinText(AF525:AG584)&amp;"_"&amp;T524&amp;"_"&amp;T523&amp;S521&amp;"."&amp;T547</f>
        <v>#N/A</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1276</v>
      </c>
      <c r="U523" s="32"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1287</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t="s">
        <v>726</v>
      </c>
    </row>
    <row r="525" spans="19:45" ht="30" customHeight="1" x14ac:dyDescent="0.25">
      <c r="S525" s="7" t="s">
        <v>18</v>
      </c>
      <c r="T525" s="15" t="s">
        <v>1278</v>
      </c>
      <c r="U525" s="36" t="str">
        <f t="shared" ref="U525:U532" ca="1" si="107">ConfigCode($AA525,$AN525,$AO525,$AP525,$AQ525,$AR525,$AF525,$AG525,2)</f>
        <v>Code Error</v>
      </c>
      <c r="V525" s="37"/>
      <c r="W525" s="37"/>
      <c r="X525" s="68"/>
      <c r="Y525" s="68"/>
      <c r="Z525" s="55" t="e">
        <f t="shared" ref="Z525:Z532" ca="1" si="108" xml:space="preserve">
N("vbias,vlookup vbias range")+
VLOOKUP($AA525,INDIRECT(BoxVal(ROW($AA525),34,COLUMN(T521))),2,FALSE)+
N("gain")+
$AB525+
N("vcm")+
VLOOKUP($AC525,$CT$1:$DC$31,7,FALSE)+
N("(vbias*vcp*vbg-vbias)*sensor ratio")+
VbiasCal($AA525,$AD525,$AE525,BoxVal(ROW($AC525),18,COLUMN($T$22)))+
N("vbias ref+gain ref")+
$V525+$W525</f>
        <v>#N/A</v>
      </c>
      <c r="AA525" s="39" t="s">
        <v>1161</v>
      </c>
      <c r="AB525" s="40">
        <v>0</v>
      </c>
      <c r="AC525" s="40" t="s">
        <v>996</v>
      </c>
      <c r="AD525" s="40">
        <v>1</v>
      </c>
      <c r="AE525" s="41" t="s">
        <v>436</v>
      </c>
      <c r="AF525" s="42">
        <v>-38.299999999999997</v>
      </c>
      <c r="AG525" s="42">
        <v>-37.5</v>
      </c>
      <c r="AH525" s="43" t="e">
        <f t="shared" ref="AH525:AH532" ca="1" si="109">$AF525+$Z525</f>
        <v>#N/A</v>
      </c>
      <c r="AI525" s="43" t="e">
        <f t="shared" ref="AI525:AI532" ca="1" si="110">$AG525+$Z525</f>
        <v>#N/A</v>
      </c>
      <c r="AJ525" s="44" t="e">
        <f t="shared" ref="AJ525:AJ532" ca="1" si="111" xml:space="preserve">
N("initial sens-loopgain")+
$AF525-BoxVal(ROW($AA525),26,COLUMN(INDIRECT("T"&amp;(INT(ROW($AA542)/65))*65+2)))</f>
        <v>#N/A</v>
      </c>
      <c r="AK525" s="44" t="e">
        <f t="shared" ref="AK525:AK532" ca="1" si="112">AJ525+(AG525-AF525)</f>
        <v>#N/A</v>
      </c>
      <c r="AL525" s="44" t="e">
        <f t="shared" ref="AL525:AL532" ca="1" si="113" xml:space="preserve">
N("initial sens-loopgain-gain-gain ref-vcm")+
$AH525-
BoxVal(ROW($AA525),26,COLUMN(INDIRECT("T"&amp;(INT(ROW($AA542)/65))*65+2)))-
$AB525-
$W525-
IFERROR(VLOOKUP($AC525,$CT$1:$DC$31,7,FALSE),0)</f>
        <v>#N/A</v>
      </c>
      <c r="AM525" s="44" t="e">
        <f t="shared" ref="AM525:AM532" ca="1" si="114">AL525+(AG525-AF525)</f>
        <v>#N/A</v>
      </c>
      <c r="AN525" s="36" t="str">
        <f t="shared" ref="AN525:AN532" ca="1" si="115">IF(BoxVal(ROW(AA525),9,COLUMN(T523))="FIX","00",ManualLookup(AA525,BoxVal(ROW(AA525),4,COLUMN(AN523)),INDIRECT(DN$3)))</f>
        <v>錯誤: 找不到列值 '9V'，搜尋範圍為第 1 到 31 行，欄位 BB</v>
      </c>
      <c r="AO525" s="36" t="str">
        <f t="shared" ref="AO525:AR532" ca="1" si="116">ManualLookup(AB525,BoxVal(ROW(AB525),4,COLUMN(AO523)),INDIRECT(DO$3))</f>
        <v>00</v>
      </c>
      <c r="AP525" s="36" t="str">
        <f t="shared" ca="1" si="116"/>
        <v>00</v>
      </c>
      <c r="AQ525" s="36" t="str">
        <f t="shared" ca="1" si="116"/>
        <v>00</v>
      </c>
      <c r="AR525" s="36" t="str">
        <f t="shared" ca="1" si="116"/>
        <v>00</v>
      </c>
      <c r="AS525" s="33"/>
    </row>
    <row r="526" spans="19:45" ht="30" customHeight="1" x14ac:dyDescent="0.25">
      <c r="S526" s="7" t="s">
        <v>13</v>
      </c>
      <c r="T526" s="15" t="s">
        <v>1281</v>
      </c>
      <c r="U526" s="36" t="str">
        <f t="shared" ca="1" si="107"/>
        <v>Code Error</v>
      </c>
      <c r="V526" s="37"/>
      <c r="W526" s="37"/>
      <c r="X526" s="68"/>
      <c r="Y526" s="68"/>
      <c r="Z526" s="55" t="e">
        <f t="shared" ca="1" si="108"/>
        <v>#N/A</v>
      </c>
      <c r="AA526" s="39" t="s">
        <v>1161</v>
      </c>
      <c r="AB526" s="40">
        <v>0.5</v>
      </c>
      <c r="AC526" s="40" t="s">
        <v>996</v>
      </c>
      <c r="AD526" s="40">
        <v>1</v>
      </c>
      <c r="AE526" s="41" t="s">
        <v>436</v>
      </c>
      <c r="AF526" s="42">
        <v>-38.9</v>
      </c>
      <c r="AG526" s="47">
        <f t="shared" ref="AG526:AG532" si="117">AF525</f>
        <v>-38.299999999999997</v>
      </c>
      <c r="AH526" s="43" t="e">
        <f t="shared" ca="1" si="109"/>
        <v>#N/A</v>
      </c>
      <c r="AI526" s="43" t="e">
        <f t="shared" ca="1" si="110"/>
        <v>#N/A</v>
      </c>
      <c r="AJ526" s="44" t="e">
        <f t="shared" ca="1" si="111"/>
        <v>#N/A</v>
      </c>
      <c r="AK526" s="44" t="e">
        <f t="shared" ca="1" si="112"/>
        <v>#N/A</v>
      </c>
      <c r="AL526" s="44" t="e">
        <f t="shared" ca="1" si="113"/>
        <v>#N/A</v>
      </c>
      <c r="AM526" s="44" t="e">
        <f t="shared" ca="1" si="114"/>
        <v>#N/A</v>
      </c>
      <c r="AN526" s="36" t="str">
        <f t="shared" ca="1" si="115"/>
        <v>錯誤: 找不到列值 '9V'，搜尋範圍為第 1 到 31 行，欄位 BB</v>
      </c>
      <c r="AO526" s="36" t="str">
        <f t="shared" ca="1" si="116"/>
        <v>05</v>
      </c>
      <c r="AP526" s="36" t="str">
        <f t="shared" ca="1" si="116"/>
        <v>00</v>
      </c>
      <c r="AQ526" s="36" t="str">
        <f t="shared" ca="1" si="116"/>
        <v>00</v>
      </c>
      <c r="AR526" s="36" t="str">
        <f t="shared" ca="1" si="116"/>
        <v>00</v>
      </c>
      <c r="AS526" s="36"/>
    </row>
    <row r="527" spans="19:45" ht="30" customHeight="1" x14ac:dyDescent="0.25">
      <c r="S527" s="26"/>
      <c r="T527" s="17"/>
      <c r="U527" s="36" t="str">
        <f t="shared" ca="1" si="107"/>
        <v>Code Error</v>
      </c>
      <c r="V527" s="37"/>
      <c r="W527" s="37"/>
      <c r="X527" s="68"/>
      <c r="Y527" s="68"/>
      <c r="Z527" s="55" t="e">
        <f t="shared" ca="1" si="108"/>
        <v>#N/A</v>
      </c>
      <c r="AA527" s="39" t="s">
        <v>965</v>
      </c>
      <c r="AB527" s="40">
        <v>0</v>
      </c>
      <c r="AC527" s="40" t="s">
        <v>995</v>
      </c>
      <c r="AD527" s="40">
        <v>1</v>
      </c>
      <c r="AE527" s="41">
        <v>6.7000000000000004E-2</v>
      </c>
      <c r="AF527" s="42">
        <v>-39.5</v>
      </c>
      <c r="AG527" s="47">
        <f t="shared" si="117"/>
        <v>-38.9</v>
      </c>
      <c r="AH527" s="43" t="e">
        <f t="shared" ca="1" si="109"/>
        <v>#N/A</v>
      </c>
      <c r="AI527" s="43" t="e">
        <f t="shared" ca="1" si="110"/>
        <v>#N/A</v>
      </c>
      <c r="AJ527" s="44" t="e">
        <f t="shared" ca="1" si="111"/>
        <v>#N/A</v>
      </c>
      <c r="AK527" s="44" t="e">
        <f t="shared" ca="1" si="112"/>
        <v>#N/A</v>
      </c>
      <c r="AL527" s="44" t="e">
        <f t="shared" ca="1" si="113"/>
        <v>#N/A</v>
      </c>
      <c r="AM527" s="44" t="e">
        <f t="shared" ca="1" si="114"/>
        <v>#N/A</v>
      </c>
      <c r="AN527" s="36" t="str">
        <f t="shared" ca="1" si="115"/>
        <v>錯誤: 找不到列值 '9V'，搜尋範圍為第 1 到 31 行，欄位 BB</v>
      </c>
      <c r="AO527" s="36" t="str">
        <f t="shared" ca="1" si="116"/>
        <v>00</v>
      </c>
      <c r="AP527" s="36" t="str">
        <f t="shared" ca="1" si="116"/>
        <v>00</v>
      </c>
      <c r="AQ527" s="36" t="str">
        <f t="shared" ca="1" si="116"/>
        <v>00</v>
      </c>
      <c r="AR527" s="36" t="str">
        <f t="shared" ca="1" si="116"/>
        <v>錯誤: 找不到列值 '0.067'，搜尋範圍為第 1 到 31 行，欄位 BY</v>
      </c>
      <c r="AS527" s="36"/>
    </row>
    <row r="528" spans="19:45" ht="30" customHeight="1" x14ac:dyDescent="0.25">
      <c r="S528" s="7" t="s">
        <v>19</v>
      </c>
      <c r="T528" s="15" t="s">
        <v>1161</v>
      </c>
      <c r="U528" s="36" t="str">
        <f t="shared" ca="1" si="107"/>
        <v>Code Error</v>
      </c>
      <c r="V528" s="37">
        <v>-0.1</v>
      </c>
      <c r="W528" s="37"/>
      <c r="X528" s="68"/>
      <c r="Y528" s="68"/>
      <c r="Z528" s="55" t="e">
        <f t="shared" ca="1" si="108"/>
        <v>#N/A</v>
      </c>
      <c r="AA528" s="39" t="s">
        <v>965</v>
      </c>
      <c r="AB528" s="40">
        <v>0.5</v>
      </c>
      <c r="AC528" s="40" t="s">
        <v>995</v>
      </c>
      <c r="AD528" s="40">
        <v>1</v>
      </c>
      <c r="AE528" s="41">
        <v>6.7000000000000004E-2</v>
      </c>
      <c r="AF528" s="42">
        <v>-40</v>
      </c>
      <c r="AG528" s="47">
        <f t="shared" si="117"/>
        <v>-39.5</v>
      </c>
      <c r="AH528" s="43" t="e">
        <f t="shared" ca="1" si="109"/>
        <v>#N/A</v>
      </c>
      <c r="AI528" s="43" t="e">
        <f t="shared" ca="1" si="110"/>
        <v>#N/A</v>
      </c>
      <c r="AJ528" s="44" t="e">
        <f t="shared" ca="1" si="111"/>
        <v>#N/A</v>
      </c>
      <c r="AK528" s="44" t="e">
        <f t="shared" ca="1" si="112"/>
        <v>#N/A</v>
      </c>
      <c r="AL528" s="44" t="e">
        <f t="shared" ca="1" si="113"/>
        <v>#N/A</v>
      </c>
      <c r="AM528" s="44" t="e">
        <f t="shared" ca="1" si="114"/>
        <v>#N/A</v>
      </c>
      <c r="AN528" s="36" t="str">
        <f t="shared" ca="1" si="115"/>
        <v>錯誤: 找不到列值 '9V'，搜尋範圍為第 1 到 31 行，欄位 BB</v>
      </c>
      <c r="AO528" s="36" t="str">
        <f t="shared" ca="1" si="116"/>
        <v>05</v>
      </c>
      <c r="AP528" s="36" t="str">
        <f t="shared" ca="1" si="116"/>
        <v>00</v>
      </c>
      <c r="AQ528" s="36" t="str">
        <f t="shared" ca="1" si="116"/>
        <v>00</v>
      </c>
      <c r="AR528" s="36" t="str">
        <f t="shared" ca="1" si="116"/>
        <v>錯誤: 找不到列值 '0.067'，搜尋範圍為第 1 到 31 行，欄位 BY</v>
      </c>
      <c r="AS528" s="36"/>
    </row>
    <row r="529" spans="19:45" ht="30" customHeight="1" x14ac:dyDescent="0.25">
      <c r="S529" s="7" t="s">
        <v>15</v>
      </c>
      <c r="T529" s="15" t="s">
        <v>1151</v>
      </c>
      <c r="U529" s="36" t="str">
        <f t="shared" ca="1" si="107"/>
        <v>0x00=-40.50,-40.00;</v>
      </c>
      <c r="V529" s="37"/>
      <c r="W529" s="37"/>
      <c r="X529" s="68"/>
      <c r="Y529" s="68"/>
      <c r="Z529" s="55" t="e">
        <f t="shared" ca="1" si="108"/>
        <v>#VALUE!</v>
      </c>
      <c r="AA529" s="39" t="s">
        <v>584</v>
      </c>
      <c r="AB529" s="40">
        <v>0</v>
      </c>
      <c r="AC529" s="40" t="s">
        <v>995</v>
      </c>
      <c r="AD529" s="40">
        <v>1</v>
      </c>
      <c r="AE529" s="41" t="s">
        <v>436</v>
      </c>
      <c r="AF529" s="42">
        <v>-40.5</v>
      </c>
      <c r="AG529" s="47">
        <f t="shared" si="117"/>
        <v>-40</v>
      </c>
      <c r="AH529" s="43" t="e">
        <f t="shared" ca="1" si="109"/>
        <v>#VALUE!</v>
      </c>
      <c r="AI529" s="43" t="e">
        <f t="shared" ca="1" si="110"/>
        <v>#VALUE!</v>
      </c>
      <c r="AJ529" s="44" t="e">
        <f t="shared" ca="1" si="111"/>
        <v>#N/A</v>
      </c>
      <c r="AK529" s="44" t="e">
        <f t="shared" ca="1" si="112"/>
        <v>#N/A</v>
      </c>
      <c r="AL529" s="44" t="e">
        <f t="shared" ca="1" si="113"/>
        <v>#VALUE!</v>
      </c>
      <c r="AM529" s="44" t="e">
        <f t="shared" ca="1" si="114"/>
        <v>#VALUE!</v>
      </c>
      <c r="AN529" s="36" t="str">
        <f t="shared" ca="1" si="115"/>
        <v>00</v>
      </c>
      <c r="AO529" s="36" t="str">
        <f t="shared" ca="1" si="116"/>
        <v>00</v>
      </c>
      <c r="AP529" s="36" t="str">
        <f t="shared" ca="1" si="116"/>
        <v>00</v>
      </c>
      <c r="AQ529" s="36" t="str">
        <f t="shared" ca="1" si="116"/>
        <v>00</v>
      </c>
      <c r="AR529" s="36" t="str">
        <f t="shared" ca="1" si="116"/>
        <v>00</v>
      </c>
      <c r="AS529" s="36"/>
    </row>
    <row r="530" spans="19:45" ht="30" customHeight="1" x14ac:dyDescent="0.25">
      <c r="S530" s="7" t="s">
        <v>705</v>
      </c>
      <c r="T530" s="15" t="s">
        <v>1152</v>
      </c>
      <c r="U530" s="36" t="str">
        <f t="shared" ca="1" si="107"/>
        <v>0x05=-41.00,-40.50;</v>
      </c>
      <c r="V530" s="37"/>
      <c r="W530" s="37"/>
      <c r="X530" s="68"/>
      <c r="Y530" s="68"/>
      <c r="Z530" s="55" t="e">
        <f t="shared" ca="1" si="108"/>
        <v>#VALUE!</v>
      </c>
      <c r="AA530" s="39" t="s">
        <v>584</v>
      </c>
      <c r="AB530" s="40">
        <v>0.5</v>
      </c>
      <c r="AC530" s="40" t="s">
        <v>995</v>
      </c>
      <c r="AD530" s="40">
        <v>1</v>
      </c>
      <c r="AE530" s="41" t="s">
        <v>436</v>
      </c>
      <c r="AF530" s="42">
        <v>-41</v>
      </c>
      <c r="AG530" s="47">
        <f t="shared" si="117"/>
        <v>-40.5</v>
      </c>
      <c r="AH530" s="43" t="e">
        <f t="shared" ca="1" si="109"/>
        <v>#VALUE!</v>
      </c>
      <c r="AI530" s="43" t="e">
        <f t="shared" ca="1" si="110"/>
        <v>#VALUE!</v>
      </c>
      <c r="AJ530" s="44" t="e">
        <f t="shared" ca="1" si="111"/>
        <v>#N/A</v>
      </c>
      <c r="AK530" s="44" t="e">
        <f t="shared" ca="1" si="112"/>
        <v>#N/A</v>
      </c>
      <c r="AL530" s="44" t="e">
        <f t="shared" ca="1" si="113"/>
        <v>#VALUE!</v>
      </c>
      <c r="AM530" s="44" t="e">
        <f t="shared" ca="1" si="114"/>
        <v>#VALUE!</v>
      </c>
      <c r="AN530" s="36" t="str">
        <f t="shared" ca="1" si="115"/>
        <v>00</v>
      </c>
      <c r="AO530" s="36" t="str">
        <f t="shared" ca="1" si="116"/>
        <v>05</v>
      </c>
      <c r="AP530" s="36" t="str">
        <f t="shared" ca="1" si="116"/>
        <v>00</v>
      </c>
      <c r="AQ530" s="36" t="str">
        <f t="shared" ca="1" si="116"/>
        <v>00</v>
      </c>
      <c r="AR530" s="36" t="str">
        <f t="shared" ca="1" si="116"/>
        <v>00</v>
      </c>
      <c r="AS530" s="36"/>
    </row>
    <row r="531" spans="19:45" ht="30" customHeight="1" x14ac:dyDescent="0.25">
      <c r="S531" s="7" t="s">
        <v>605</v>
      </c>
      <c r="T531" s="15" t="s">
        <v>991</v>
      </c>
      <c r="U531" s="36" t="str">
        <f t="shared" ca="1" si="107"/>
        <v>0x06=-41.50,-41.00;</v>
      </c>
      <c r="V531" s="37"/>
      <c r="W531" s="37"/>
      <c r="X531" s="68"/>
      <c r="Y531" s="68"/>
      <c r="Z531" s="55" t="e">
        <f t="shared" ca="1" si="108"/>
        <v>#VALUE!</v>
      </c>
      <c r="AA531" s="39" t="s">
        <v>584</v>
      </c>
      <c r="AB531" s="40">
        <v>1</v>
      </c>
      <c r="AC531" s="40" t="s">
        <v>995</v>
      </c>
      <c r="AD531" s="40">
        <v>1</v>
      </c>
      <c r="AE531" s="41" t="s">
        <v>436</v>
      </c>
      <c r="AF531" s="42">
        <v>-41.5</v>
      </c>
      <c r="AG531" s="47">
        <f t="shared" si="117"/>
        <v>-41</v>
      </c>
      <c r="AH531" s="43" t="e">
        <f t="shared" ca="1" si="109"/>
        <v>#VALUE!</v>
      </c>
      <c r="AI531" s="43" t="e">
        <f t="shared" ca="1" si="110"/>
        <v>#VALUE!</v>
      </c>
      <c r="AJ531" s="44" t="e">
        <f t="shared" ca="1" si="111"/>
        <v>#N/A</v>
      </c>
      <c r="AK531" s="44" t="e">
        <f t="shared" ca="1" si="112"/>
        <v>#N/A</v>
      </c>
      <c r="AL531" s="44" t="e">
        <f t="shared" ca="1" si="113"/>
        <v>#VALUE!</v>
      </c>
      <c r="AM531" s="44" t="e">
        <f t="shared" ca="1" si="114"/>
        <v>#VALUE!</v>
      </c>
      <c r="AN531" s="36" t="str">
        <f t="shared" ca="1" si="115"/>
        <v>00</v>
      </c>
      <c r="AO531" s="36" t="str">
        <f t="shared" ca="1" si="116"/>
        <v>06</v>
      </c>
      <c r="AP531" s="36" t="str">
        <f t="shared" ca="1" si="116"/>
        <v>00</v>
      </c>
      <c r="AQ531" s="36" t="str">
        <f t="shared" ca="1" si="116"/>
        <v>00</v>
      </c>
      <c r="AR531" s="36" t="str">
        <f t="shared" ca="1" si="116"/>
        <v>00</v>
      </c>
      <c r="AS531" s="36"/>
    </row>
    <row r="532" spans="19:45" ht="30" customHeight="1" x14ac:dyDescent="0.25">
      <c r="S532" s="7" t="s">
        <v>721</v>
      </c>
      <c r="T532" s="15" t="s">
        <v>26</v>
      </c>
      <c r="U532" s="36" t="str">
        <f t="shared" ca="1" si="107"/>
        <v>Code Error</v>
      </c>
      <c r="V532" s="37"/>
      <c r="W532" s="37"/>
      <c r="X532" s="68"/>
      <c r="Y532" s="68"/>
      <c r="Z532" s="55">
        <f t="shared" ca="1" si="108"/>
        <v>0.7370000000000001</v>
      </c>
      <c r="AA532" s="39" t="s">
        <v>584</v>
      </c>
      <c r="AB532" s="40">
        <v>0</v>
      </c>
      <c r="AC532" s="40" t="s">
        <v>995</v>
      </c>
      <c r="AD532" s="40">
        <v>1</v>
      </c>
      <c r="AE532" s="41">
        <v>6.7000000000000004E-2</v>
      </c>
      <c r="AF532" s="42">
        <v>-41.9</v>
      </c>
      <c r="AG532" s="47">
        <f t="shared" si="117"/>
        <v>-41.5</v>
      </c>
      <c r="AH532" s="43">
        <f t="shared" ca="1" si="109"/>
        <v>-41.162999999999997</v>
      </c>
      <c r="AI532" s="43">
        <f t="shared" ca="1" si="110"/>
        <v>-40.762999999999998</v>
      </c>
      <c r="AJ532" s="44" t="e">
        <f t="shared" ca="1" si="111"/>
        <v>#N/A</v>
      </c>
      <c r="AK532" s="44" t="e">
        <f t="shared" ca="1" si="112"/>
        <v>#N/A</v>
      </c>
      <c r="AL532" s="44" t="e">
        <f t="shared" ca="1" si="113"/>
        <v>#N/A</v>
      </c>
      <c r="AM532" s="44" t="e">
        <f t="shared" ca="1" si="114"/>
        <v>#N/A</v>
      </c>
      <c r="AN532" s="36" t="str">
        <f t="shared" ca="1" si="115"/>
        <v>00</v>
      </c>
      <c r="AO532" s="36" t="str">
        <f t="shared" ca="1" si="116"/>
        <v>00</v>
      </c>
      <c r="AP532" s="36" t="str">
        <f t="shared" ca="1" si="116"/>
        <v>00</v>
      </c>
      <c r="AQ532" s="36" t="str">
        <f t="shared" ca="1" si="116"/>
        <v>00</v>
      </c>
      <c r="AR532" s="36" t="str">
        <f t="shared" ca="1" si="116"/>
        <v>錯誤: 找不到列值 '0.067'，搜尋範圍為第 1 到 31 行，欄位 BY</v>
      </c>
      <c r="AS532" s="36"/>
    </row>
    <row r="533" spans="19:45" ht="30" customHeight="1" x14ac:dyDescent="0.25">
      <c r="S533" s="7" t="s">
        <v>20</v>
      </c>
      <c r="T533" s="15">
        <v>-38</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1088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1085</v>
      </c>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VLOOKUP(T524,MPN!$A$1:$E$997,4,FALSE)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e">
        <f>VLOOKUP($T528,$AU$1:$AZ$31,MATCH($T522,$AU$1:$AZ$1,0),FALSE)&amp;"_"&amp;T530</f>
        <v>#N/A</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VLOOKUP($T524,MPN!$A$1:$E$497,2,FALSE)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304ZA</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2410A</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VLOOKUP($T524,MPN!$A$1:$E$497,5,FALSE)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t="e">
        <f>VLOOKUP(T535,$DT$1:$DV$31,3,FALSE)</f>
        <v>#N/A</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44746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70~150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15V</v>
      </c>
      <c r="T555" s="3" t="s">
        <v>255</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14V</v>
      </c>
      <c r="T556" s="3" t="s">
        <v>562</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13V</v>
      </c>
      <c r="T557" s="3" t="s">
        <v>562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12V</v>
      </c>
      <c r="T558" s="3" t="s">
        <v>562</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11V</v>
      </c>
      <c r="T559" s="3">
        <v>2.25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10V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VLOOKUP(U586,$DX$1:$DZ$21,3,FALSE)</f>
        <v>-</v>
      </c>
      <c r="AD586" s="8"/>
    </row>
    <row r="587" spans="19:45" ht="30" customHeight="1" x14ac:dyDescent="0.25">
      <c r="S587" s="7" t="s">
        <v>24</v>
      </c>
      <c r="T587" s="15" t="s">
        <v>1154</v>
      </c>
      <c r="U587" s="5" t="s">
        <v>23</v>
      </c>
      <c r="V587" s="7" t="str">
        <f>VLOOKUP(U586,$DX$1:$DZ$21,2,FALSE)</f>
        <v>-</v>
      </c>
      <c r="W587" s="19"/>
      <c r="X587" s="19"/>
      <c r="Y587" s="19"/>
      <c r="Z587" s="19"/>
      <c r="AA587" s="5" t="s">
        <v>592</v>
      </c>
      <c r="AB587" s="26" t="e">
        <f>T606&amp;"_"&amp;ABS(T604)&amp;"dB_"&amp;T608&amp;"_"&amp;T609&amp;"_"&amp;GetAbsMaxMinText(AF590:AG649)&amp;"_"&amp;T589&amp;"_"&amp;T588&amp;S586&amp;"."&amp;T612</f>
        <v>#N/A</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t="s">
        <v>726</v>
      </c>
    </row>
    <row r="590" spans="19:45" ht="30" customHeight="1" x14ac:dyDescent="0.25">
      <c r="S590" s="7" t="s">
        <v>18</v>
      </c>
      <c r="T590" s="15" t="s">
        <v>1278</v>
      </c>
      <c r="U590" s="36" t="str">
        <f t="shared" ref="U590:U604" ca="1" si="118">ConfigCode($AA590,$AN590,$AO590,$AP590,$AQ590,$AR590,$AF590,$AG590,2)</f>
        <v>Code Error</v>
      </c>
      <c r="V590" s="37"/>
      <c r="W590" s="37"/>
      <c r="X590" s="68"/>
      <c r="Y590" s="68"/>
      <c r="Z590" s="55" t="e">
        <f t="shared" ref="Z590:Z604" ca="1" si="119" xml:space="preserve">
N("vbias,vlookup vbias range")+
VLOOKUP($AA590,INDIRECT(BoxVal(ROW($AA590),34,COLUMN(T586))),2,FALSE)+
N("gain")+
$AB590+
N("vcm")+
VLOOKUP($AC590,$CT$1:$DC$31,7,FALSE)+
N("(vbias*vcp*vbg-vbias)*sensor ratio")+
VbiasCal($AA590,$AD590,$AE590,BoxVal(ROW($AC590),18,COLUMN($T$22)))+
N("vbias ref+gain ref")+
$V590+$W590</f>
        <v>#N/A</v>
      </c>
      <c r="AA590" s="39" t="s">
        <v>1284</v>
      </c>
      <c r="AB590" s="40">
        <v>0</v>
      </c>
      <c r="AC590" s="40" t="s">
        <v>996</v>
      </c>
      <c r="AD590" s="40">
        <v>1</v>
      </c>
      <c r="AE590" s="41" t="s">
        <v>436</v>
      </c>
      <c r="AF590" s="42">
        <v>-35.5</v>
      </c>
      <c r="AG590" s="42">
        <v>-35</v>
      </c>
      <c r="AH590" s="43" t="e">
        <f t="shared" ref="AH590:AH604" ca="1" si="120">$AF590+$Z590</f>
        <v>#N/A</v>
      </c>
      <c r="AI590" s="43" t="e">
        <f t="shared" ref="AI590:AI604" ca="1" si="121">$AG590+$Z590</f>
        <v>#N/A</v>
      </c>
      <c r="AJ590" s="44" t="e">
        <f t="shared" ref="AJ590:AJ604" ca="1" si="122" xml:space="preserve">
N("initial sens-loopgain")+
$AF590-BoxVal(ROW($AA590),26,COLUMN(INDIRECT("T"&amp;(INT(ROW($AA607)/65))*65+2)))</f>
        <v>#N/A</v>
      </c>
      <c r="AK590" s="44" t="e">
        <f t="shared" ref="AK590:AK604" ca="1" si="123">AJ590+(AG590-AF590)</f>
        <v>#N/A</v>
      </c>
      <c r="AL590" s="44" t="e">
        <f t="shared" ref="AL590:AL604" ca="1" si="124" xml:space="preserve">
N("initial sens-loopgain-gain-gain ref-vcm")+
$AH590-
BoxVal(ROW($AA590),26,COLUMN(INDIRECT("T"&amp;(INT(ROW($AA607)/65))*65+2)))-
$AB590-
$W590-
IFERROR(VLOOKUP($AC590,$CT$1:$DC$31,7,FALSE),0)</f>
        <v>#N/A</v>
      </c>
      <c r="AM590" s="44" t="e">
        <f t="shared" ref="AM590:AM604" ca="1" si="125">AL590+(AG590-AF590)</f>
        <v>#N/A</v>
      </c>
      <c r="AN590" s="36" t="str">
        <f t="shared" ref="AN590:AN604" ca="1" si="126">IF(BoxVal(ROW(AA590),9,COLUMN(T588))="FIX","00",ManualLookup(AA590,BoxVal(ROW(AA590),4,COLUMN(AN588)),INDIRECT(DN$3)))</f>
        <v>錯誤: 找不到列值 '8V'，搜尋範圍為第 1 到 31 行，欄位 BB</v>
      </c>
      <c r="AO590" s="36" t="str">
        <f t="shared" ref="AO590:AO604" ca="1" si="127">ManualLookup(AB590,BoxVal(ROW(AB590),4,COLUMN(AO588)),INDIRECT(DO$3))</f>
        <v>00</v>
      </c>
      <c r="AP590" s="36" t="str">
        <f t="shared" ref="AP590:AP604" ca="1" si="128">ManualLookup(AC590,BoxVal(ROW(AC590),4,COLUMN(AP588)),INDIRECT(DP$3))</f>
        <v>00</v>
      </c>
      <c r="AQ590" s="36" t="str">
        <f t="shared" ref="AQ590:AQ604" ca="1" si="129">ManualLookup(AD590,BoxVal(ROW(AD590),4,COLUMN(AQ588)),INDIRECT(DQ$3))</f>
        <v>00</v>
      </c>
      <c r="AR590" s="36" t="str">
        <f t="shared" ref="AR590:AR604" ca="1" si="130">ManualLookup(AE590,BoxVal(ROW(AE590),4,COLUMN(AR588)),INDIRECT(DR$3))</f>
        <v>00</v>
      </c>
      <c r="AS590" s="33"/>
    </row>
    <row r="591" spans="19:45" ht="30" customHeight="1" x14ac:dyDescent="0.25">
      <c r="S591" s="7" t="s">
        <v>13</v>
      </c>
      <c r="T591" s="15" t="s">
        <v>1281</v>
      </c>
      <c r="U591" s="36" t="str">
        <f t="shared" ca="1" si="118"/>
        <v>Code Error</v>
      </c>
      <c r="V591" s="37"/>
      <c r="W591" s="37"/>
      <c r="X591" s="68"/>
      <c r="Y591" s="68"/>
      <c r="Z591" s="55" t="e">
        <f t="shared" ca="1" si="119"/>
        <v>#N/A</v>
      </c>
      <c r="AA591" s="39" t="s">
        <v>1284</v>
      </c>
      <c r="AB591" s="40">
        <v>0.5</v>
      </c>
      <c r="AC591" s="40" t="s">
        <v>996</v>
      </c>
      <c r="AD591" s="40">
        <v>1</v>
      </c>
      <c r="AE591" s="41" t="s">
        <v>436</v>
      </c>
      <c r="AF591" s="42">
        <v>-36</v>
      </c>
      <c r="AG591" s="47">
        <f t="shared" ref="AG591:AG604" si="131">AF590</f>
        <v>-35.5</v>
      </c>
      <c r="AH591" s="43" t="e">
        <f t="shared" ca="1" si="120"/>
        <v>#N/A</v>
      </c>
      <c r="AI591" s="43" t="e">
        <f t="shared" ca="1" si="121"/>
        <v>#N/A</v>
      </c>
      <c r="AJ591" s="44" t="e">
        <f t="shared" ca="1" si="122"/>
        <v>#N/A</v>
      </c>
      <c r="AK591" s="44" t="e">
        <f t="shared" ca="1" si="123"/>
        <v>#N/A</v>
      </c>
      <c r="AL591" s="44" t="e">
        <f t="shared" ca="1" si="124"/>
        <v>#N/A</v>
      </c>
      <c r="AM591" s="44" t="e">
        <f t="shared" ca="1" si="125"/>
        <v>#N/A</v>
      </c>
      <c r="AN591" s="36" t="str">
        <f t="shared" ca="1" si="126"/>
        <v>錯誤: 找不到列值 '8V'，搜尋範圍為第 1 到 31 行，欄位 BB</v>
      </c>
      <c r="AO591" s="36" t="str">
        <f t="shared" ca="1" si="127"/>
        <v>05</v>
      </c>
      <c r="AP591" s="36" t="str">
        <f t="shared" ca="1" si="128"/>
        <v>00</v>
      </c>
      <c r="AQ591" s="36" t="str">
        <f t="shared" ca="1" si="129"/>
        <v>00</v>
      </c>
      <c r="AR591" s="36" t="str">
        <f t="shared" ca="1" si="130"/>
        <v>00</v>
      </c>
      <c r="AS591" s="36"/>
    </row>
    <row r="592" spans="19:45" ht="30" customHeight="1" x14ac:dyDescent="0.25">
      <c r="S592" s="26"/>
      <c r="T592" s="17"/>
      <c r="U592" s="36" t="str">
        <f t="shared" ca="1" si="118"/>
        <v>Code Error</v>
      </c>
      <c r="V592" s="37"/>
      <c r="W592" s="37"/>
      <c r="X592" s="68"/>
      <c r="Y592" s="68"/>
      <c r="Z592" s="55" t="e">
        <f t="shared" ca="1" si="119"/>
        <v>#N/A</v>
      </c>
      <c r="AA592" s="39" t="s">
        <v>1268</v>
      </c>
      <c r="AB592" s="40">
        <v>1</v>
      </c>
      <c r="AC592" s="40" t="s">
        <v>995</v>
      </c>
      <c r="AD592" s="40">
        <v>1</v>
      </c>
      <c r="AE592" s="41" t="s">
        <v>436</v>
      </c>
      <c r="AF592" s="42">
        <v>-36.5</v>
      </c>
      <c r="AG592" s="47">
        <f t="shared" si="131"/>
        <v>-36</v>
      </c>
      <c r="AH592" s="43" t="e">
        <f t="shared" ca="1" si="120"/>
        <v>#N/A</v>
      </c>
      <c r="AI592" s="43" t="e">
        <f t="shared" ca="1" si="121"/>
        <v>#N/A</v>
      </c>
      <c r="AJ592" s="44" t="e">
        <f t="shared" ca="1" si="122"/>
        <v>#N/A</v>
      </c>
      <c r="AK592" s="44" t="e">
        <f t="shared" ca="1" si="123"/>
        <v>#N/A</v>
      </c>
      <c r="AL592" s="44" t="e">
        <f t="shared" ca="1" si="124"/>
        <v>#N/A</v>
      </c>
      <c r="AM592" s="44" t="e">
        <f t="shared" ca="1" si="125"/>
        <v>#N/A</v>
      </c>
      <c r="AN592" s="36" t="str">
        <f t="shared" ca="1" si="126"/>
        <v>錯誤: 找不到列值 '8V'，搜尋範圍為第 1 到 31 行，欄位 BB</v>
      </c>
      <c r="AO592" s="36" t="str">
        <f t="shared" ca="1" si="127"/>
        <v>06</v>
      </c>
      <c r="AP592" s="36" t="str">
        <f t="shared" ca="1" si="128"/>
        <v>00</v>
      </c>
      <c r="AQ592" s="36" t="str">
        <f t="shared" ca="1" si="129"/>
        <v>00</v>
      </c>
      <c r="AR592" s="36" t="str">
        <f t="shared" ca="1" si="130"/>
        <v>00</v>
      </c>
      <c r="AS592" s="36"/>
    </row>
    <row r="593" spans="19:45" ht="30" customHeight="1" x14ac:dyDescent="0.25">
      <c r="S593" s="7" t="s">
        <v>19</v>
      </c>
      <c r="T593" s="15" t="s">
        <v>1161</v>
      </c>
      <c r="U593" s="36" t="str">
        <f t="shared" ca="1" si="118"/>
        <v>Code Error</v>
      </c>
      <c r="V593" s="37"/>
      <c r="W593" s="37"/>
      <c r="X593" s="68"/>
      <c r="Y593" s="68"/>
      <c r="Z593" s="55" t="e">
        <f t="shared" ca="1" si="119"/>
        <v>#N/A</v>
      </c>
      <c r="AA593" s="39" t="s">
        <v>1268</v>
      </c>
      <c r="AB593" s="40">
        <v>1.5</v>
      </c>
      <c r="AC593" s="40" t="s">
        <v>995</v>
      </c>
      <c r="AD593" s="40">
        <v>1</v>
      </c>
      <c r="AE593" s="41" t="s">
        <v>436</v>
      </c>
      <c r="AF593" s="42">
        <v>-37</v>
      </c>
      <c r="AG593" s="47">
        <f t="shared" si="131"/>
        <v>-36.5</v>
      </c>
      <c r="AH593" s="43" t="e">
        <f t="shared" ca="1" si="120"/>
        <v>#N/A</v>
      </c>
      <c r="AI593" s="43" t="e">
        <f t="shared" ca="1" si="121"/>
        <v>#N/A</v>
      </c>
      <c r="AJ593" s="44" t="e">
        <f t="shared" ca="1" si="122"/>
        <v>#N/A</v>
      </c>
      <c r="AK593" s="44" t="e">
        <f t="shared" ca="1" si="123"/>
        <v>#N/A</v>
      </c>
      <c r="AL593" s="44" t="e">
        <f t="shared" ca="1" si="124"/>
        <v>#N/A</v>
      </c>
      <c r="AM593" s="44" t="e">
        <f t="shared" ca="1" si="125"/>
        <v>#N/A</v>
      </c>
      <c r="AN593" s="36" t="str">
        <f t="shared" ca="1" si="126"/>
        <v>錯誤: 找不到列值 '8V'，搜尋範圍為第 1 到 31 行，欄位 BB</v>
      </c>
      <c r="AO593" s="36" t="str">
        <f t="shared" ca="1" si="127"/>
        <v>07</v>
      </c>
      <c r="AP593" s="36" t="str">
        <f t="shared" ca="1" si="128"/>
        <v>00</v>
      </c>
      <c r="AQ593" s="36" t="str">
        <f t="shared" ca="1" si="129"/>
        <v>00</v>
      </c>
      <c r="AR593" s="36" t="str">
        <f t="shared" ca="1" si="130"/>
        <v>00</v>
      </c>
      <c r="AS593" s="36"/>
    </row>
    <row r="594" spans="19:45" ht="30" customHeight="1" x14ac:dyDescent="0.25">
      <c r="S594" s="7" t="s">
        <v>15</v>
      </c>
      <c r="T594" s="15" t="s">
        <v>1151</v>
      </c>
      <c r="U594" s="36" t="str">
        <f t="shared" ca="1" si="118"/>
        <v>Code Error</v>
      </c>
      <c r="V594" s="37"/>
      <c r="W594" s="37"/>
      <c r="X594" s="68"/>
      <c r="Y594" s="68"/>
      <c r="Z594" s="55" t="e">
        <f t="shared" ca="1" si="119"/>
        <v>#N/A</v>
      </c>
      <c r="AA594" s="39" t="s">
        <v>1268</v>
      </c>
      <c r="AB594" s="40">
        <v>1</v>
      </c>
      <c r="AC594" s="40" t="s">
        <v>995</v>
      </c>
      <c r="AD594" s="40">
        <v>1</v>
      </c>
      <c r="AE594" s="41">
        <v>6.7000000000000004E-2</v>
      </c>
      <c r="AF594" s="42">
        <v>-37.6</v>
      </c>
      <c r="AG594" s="47">
        <f t="shared" si="131"/>
        <v>-37</v>
      </c>
      <c r="AH594" s="43" t="e">
        <f t="shared" ca="1" si="120"/>
        <v>#N/A</v>
      </c>
      <c r="AI594" s="43" t="e">
        <f t="shared" ca="1" si="121"/>
        <v>#N/A</v>
      </c>
      <c r="AJ594" s="44" t="e">
        <f t="shared" ca="1" si="122"/>
        <v>#N/A</v>
      </c>
      <c r="AK594" s="44" t="e">
        <f t="shared" ca="1" si="123"/>
        <v>#N/A</v>
      </c>
      <c r="AL594" s="44" t="e">
        <f t="shared" ca="1" si="124"/>
        <v>#N/A</v>
      </c>
      <c r="AM594" s="44" t="e">
        <f t="shared" ca="1" si="125"/>
        <v>#N/A</v>
      </c>
      <c r="AN594" s="36" t="str">
        <f t="shared" ca="1" si="126"/>
        <v>錯誤: 找不到列值 '8V'，搜尋範圍為第 1 到 31 行，欄位 BB</v>
      </c>
      <c r="AO594" s="36" t="str">
        <f t="shared" ca="1" si="127"/>
        <v>06</v>
      </c>
      <c r="AP594" s="36" t="str">
        <f t="shared" ca="1" si="128"/>
        <v>00</v>
      </c>
      <c r="AQ594" s="36" t="str">
        <f t="shared" ca="1" si="129"/>
        <v>00</v>
      </c>
      <c r="AR594" s="36" t="str">
        <f t="shared" ca="1" si="130"/>
        <v>錯誤: 找不到列值 '0.067'，搜尋範圍為第 1 到 31 行，欄位 BY</v>
      </c>
      <c r="AS594" s="36"/>
    </row>
    <row r="595" spans="19:45" ht="30" customHeight="1" x14ac:dyDescent="0.25">
      <c r="S595" s="7" t="s">
        <v>705</v>
      </c>
      <c r="T595" s="15" t="s">
        <v>1152</v>
      </c>
      <c r="U595" s="36" t="str">
        <f t="shared" ca="1" si="118"/>
        <v>Code Error</v>
      </c>
      <c r="V595" s="37"/>
      <c r="W595" s="37"/>
      <c r="X595" s="68"/>
      <c r="Y595" s="68"/>
      <c r="Z595" s="55" t="e">
        <f t="shared" ca="1" si="119"/>
        <v>#N/A</v>
      </c>
      <c r="AA595" s="39" t="s">
        <v>1268</v>
      </c>
      <c r="AB595" s="40">
        <v>1.5</v>
      </c>
      <c r="AC595" s="40" t="s">
        <v>995</v>
      </c>
      <c r="AD595" s="40">
        <v>1</v>
      </c>
      <c r="AE595" s="41">
        <v>6.7000000000000004E-2</v>
      </c>
      <c r="AF595" s="42">
        <v>-38.1</v>
      </c>
      <c r="AG595" s="47">
        <f t="shared" si="131"/>
        <v>-37.6</v>
      </c>
      <c r="AH595" s="43" t="e">
        <f t="shared" ca="1" si="120"/>
        <v>#N/A</v>
      </c>
      <c r="AI595" s="43" t="e">
        <f t="shared" ca="1" si="121"/>
        <v>#N/A</v>
      </c>
      <c r="AJ595" s="44" t="e">
        <f t="shared" ca="1" si="122"/>
        <v>#N/A</v>
      </c>
      <c r="AK595" s="44" t="e">
        <f t="shared" ca="1" si="123"/>
        <v>#N/A</v>
      </c>
      <c r="AL595" s="44" t="e">
        <f t="shared" ca="1" si="124"/>
        <v>#N/A</v>
      </c>
      <c r="AM595" s="44" t="e">
        <f t="shared" ca="1" si="125"/>
        <v>#N/A</v>
      </c>
      <c r="AN595" s="36" t="str">
        <f t="shared" ca="1" si="126"/>
        <v>錯誤: 找不到列值 '8V'，搜尋範圍為第 1 到 31 行，欄位 BB</v>
      </c>
      <c r="AO595" s="36" t="str">
        <f t="shared" ca="1" si="127"/>
        <v>07</v>
      </c>
      <c r="AP595" s="36" t="str">
        <f t="shared" ca="1" si="128"/>
        <v>00</v>
      </c>
      <c r="AQ595" s="36" t="str">
        <f t="shared" ca="1" si="129"/>
        <v>00</v>
      </c>
      <c r="AR595" s="36" t="str">
        <f t="shared" ca="1" si="130"/>
        <v>錯誤: 找不到列值 '0.067'，搜尋範圍為第 1 到 31 行，欄位 BY</v>
      </c>
      <c r="AS595" s="36"/>
    </row>
    <row r="596" spans="19:45" ht="30" customHeight="1" x14ac:dyDescent="0.25">
      <c r="S596" s="7" t="s">
        <v>605</v>
      </c>
      <c r="T596" s="15" t="s">
        <v>991</v>
      </c>
      <c r="U596" s="36" t="str">
        <f t="shared" ca="1" si="118"/>
        <v>Code Error</v>
      </c>
      <c r="V596" s="37"/>
      <c r="W596" s="37"/>
      <c r="X596" s="68"/>
      <c r="Y596" s="68"/>
      <c r="Z596" s="55" t="e">
        <f t="shared" ca="1" si="119"/>
        <v>#N/A</v>
      </c>
      <c r="AA596" s="39" t="s">
        <v>965</v>
      </c>
      <c r="AB596" s="40">
        <v>0</v>
      </c>
      <c r="AC596" s="40" t="s">
        <v>995</v>
      </c>
      <c r="AD596" s="40">
        <v>1</v>
      </c>
      <c r="AE596" s="41" t="s">
        <v>436</v>
      </c>
      <c r="AF596" s="42">
        <v>-38.299999999999997</v>
      </c>
      <c r="AG596" s="47">
        <f t="shared" si="131"/>
        <v>-38.1</v>
      </c>
      <c r="AH596" s="43" t="e">
        <f t="shared" ca="1" si="120"/>
        <v>#N/A</v>
      </c>
      <c r="AI596" s="43" t="e">
        <f t="shared" ca="1" si="121"/>
        <v>#N/A</v>
      </c>
      <c r="AJ596" s="44" t="e">
        <f t="shared" ca="1" si="122"/>
        <v>#N/A</v>
      </c>
      <c r="AK596" s="44" t="e">
        <f t="shared" ca="1" si="123"/>
        <v>#N/A</v>
      </c>
      <c r="AL596" s="44" t="e">
        <f t="shared" ca="1" si="124"/>
        <v>#N/A</v>
      </c>
      <c r="AM596" s="44" t="e">
        <f t="shared" ca="1" si="125"/>
        <v>#N/A</v>
      </c>
      <c r="AN596" s="36" t="str">
        <f t="shared" ca="1" si="126"/>
        <v>錯誤: 找不到列值 '9V'，搜尋範圍為第 1 到 31 行，欄位 BB</v>
      </c>
      <c r="AO596" s="36" t="str">
        <f t="shared" ca="1" si="127"/>
        <v>00</v>
      </c>
      <c r="AP596" s="36" t="str">
        <f t="shared" ca="1" si="128"/>
        <v>00</v>
      </c>
      <c r="AQ596" s="36" t="str">
        <f t="shared" ca="1" si="129"/>
        <v>00</v>
      </c>
      <c r="AR596" s="36" t="str">
        <f t="shared" ca="1" si="130"/>
        <v>00</v>
      </c>
      <c r="AS596" s="36"/>
    </row>
    <row r="597" spans="19:45" ht="30" customHeight="1" x14ac:dyDescent="0.25">
      <c r="S597" s="7" t="s">
        <v>721</v>
      </c>
      <c r="T597" s="15" t="s">
        <v>26</v>
      </c>
      <c r="U597" s="36" t="str">
        <f t="shared" ca="1" si="118"/>
        <v>Code Error</v>
      </c>
      <c r="V597" s="37"/>
      <c r="W597" s="37"/>
      <c r="X597" s="68"/>
      <c r="Y597" s="68"/>
      <c r="Z597" s="55" t="e">
        <f t="shared" ca="1" si="119"/>
        <v>#N/A</v>
      </c>
      <c r="AA597" s="39" t="s">
        <v>965</v>
      </c>
      <c r="AB597" s="40">
        <v>0.5</v>
      </c>
      <c r="AC597" s="40" t="s">
        <v>995</v>
      </c>
      <c r="AD597" s="40">
        <v>1</v>
      </c>
      <c r="AE597" s="41" t="s">
        <v>436</v>
      </c>
      <c r="AF597" s="42">
        <v>-38.799999999999997</v>
      </c>
      <c r="AG597" s="47">
        <f t="shared" si="131"/>
        <v>-38.299999999999997</v>
      </c>
      <c r="AH597" s="43" t="e">
        <f t="shared" ca="1" si="120"/>
        <v>#N/A</v>
      </c>
      <c r="AI597" s="43" t="e">
        <f t="shared" ca="1" si="121"/>
        <v>#N/A</v>
      </c>
      <c r="AJ597" s="44" t="e">
        <f t="shared" ca="1" si="122"/>
        <v>#N/A</v>
      </c>
      <c r="AK597" s="44" t="e">
        <f t="shared" ca="1" si="123"/>
        <v>#N/A</v>
      </c>
      <c r="AL597" s="44" t="e">
        <f t="shared" ca="1" si="124"/>
        <v>#N/A</v>
      </c>
      <c r="AM597" s="44" t="e">
        <f t="shared" ca="1" si="125"/>
        <v>#N/A</v>
      </c>
      <c r="AN597" s="36" t="str">
        <f t="shared" ca="1" si="126"/>
        <v>錯誤: 找不到列值 '9V'，搜尋範圍為第 1 到 31 行，欄位 BB</v>
      </c>
      <c r="AO597" s="36" t="str">
        <f t="shared" ca="1" si="127"/>
        <v>05</v>
      </c>
      <c r="AP597" s="36" t="str">
        <f t="shared" ca="1" si="128"/>
        <v>00</v>
      </c>
      <c r="AQ597" s="36" t="str">
        <f t="shared" ca="1" si="129"/>
        <v>00</v>
      </c>
      <c r="AR597" s="36" t="str">
        <f t="shared" ca="1" si="130"/>
        <v>00</v>
      </c>
      <c r="AS597" s="36"/>
    </row>
    <row r="598" spans="19:45" ht="30" customHeight="1" x14ac:dyDescent="0.25">
      <c r="S598" s="7" t="s">
        <v>20</v>
      </c>
      <c r="T598" s="15">
        <v>-38</v>
      </c>
      <c r="U598" s="36" t="str">
        <f t="shared" ca="1" si="118"/>
        <v>Code Error</v>
      </c>
      <c r="V598" s="37"/>
      <c r="W598" s="37"/>
      <c r="X598" s="38"/>
      <c r="Y598" s="38"/>
      <c r="Z598" s="55" t="e">
        <f t="shared" ca="1" si="119"/>
        <v>#N/A</v>
      </c>
      <c r="AA598" s="39" t="s">
        <v>965</v>
      </c>
      <c r="AB598" s="40">
        <v>1</v>
      </c>
      <c r="AC598" s="40" t="s">
        <v>995</v>
      </c>
      <c r="AD598" s="40">
        <v>1</v>
      </c>
      <c r="AE598" s="41" t="s">
        <v>436</v>
      </c>
      <c r="AF598" s="42">
        <v>-39.299999999999997</v>
      </c>
      <c r="AG598" s="47">
        <f t="shared" si="131"/>
        <v>-38.799999999999997</v>
      </c>
      <c r="AH598" s="43" t="e">
        <f t="shared" ca="1" si="120"/>
        <v>#N/A</v>
      </c>
      <c r="AI598" s="43" t="e">
        <f t="shared" ca="1" si="121"/>
        <v>#N/A</v>
      </c>
      <c r="AJ598" s="44" t="e">
        <f t="shared" ca="1" si="122"/>
        <v>#N/A</v>
      </c>
      <c r="AK598" s="44" t="e">
        <f t="shared" ca="1" si="123"/>
        <v>#N/A</v>
      </c>
      <c r="AL598" s="44" t="e">
        <f t="shared" ca="1" si="124"/>
        <v>#N/A</v>
      </c>
      <c r="AM598" s="44" t="e">
        <f t="shared" ca="1" si="125"/>
        <v>#N/A</v>
      </c>
      <c r="AN598" s="36" t="str">
        <f t="shared" ca="1" si="126"/>
        <v>錯誤: 找不到列值 '9V'，搜尋範圍為第 1 到 31 行，欄位 BB</v>
      </c>
      <c r="AO598" s="36" t="str">
        <f t="shared" ca="1" si="127"/>
        <v>06</v>
      </c>
      <c r="AP598" s="36" t="str">
        <f t="shared" ca="1" si="128"/>
        <v>00</v>
      </c>
      <c r="AQ598" s="36" t="str">
        <f t="shared" ca="1" si="129"/>
        <v>00</v>
      </c>
      <c r="AR598" s="36" t="str">
        <f t="shared" ca="1" si="130"/>
        <v>00</v>
      </c>
      <c r="AS598" s="36"/>
    </row>
    <row r="599" spans="19:45" ht="30" customHeight="1" x14ac:dyDescent="0.25">
      <c r="S599" s="7" t="s">
        <v>691</v>
      </c>
      <c r="T599" s="15" t="s">
        <v>1088</v>
      </c>
      <c r="U599" s="36" t="str">
        <f t="shared" ca="1" si="118"/>
        <v>Code Error</v>
      </c>
      <c r="V599" s="37"/>
      <c r="W599" s="37"/>
      <c r="X599" s="38"/>
      <c r="Y599" s="38"/>
      <c r="Z599" s="55" t="e">
        <f t="shared" ca="1" si="119"/>
        <v>#N/A</v>
      </c>
      <c r="AA599" s="39" t="s">
        <v>965</v>
      </c>
      <c r="AB599" s="40">
        <v>1.5</v>
      </c>
      <c r="AC599" s="40" t="s">
        <v>995</v>
      </c>
      <c r="AD599" s="40">
        <v>1</v>
      </c>
      <c r="AE599" s="41" t="s">
        <v>436</v>
      </c>
      <c r="AF599" s="42">
        <v>-39.799999999999997</v>
      </c>
      <c r="AG599" s="47">
        <f t="shared" si="131"/>
        <v>-39.299999999999997</v>
      </c>
      <c r="AH599" s="43" t="e">
        <f t="shared" ca="1" si="120"/>
        <v>#N/A</v>
      </c>
      <c r="AI599" s="43" t="e">
        <f t="shared" ca="1" si="121"/>
        <v>#N/A</v>
      </c>
      <c r="AJ599" s="44" t="e">
        <f t="shared" ca="1" si="122"/>
        <v>#N/A</v>
      </c>
      <c r="AK599" s="44" t="e">
        <f t="shared" ca="1" si="123"/>
        <v>#N/A</v>
      </c>
      <c r="AL599" s="44" t="e">
        <f t="shared" ca="1" si="124"/>
        <v>#N/A</v>
      </c>
      <c r="AM599" s="44" t="e">
        <f t="shared" ca="1" si="125"/>
        <v>#N/A</v>
      </c>
      <c r="AN599" s="36" t="str">
        <f t="shared" ca="1" si="126"/>
        <v>錯誤: 找不到列值 '9V'，搜尋範圍為第 1 到 31 行，欄位 BB</v>
      </c>
      <c r="AO599" s="36" t="str">
        <f t="shared" ca="1" si="127"/>
        <v>07</v>
      </c>
      <c r="AP599" s="36" t="str">
        <f t="shared" ca="1" si="128"/>
        <v>00</v>
      </c>
      <c r="AQ599" s="36" t="str">
        <f t="shared" ca="1" si="129"/>
        <v>00</v>
      </c>
      <c r="AR599" s="36" t="str">
        <f t="shared" ca="1" si="130"/>
        <v>00</v>
      </c>
      <c r="AS599" s="36"/>
    </row>
    <row r="600" spans="19:45" ht="30" customHeight="1" x14ac:dyDescent="0.25">
      <c r="S600" s="7" t="s">
        <v>544</v>
      </c>
      <c r="T600" s="15" t="s">
        <v>1085</v>
      </c>
      <c r="U600" s="36" t="str">
        <f t="shared" ca="1" si="118"/>
        <v>Code Error</v>
      </c>
      <c r="V600" s="37"/>
      <c r="W600" s="37"/>
      <c r="X600" s="38"/>
      <c r="Y600" s="38"/>
      <c r="Z600" s="48" t="e">
        <f t="shared" ca="1" si="119"/>
        <v>#N/A</v>
      </c>
      <c r="AA600" s="39" t="s">
        <v>965</v>
      </c>
      <c r="AB600" s="40">
        <v>0.5</v>
      </c>
      <c r="AC600" s="40" t="s">
        <v>995</v>
      </c>
      <c r="AD600" s="40">
        <v>1</v>
      </c>
      <c r="AE600" s="41">
        <v>6.7000000000000004E-2</v>
      </c>
      <c r="AF600" s="42">
        <v>-40.1</v>
      </c>
      <c r="AG600" s="49">
        <f t="shared" si="131"/>
        <v>-39.799999999999997</v>
      </c>
      <c r="AH600" s="43" t="e">
        <f t="shared" ca="1" si="120"/>
        <v>#N/A</v>
      </c>
      <c r="AI600" s="43" t="e">
        <f t="shared" ca="1" si="121"/>
        <v>#N/A</v>
      </c>
      <c r="AJ600" s="44" t="e">
        <f t="shared" ca="1" si="122"/>
        <v>#N/A</v>
      </c>
      <c r="AK600" s="44" t="e">
        <f t="shared" ca="1" si="123"/>
        <v>#N/A</v>
      </c>
      <c r="AL600" s="44" t="e">
        <f t="shared" ca="1" si="124"/>
        <v>#N/A</v>
      </c>
      <c r="AM600" s="44" t="e">
        <f t="shared" ca="1" si="125"/>
        <v>#N/A</v>
      </c>
      <c r="AN600" s="36" t="str">
        <f t="shared" ca="1" si="126"/>
        <v>錯誤: 找不到列值 '9V'，搜尋範圍為第 1 到 31 行，欄位 BB</v>
      </c>
      <c r="AO600" s="36" t="str">
        <f t="shared" ca="1" si="127"/>
        <v>05</v>
      </c>
      <c r="AP600" s="36" t="str">
        <f t="shared" ca="1" si="128"/>
        <v>00</v>
      </c>
      <c r="AQ600" s="36" t="str">
        <f t="shared" ca="1" si="129"/>
        <v>00</v>
      </c>
      <c r="AR600" s="36" t="str">
        <f t="shared" ca="1" si="130"/>
        <v>錯誤: 找不到列值 '0.067'，搜尋範圍為第 1 到 31 行，欄位 BY</v>
      </c>
      <c r="AS600" s="36"/>
    </row>
    <row r="601" spans="19:45" ht="30" customHeight="1" x14ac:dyDescent="0.25">
      <c r="S601" s="7" t="s">
        <v>12</v>
      </c>
      <c r="T601" s="15" t="s">
        <v>548</v>
      </c>
      <c r="U601" s="36" t="str">
        <f t="shared" ca="1" si="118"/>
        <v>Code Error</v>
      </c>
      <c r="V601" s="37"/>
      <c r="W601" s="37"/>
      <c r="X601" s="38"/>
      <c r="Y601" s="38"/>
      <c r="Z601" s="48" t="e">
        <f t="shared" ca="1" si="119"/>
        <v>#N/A</v>
      </c>
      <c r="AA601" s="39" t="s">
        <v>965</v>
      </c>
      <c r="AB601" s="40">
        <v>1</v>
      </c>
      <c r="AC601" s="40" t="s">
        <v>995</v>
      </c>
      <c r="AD601" s="40">
        <v>1</v>
      </c>
      <c r="AE601" s="41">
        <v>6.7000000000000004E-2</v>
      </c>
      <c r="AF601" s="42">
        <v>-40.6</v>
      </c>
      <c r="AG601" s="49">
        <f t="shared" si="131"/>
        <v>-40.1</v>
      </c>
      <c r="AH601" s="43" t="e">
        <f t="shared" ca="1" si="120"/>
        <v>#N/A</v>
      </c>
      <c r="AI601" s="43" t="e">
        <f t="shared" ca="1" si="121"/>
        <v>#N/A</v>
      </c>
      <c r="AJ601" s="44" t="e">
        <f t="shared" ca="1" si="122"/>
        <v>#N/A</v>
      </c>
      <c r="AK601" s="44" t="e">
        <f t="shared" ca="1" si="123"/>
        <v>#N/A</v>
      </c>
      <c r="AL601" s="44" t="e">
        <f t="shared" ca="1" si="124"/>
        <v>#N/A</v>
      </c>
      <c r="AM601" s="44" t="e">
        <f t="shared" ca="1" si="125"/>
        <v>#N/A</v>
      </c>
      <c r="AN601" s="36" t="str">
        <f t="shared" ca="1" si="126"/>
        <v>錯誤: 找不到列值 '9V'，搜尋範圍為第 1 到 31 行，欄位 BB</v>
      </c>
      <c r="AO601" s="36" t="str">
        <f t="shared" ca="1" si="127"/>
        <v>06</v>
      </c>
      <c r="AP601" s="36" t="str">
        <f t="shared" ca="1" si="128"/>
        <v>00</v>
      </c>
      <c r="AQ601" s="36" t="str">
        <f t="shared" ca="1" si="129"/>
        <v>00</v>
      </c>
      <c r="AR601" s="36" t="str">
        <f t="shared" ca="1" si="130"/>
        <v>錯誤: 找不到列值 '0.067'，搜尋範圍為第 1 到 31 行，欄位 BY</v>
      </c>
      <c r="AS601" s="36"/>
    </row>
    <row r="602" spans="19:45" ht="30" customHeight="1" x14ac:dyDescent="0.25">
      <c r="S602" s="26" t="s">
        <v>773</v>
      </c>
      <c r="T602" s="15" t="s">
        <v>562</v>
      </c>
      <c r="U602" s="36" t="str">
        <f t="shared" ca="1" si="118"/>
        <v>Code Error</v>
      </c>
      <c r="V602" s="37"/>
      <c r="W602" s="37"/>
      <c r="X602" s="38"/>
      <c r="Y602" s="38"/>
      <c r="Z602" s="48" t="e">
        <f t="shared" ca="1" si="119"/>
        <v>#N/A</v>
      </c>
      <c r="AA602" s="39" t="s">
        <v>965</v>
      </c>
      <c r="AB602" s="40">
        <v>1.5</v>
      </c>
      <c r="AC602" s="40" t="s">
        <v>995</v>
      </c>
      <c r="AD602" s="40">
        <v>1</v>
      </c>
      <c r="AE602" s="41">
        <v>6.7000000000000004E-2</v>
      </c>
      <c r="AF602" s="42">
        <v>-41.1</v>
      </c>
      <c r="AG602" s="49">
        <f t="shared" si="131"/>
        <v>-40.6</v>
      </c>
      <c r="AH602" s="43" t="e">
        <f t="shared" ca="1" si="120"/>
        <v>#N/A</v>
      </c>
      <c r="AI602" s="43" t="e">
        <f t="shared" ca="1" si="121"/>
        <v>#N/A</v>
      </c>
      <c r="AJ602" s="44" t="e">
        <f t="shared" ca="1" si="122"/>
        <v>#N/A</v>
      </c>
      <c r="AK602" s="44" t="e">
        <f t="shared" ca="1" si="123"/>
        <v>#N/A</v>
      </c>
      <c r="AL602" s="44" t="e">
        <f t="shared" ca="1" si="124"/>
        <v>#N/A</v>
      </c>
      <c r="AM602" s="44" t="e">
        <f t="shared" ca="1" si="125"/>
        <v>#N/A</v>
      </c>
      <c r="AN602" s="36" t="str">
        <f t="shared" ca="1" si="126"/>
        <v>錯誤: 找不到列值 '9V'，搜尋範圍為第 1 到 31 行，欄位 BB</v>
      </c>
      <c r="AO602" s="36" t="str">
        <f t="shared" ca="1" si="127"/>
        <v>07</v>
      </c>
      <c r="AP602" s="36" t="str">
        <f t="shared" ca="1" si="128"/>
        <v>00</v>
      </c>
      <c r="AQ602" s="36" t="str">
        <f t="shared" ca="1" si="129"/>
        <v>00</v>
      </c>
      <c r="AR602" s="36" t="str">
        <f t="shared" ca="1" si="130"/>
        <v>錯誤: 找不到列值 '0.067'，搜尋範圍為第 1 到 31 行，欄位 BY</v>
      </c>
      <c r="AS602" s="36"/>
    </row>
    <row r="603" spans="19:45" ht="30" customHeight="1" x14ac:dyDescent="0.25">
      <c r="S603" s="7" t="s">
        <v>573</v>
      </c>
      <c r="T603" s="15">
        <v>1.1000000000000001</v>
      </c>
      <c r="U603" s="36" t="str">
        <f t="shared" ca="1" si="118"/>
        <v>0x06=-41.50,-41.10;</v>
      </c>
      <c r="V603" s="37"/>
      <c r="W603" s="37"/>
      <c r="X603" s="38"/>
      <c r="Y603" s="38"/>
      <c r="Z603" s="48" t="e">
        <f t="shared" ca="1" si="119"/>
        <v>#VALUE!</v>
      </c>
      <c r="AA603" s="39" t="s">
        <v>584</v>
      </c>
      <c r="AB603" s="40">
        <v>1</v>
      </c>
      <c r="AC603" s="40" t="s">
        <v>995</v>
      </c>
      <c r="AD603" s="40">
        <v>1</v>
      </c>
      <c r="AE603" s="41" t="s">
        <v>436</v>
      </c>
      <c r="AF603" s="42">
        <v>-41.5</v>
      </c>
      <c r="AG603" s="49">
        <f t="shared" si="131"/>
        <v>-41.1</v>
      </c>
      <c r="AH603" s="43" t="e">
        <f t="shared" ca="1" si="120"/>
        <v>#VALUE!</v>
      </c>
      <c r="AI603" s="43" t="e">
        <f t="shared" ca="1" si="121"/>
        <v>#VALUE!</v>
      </c>
      <c r="AJ603" s="44" t="e">
        <f t="shared" ca="1" si="122"/>
        <v>#N/A</v>
      </c>
      <c r="AK603" s="44" t="e">
        <f t="shared" ca="1" si="123"/>
        <v>#N/A</v>
      </c>
      <c r="AL603" s="44" t="e">
        <f t="shared" ca="1" si="124"/>
        <v>#VALUE!</v>
      </c>
      <c r="AM603" s="44" t="e">
        <f t="shared" ca="1" si="125"/>
        <v>#VALUE!</v>
      </c>
      <c r="AN603" s="36" t="str">
        <f t="shared" ca="1" si="126"/>
        <v>00</v>
      </c>
      <c r="AO603" s="36" t="str">
        <f t="shared" ca="1" si="127"/>
        <v>06</v>
      </c>
      <c r="AP603" s="36" t="str">
        <f t="shared" ca="1" si="128"/>
        <v>00</v>
      </c>
      <c r="AQ603" s="36" t="str">
        <f t="shared" ca="1" si="129"/>
        <v>00</v>
      </c>
      <c r="AR603" s="36" t="str">
        <f t="shared" ca="1" si="130"/>
        <v>00</v>
      </c>
      <c r="AS603" s="36"/>
    </row>
    <row r="604" spans="19:45" ht="30" customHeight="1" x14ac:dyDescent="0.25">
      <c r="S604" s="7" t="s">
        <v>590</v>
      </c>
      <c r="T604" s="15">
        <f>VLOOKUP(T589,MPN!$A$1:$E$997,4,FALSE)</f>
        <v>-38</v>
      </c>
      <c r="U604" s="36" t="str">
        <f t="shared" ca="1" si="118"/>
        <v>0x07=-42.10,-41.50;</v>
      </c>
      <c r="V604" s="37"/>
      <c r="W604" s="37"/>
      <c r="X604" s="38"/>
      <c r="Y604" s="38"/>
      <c r="Z604" s="48" t="e">
        <f t="shared" ca="1" si="119"/>
        <v>#VALUE!</v>
      </c>
      <c r="AA604" s="39" t="s">
        <v>584</v>
      </c>
      <c r="AB604" s="40">
        <v>1.5</v>
      </c>
      <c r="AC604" s="40" t="s">
        <v>995</v>
      </c>
      <c r="AD604" s="40">
        <v>1</v>
      </c>
      <c r="AE604" s="41" t="s">
        <v>436</v>
      </c>
      <c r="AF604" s="42">
        <v>-42.1</v>
      </c>
      <c r="AG604" s="49">
        <f t="shared" si="131"/>
        <v>-41.5</v>
      </c>
      <c r="AH604" s="43" t="e">
        <f t="shared" ca="1" si="120"/>
        <v>#VALUE!</v>
      </c>
      <c r="AI604" s="43" t="e">
        <f t="shared" ca="1" si="121"/>
        <v>#VALUE!</v>
      </c>
      <c r="AJ604" s="44" t="e">
        <f t="shared" ca="1" si="122"/>
        <v>#N/A</v>
      </c>
      <c r="AK604" s="44" t="e">
        <f t="shared" ca="1" si="123"/>
        <v>#N/A</v>
      </c>
      <c r="AL604" s="44" t="e">
        <f t="shared" ca="1" si="124"/>
        <v>#VALUE!</v>
      </c>
      <c r="AM604" s="44" t="e">
        <f t="shared" ca="1" si="125"/>
        <v>#VALUE!</v>
      </c>
      <c r="AN604" s="36" t="str">
        <f t="shared" ca="1" si="126"/>
        <v>00</v>
      </c>
      <c r="AO604" s="36" t="str">
        <f t="shared" ca="1" si="127"/>
        <v>07</v>
      </c>
      <c r="AP604" s="36" t="str">
        <f t="shared" ca="1" si="128"/>
        <v>00</v>
      </c>
      <c r="AQ604" s="36" t="str">
        <f t="shared" ca="1" si="129"/>
        <v>00</v>
      </c>
      <c r="AR604" s="36" t="str">
        <f t="shared" ca="1" si="130"/>
        <v>00</v>
      </c>
      <c r="AS604" s="36"/>
    </row>
    <row r="605" spans="19:45" ht="30" customHeight="1" x14ac:dyDescent="0.25">
      <c r="S605" s="7" t="s">
        <v>693</v>
      </c>
      <c r="T605" s="15">
        <v>0.8</v>
      </c>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e">
        <f>VLOOKUP($T593,$AU$1:$AZ$31,MATCH($T587,$AU$1:$AZ$1,0),FALSE)&amp;"_"&amp;T595</f>
        <v>#N/A</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VLOOKUP($T589,MPN!$A$1:$E$497,2,FALSE)</f>
        <v>AMIC</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304ZA</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2410A</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VLOOKUP($T589,MPN!$A$1:$E$497,5,FALSE)</f>
        <v>Default</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t="e">
        <f>VLOOKUP(T600,$DT$1:$DV$31,3,FALSE)</f>
        <v>#N/A</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3</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44903</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70~150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15V</v>
      </c>
      <c r="T620" s="3" t="s">
        <v>255</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14V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13V</v>
      </c>
      <c r="T622" s="3" t="s">
        <v>562</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12V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11V</v>
      </c>
      <c r="T624" s="3">
        <v>2.2999999999999998</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10V</v>
      </c>
      <c r="T625" s="3">
        <v>0</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-2.8</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v>0</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VLOOKUP(U651,$DX$1:$DZ$21,3,FALSE)</f>
        <v>-</v>
      </c>
      <c r="AD651" s="8"/>
    </row>
    <row r="652" spans="19:45" ht="30" customHeight="1" x14ac:dyDescent="0.25">
      <c r="S652" s="7" t="s">
        <v>24</v>
      </c>
      <c r="T652" s="15" t="s">
        <v>1154</v>
      </c>
      <c r="U652" s="5" t="s">
        <v>23</v>
      </c>
      <c r="V652" s="7" t="str">
        <f>VLOOKUP(U651,$DX$1:$DZ$21,2,FALSE)</f>
        <v>-</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t="s">
        <v>1290</v>
      </c>
      <c r="AK652" s="16"/>
      <c r="AL652" s="16"/>
      <c r="AM652" s="16"/>
      <c r="AN652" s="16"/>
      <c r="AO652" s="16"/>
      <c r="AP652" s="16"/>
      <c r="AQ652" s="16"/>
      <c r="AR652" s="16"/>
      <c r="AS652" s="16"/>
    </row>
    <row r="653" spans="19:45" ht="30" customHeight="1" x14ac:dyDescent="0.25">
      <c r="S653" s="7" t="s">
        <v>5</v>
      </c>
      <c r="T653" s="15" t="s">
        <v>1276</v>
      </c>
      <c r="U653" s="32"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1288</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t="s">
        <v>726</v>
      </c>
    </row>
    <row r="655" spans="19:45" ht="30" customHeight="1" x14ac:dyDescent="0.25">
      <c r="S655" s="7" t="s">
        <v>18</v>
      </c>
      <c r="T655" s="15" t="s">
        <v>1278</v>
      </c>
      <c r="U655" s="36" t="str">
        <f t="shared" ref="U655:U662" ca="1" si="132">ConfigCode($AA655,$AN655,$AO655,$AP655,$AQ655,$AR655,$AF655,$AG655,2)</f>
        <v>Code Error</v>
      </c>
      <c r="V655" s="37"/>
      <c r="W655" s="37"/>
      <c r="X655" s="68"/>
      <c r="Y655" s="68"/>
      <c r="Z655" s="55" t="e">
        <f t="shared" ref="Z655:Z662" ca="1" si="133" xml:space="preserve">
N("vbias,vlookup vbias range")+
VLOOKUP($AA655,INDIRECT(BoxVal(ROW($AA655),34,COLUMN(T651))),2,FALSE)+
N("gain")+
$AB655+
N("vcm")+
VLOOKUP($AC655,$CT$1:$DC$31,7,FALSE)+
N("(vbias*vcp*vbg-vbias)*sensor ratio")+
VbiasCal($AA655,$AD655,$AE655,BoxVal(ROW($AC655),18,COLUMN($T$22)))+
N("vbias ref+gain ref")+
$V655+$W655</f>
        <v>#N/A</v>
      </c>
      <c r="AA655" s="39" t="s">
        <v>1284</v>
      </c>
      <c r="AB655" s="40">
        <v>0</v>
      </c>
      <c r="AC655" s="40" t="s">
        <v>996</v>
      </c>
      <c r="AD655" s="40">
        <v>1</v>
      </c>
      <c r="AE655" s="41" t="s">
        <v>436</v>
      </c>
      <c r="AF655" s="42">
        <v>-35.5</v>
      </c>
      <c r="AG655" s="42">
        <v>-35.1</v>
      </c>
      <c r="AH655" s="43" t="e">
        <f t="shared" ref="AH655:AH662" ca="1" si="134">$AF655+$Z655</f>
        <v>#N/A</v>
      </c>
      <c r="AI655" s="43" t="e">
        <f t="shared" ref="AI655:AI662" ca="1" si="135">$AG655+$Z655</f>
        <v>#N/A</v>
      </c>
      <c r="AJ655" s="44" t="e">
        <f t="shared" ref="AJ655:AJ662" ca="1" si="136" xml:space="preserve">
N("initial sens-loopgain")+
$AF655-BoxVal(ROW($AA655),26,COLUMN(INDIRECT("T"&amp;(INT(ROW($AA672)/65))*65+2)))</f>
        <v>#N/A</v>
      </c>
      <c r="AK655" s="44" t="e">
        <f t="shared" ref="AK655:AK662" ca="1" si="137">AJ655+(AG655-AF655)</f>
        <v>#N/A</v>
      </c>
      <c r="AL655" s="44" t="e">
        <f t="shared" ref="AL655:AL662" ca="1" si="138" xml:space="preserve">
N("initial sens-loopgain-gain-gain ref-vcm")+
$AH655-
BoxVal(ROW($AA655),26,COLUMN(INDIRECT("T"&amp;(INT(ROW($AA672)/65))*65+2)))-
$AB655-
$W655-
IFERROR(VLOOKUP($AC655,$CT$1:$DC$31,7,FALSE),0)</f>
        <v>#N/A</v>
      </c>
      <c r="AM655" s="44" t="e">
        <f t="shared" ref="AM655:AM662" ca="1" si="139">AL655+(AG655-AF655)</f>
        <v>#N/A</v>
      </c>
      <c r="AN655" s="36" t="str">
        <f t="shared" ref="AN655:AN662" ca="1" si="140">IF(BoxVal(ROW(AA655),9,COLUMN(T653))="FIX","00",ManualLookup(AA655,BoxVal(ROW(AA655),4,COLUMN(AN653)),INDIRECT(DN$3)))</f>
        <v>錯誤: 找不到列值 '8V'，搜尋範圍為第 1 到 31 行，欄位 BB</v>
      </c>
      <c r="AO655" s="36" t="str">
        <f t="shared" ref="AO655:AR662" ca="1" si="141">ManualLookup(AB655,BoxVal(ROW(AB655),4,COLUMN(AO653)),INDIRECT(DO$3))</f>
        <v>00</v>
      </c>
      <c r="AP655" s="36" t="str">
        <f t="shared" ca="1" si="141"/>
        <v>00</v>
      </c>
      <c r="AQ655" s="36" t="str">
        <f t="shared" ca="1" si="141"/>
        <v>00</v>
      </c>
      <c r="AR655" s="36" t="str">
        <f t="shared" ca="1" si="141"/>
        <v>00</v>
      </c>
      <c r="AS655" s="33"/>
    </row>
    <row r="656" spans="19:45" ht="30" customHeight="1" x14ac:dyDescent="0.25">
      <c r="S656" s="7" t="s">
        <v>13</v>
      </c>
      <c r="T656" s="15" t="s">
        <v>1289</v>
      </c>
      <c r="U656" s="36" t="str">
        <f t="shared" ca="1" si="132"/>
        <v>Code Error</v>
      </c>
      <c r="V656" s="37"/>
      <c r="W656" s="37"/>
      <c r="X656" s="68"/>
      <c r="Y656" s="68"/>
      <c r="Z656" s="55" t="e">
        <f t="shared" ca="1" si="133"/>
        <v>#N/A</v>
      </c>
      <c r="AA656" s="39" t="s">
        <v>1284</v>
      </c>
      <c r="AB656" s="40">
        <v>0.5</v>
      </c>
      <c r="AC656" s="40" t="s">
        <v>996</v>
      </c>
      <c r="AD656" s="40">
        <v>1</v>
      </c>
      <c r="AE656" s="41" t="s">
        <v>436</v>
      </c>
      <c r="AF656" s="42">
        <v>-36.299999999999997</v>
      </c>
      <c r="AG656" s="47">
        <f t="shared" ref="AG656:AG662" si="142">AF655</f>
        <v>-35.5</v>
      </c>
      <c r="AH656" s="43" t="e">
        <f t="shared" ca="1" si="134"/>
        <v>#N/A</v>
      </c>
      <c r="AI656" s="43" t="e">
        <f t="shared" ca="1" si="135"/>
        <v>#N/A</v>
      </c>
      <c r="AJ656" s="44" t="e">
        <f t="shared" ca="1" si="136"/>
        <v>#N/A</v>
      </c>
      <c r="AK656" s="44" t="e">
        <f t="shared" ca="1" si="137"/>
        <v>#N/A</v>
      </c>
      <c r="AL656" s="44" t="e">
        <f t="shared" ca="1" si="138"/>
        <v>#N/A</v>
      </c>
      <c r="AM656" s="44" t="e">
        <f t="shared" ca="1" si="139"/>
        <v>#N/A</v>
      </c>
      <c r="AN656" s="36" t="str">
        <f t="shared" ca="1" si="140"/>
        <v>錯誤: 找不到列值 '8V'，搜尋範圍為第 1 到 31 行，欄位 BB</v>
      </c>
      <c r="AO656" s="36" t="str">
        <f t="shared" ca="1" si="141"/>
        <v>05</v>
      </c>
      <c r="AP656" s="36" t="str">
        <f t="shared" ca="1" si="141"/>
        <v>00</v>
      </c>
      <c r="AQ656" s="36" t="str">
        <f t="shared" ca="1" si="141"/>
        <v>00</v>
      </c>
      <c r="AR656" s="36" t="str">
        <f t="shared" ca="1" si="141"/>
        <v>00</v>
      </c>
      <c r="AS656" s="36"/>
    </row>
    <row r="657" spans="19:45" ht="30" customHeight="1" x14ac:dyDescent="0.25">
      <c r="S657" s="26"/>
      <c r="T657" s="17"/>
      <c r="U657" s="36" t="str">
        <f t="shared" ca="1" si="132"/>
        <v>Code Error</v>
      </c>
      <c r="V657" s="37">
        <v>0.2</v>
      </c>
      <c r="W657" s="37"/>
      <c r="X657" s="68"/>
      <c r="Y657" s="68"/>
      <c r="Z657" s="55" t="e">
        <f t="shared" ca="1" si="133"/>
        <v>#N/A</v>
      </c>
      <c r="AA657" s="39" t="s">
        <v>1268</v>
      </c>
      <c r="AB657" s="40">
        <v>0</v>
      </c>
      <c r="AC657" s="40" t="s">
        <v>995</v>
      </c>
      <c r="AD657" s="40">
        <v>1</v>
      </c>
      <c r="AE657" s="41">
        <v>6.7000000000000004E-2</v>
      </c>
      <c r="AF657" s="42">
        <v>-36.9</v>
      </c>
      <c r="AG657" s="47">
        <f t="shared" si="142"/>
        <v>-36.299999999999997</v>
      </c>
      <c r="AH657" s="43" t="e">
        <f t="shared" ca="1" si="134"/>
        <v>#N/A</v>
      </c>
      <c r="AI657" s="43" t="e">
        <f t="shared" ca="1" si="135"/>
        <v>#N/A</v>
      </c>
      <c r="AJ657" s="44" t="e">
        <f t="shared" ca="1" si="136"/>
        <v>#N/A</v>
      </c>
      <c r="AK657" s="44" t="e">
        <f t="shared" ca="1" si="137"/>
        <v>#N/A</v>
      </c>
      <c r="AL657" s="44" t="e">
        <f t="shared" ca="1" si="138"/>
        <v>#N/A</v>
      </c>
      <c r="AM657" s="44" t="e">
        <f t="shared" ca="1" si="139"/>
        <v>#N/A</v>
      </c>
      <c r="AN657" s="36" t="str">
        <f t="shared" ca="1" si="140"/>
        <v>錯誤: 找不到列值 '8V'，搜尋範圍為第 1 到 31 行，欄位 BB</v>
      </c>
      <c r="AO657" s="36" t="str">
        <f t="shared" ca="1" si="141"/>
        <v>00</v>
      </c>
      <c r="AP657" s="36" t="str">
        <f t="shared" ca="1" si="141"/>
        <v>00</v>
      </c>
      <c r="AQ657" s="36" t="str">
        <f t="shared" ca="1" si="141"/>
        <v>00</v>
      </c>
      <c r="AR657" s="36" t="str">
        <f t="shared" ca="1" si="141"/>
        <v>錯誤: 找不到列值 '0.067'，搜尋範圍為第 1 到 31 行，欄位 BY</v>
      </c>
      <c r="AS657" s="36"/>
    </row>
    <row r="658" spans="19:45" ht="30" customHeight="1" x14ac:dyDescent="0.25">
      <c r="S658" s="7" t="s">
        <v>19</v>
      </c>
      <c r="T658" s="15" t="s">
        <v>1161</v>
      </c>
      <c r="U658" s="36" t="str">
        <f t="shared" ca="1" si="132"/>
        <v>Code Error</v>
      </c>
      <c r="V658" s="37">
        <v>0.2</v>
      </c>
      <c r="W658" s="37"/>
      <c r="X658" s="68"/>
      <c r="Y658" s="68"/>
      <c r="Z658" s="55" t="e">
        <f t="shared" ca="1" si="133"/>
        <v>#N/A</v>
      </c>
      <c r="AA658" s="39" t="s">
        <v>1268</v>
      </c>
      <c r="AB658" s="40">
        <v>0.5</v>
      </c>
      <c r="AC658" s="40" t="s">
        <v>995</v>
      </c>
      <c r="AD658" s="40">
        <v>1</v>
      </c>
      <c r="AE658" s="41">
        <v>6.7000000000000004E-2</v>
      </c>
      <c r="AF658" s="42">
        <v>-37.4</v>
      </c>
      <c r="AG658" s="47">
        <f t="shared" si="142"/>
        <v>-36.9</v>
      </c>
      <c r="AH658" s="43" t="e">
        <f t="shared" ca="1" si="134"/>
        <v>#N/A</v>
      </c>
      <c r="AI658" s="43" t="e">
        <f t="shared" ca="1" si="135"/>
        <v>#N/A</v>
      </c>
      <c r="AJ658" s="44" t="e">
        <f t="shared" ca="1" si="136"/>
        <v>#N/A</v>
      </c>
      <c r="AK658" s="44" t="e">
        <f t="shared" ca="1" si="137"/>
        <v>#N/A</v>
      </c>
      <c r="AL658" s="44" t="e">
        <f t="shared" ca="1" si="138"/>
        <v>#N/A</v>
      </c>
      <c r="AM658" s="44" t="e">
        <f t="shared" ca="1" si="139"/>
        <v>#N/A</v>
      </c>
      <c r="AN658" s="36" t="str">
        <f t="shared" ca="1" si="140"/>
        <v>錯誤: 找不到列值 '8V'，搜尋範圍為第 1 到 31 行，欄位 BB</v>
      </c>
      <c r="AO658" s="36" t="str">
        <f t="shared" ca="1" si="141"/>
        <v>05</v>
      </c>
      <c r="AP658" s="36" t="str">
        <f t="shared" ca="1" si="141"/>
        <v>00</v>
      </c>
      <c r="AQ658" s="36" t="str">
        <f t="shared" ca="1" si="141"/>
        <v>00</v>
      </c>
      <c r="AR658" s="36" t="str">
        <f t="shared" ca="1" si="141"/>
        <v>錯誤: 找不到列值 '0.067'，搜尋範圍為第 1 到 31 行，欄位 BY</v>
      </c>
      <c r="AS658" s="36"/>
    </row>
    <row r="659" spans="19:45" ht="30" customHeight="1" x14ac:dyDescent="0.25">
      <c r="S659" s="7" t="s">
        <v>15</v>
      </c>
      <c r="T659" s="15" t="s">
        <v>1151</v>
      </c>
      <c r="U659" s="36" t="str">
        <f t="shared" ca="1" si="132"/>
        <v>Code Error</v>
      </c>
      <c r="V659" s="37">
        <v>0.2</v>
      </c>
      <c r="W659" s="37"/>
      <c r="X659" s="68"/>
      <c r="Y659" s="68"/>
      <c r="Z659" s="55" t="e">
        <f t="shared" ca="1" si="133"/>
        <v>#N/A</v>
      </c>
      <c r="AA659" s="39" t="s">
        <v>1268</v>
      </c>
      <c r="AB659" s="40">
        <v>1</v>
      </c>
      <c r="AC659" s="40" t="s">
        <v>995</v>
      </c>
      <c r="AD659" s="40">
        <v>1</v>
      </c>
      <c r="AE659" s="41">
        <v>6.7000000000000004E-2</v>
      </c>
      <c r="AF659" s="42">
        <v>-37.799999999999997</v>
      </c>
      <c r="AG659" s="47">
        <f t="shared" si="142"/>
        <v>-37.4</v>
      </c>
      <c r="AH659" s="43" t="e">
        <f t="shared" ca="1" si="134"/>
        <v>#N/A</v>
      </c>
      <c r="AI659" s="43" t="e">
        <f t="shared" ca="1" si="135"/>
        <v>#N/A</v>
      </c>
      <c r="AJ659" s="44" t="e">
        <f t="shared" ca="1" si="136"/>
        <v>#N/A</v>
      </c>
      <c r="AK659" s="44" t="e">
        <f t="shared" ca="1" si="137"/>
        <v>#N/A</v>
      </c>
      <c r="AL659" s="44" t="e">
        <f t="shared" ca="1" si="138"/>
        <v>#N/A</v>
      </c>
      <c r="AM659" s="44" t="e">
        <f t="shared" ca="1" si="139"/>
        <v>#N/A</v>
      </c>
      <c r="AN659" s="36" t="str">
        <f t="shared" ca="1" si="140"/>
        <v>錯誤: 找不到列值 '8V'，搜尋範圍為第 1 到 31 行，欄位 BB</v>
      </c>
      <c r="AO659" s="36" t="str">
        <f t="shared" ca="1" si="141"/>
        <v>06</v>
      </c>
      <c r="AP659" s="36" t="str">
        <f t="shared" ca="1" si="141"/>
        <v>00</v>
      </c>
      <c r="AQ659" s="36" t="str">
        <f t="shared" ca="1" si="141"/>
        <v>00</v>
      </c>
      <c r="AR659" s="36" t="str">
        <f t="shared" ca="1" si="141"/>
        <v>錯誤: 找不到列值 '0.067'，搜尋範圍為第 1 到 31 行，欄位 BY</v>
      </c>
      <c r="AS659" s="36"/>
    </row>
    <row r="660" spans="19:45" ht="30" customHeight="1" x14ac:dyDescent="0.25">
      <c r="S660" s="7" t="s">
        <v>705</v>
      </c>
      <c r="T660" s="15" t="s">
        <v>1152</v>
      </c>
      <c r="U660" s="36" t="str">
        <f t="shared" ca="1" si="132"/>
        <v>Code Error</v>
      </c>
      <c r="V660" s="37"/>
      <c r="W660" s="37"/>
      <c r="X660" s="68"/>
      <c r="Y660" s="68"/>
      <c r="Z660" s="55" t="e">
        <f t="shared" ca="1" si="133"/>
        <v>#N/A</v>
      </c>
      <c r="AA660" s="39" t="s">
        <v>965</v>
      </c>
      <c r="AB660" s="40">
        <v>0</v>
      </c>
      <c r="AC660" s="40" t="s">
        <v>995</v>
      </c>
      <c r="AD660" s="40">
        <v>1</v>
      </c>
      <c r="AE660" s="41" t="s">
        <v>436</v>
      </c>
      <c r="AF660" s="42">
        <v>-38.299999999999997</v>
      </c>
      <c r="AG660" s="47">
        <f t="shared" si="142"/>
        <v>-37.799999999999997</v>
      </c>
      <c r="AH660" s="43" t="e">
        <f t="shared" ca="1" si="134"/>
        <v>#N/A</v>
      </c>
      <c r="AI660" s="43" t="e">
        <f t="shared" ca="1" si="135"/>
        <v>#N/A</v>
      </c>
      <c r="AJ660" s="44" t="e">
        <f t="shared" ca="1" si="136"/>
        <v>#N/A</v>
      </c>
      <c r="AK660" s="44" t="e">
        <f t="shared" ca="1" si="137"/>
        <v>#N/A</v>
      </c>
      <c r="AL660" s="44" t="e">
        <f t="shared" ca="1" si="138"/>
        <v>#N/A</v>
      </c>
      <c r="AM660" s="44" t="e">
        <f t="shared" ca="1" si="139"/>
        <v>#N/A</v>
      </c>
      <c r="AN660" s="36" t="str">
        <f t="shared" ca="1" si="140"/>
        <v>錯誤: 找不到列值 '9V'，搜尋範圍為第 1 到 31 行，欄位 BB</v>
      </c>
      <c r="AO660" s="36" t="str">
        <f t="shared" ca="1" si="141"/>
        <v>00</v>
      </c>
      <c r="AP660" s="36" t="str">
        <f t="shared" ca="1" si="141"/>
        <v>00</v>
      </c>
      <c r="AQ660" s="36" t="str">
        <f t="shared" ca="1" si="141"/>
        <v>00</v>
      </c>
      <c r="AR660" s="36" t="str">
        <f t="shared" ca="1" si="141"/>
        <v>00</v>
      </c>
      <c r="AS660" s="36"/>
    </row>
    <row r="661" spans="19:45" ht="30" customHeight="1" x14ac:dyDescent="0.25">
      <c r="S661" s="7" t="s">
        <v>605</v>
      </c>
      <c r="T661" s="15" t="s">
        <v>991</v>
      </c>
      <c r="U661" s="36" t="str">
        <f t="shared" ca="1" si="132"/>
        <v>Code Error</v>
      </c>
      <c r="V661" s="37"/>
      <c r="W661" s="37"/>
      <c r="X661" s="68"/>
      <c r="Y661" s="68"/>
      <c r="Z661" s="55" t="e">
        <f t="shared" ca="1" si="133"/>
        <v>#N/A</v>
      </c>
      <c r="AA661" s="39" t="s">
        <v>965</v>
      </c>
      <c r="AB661" s="40">
        <v>0.5</v>
      </c>
      <c r="AC661" s="40" t="s">
        <v>995</v>
      </c>
      <c r="AD661" s="40">
        <v>1</v>
      </c>
      <c r="AE661" s="41" t="s">
        <v>436</v>
      </c>
      <c r="AF661" s="42">
        <v>-38.799999999999997</v>
      </c>
      <c r="AG661" s="47">
        <f t="shared" si="142"/>
        <v>-38.299999999999997</v>
      </c>
      <c r="AH661" s="43" t="e">
        <f t="shared" ca="1" si="134"/>
        <v>#N/A</v>
      </c>
      <c r="AI661" s="43" t="e">
        <f t="shared" ca="1" si="135"/>
        <v>#N/A</v>
      </c>
      <c r="AJ661" s="44" t="e">
        <f t="shared" ca="1" si="136"/>
        <v>#N/A</v>
      </c>
      <c r="AK661" s="44" t="e">
        <f t="shared" ca="1" si="137"/>
        <v>#N/A</v>
      </c>
      <c r="AL661" s="44" t="e">
        <f t="shared" ca="1" si="138"/>
        <v>#N/A</v>
      </c>
      <c r="AM661" s="44" t="e">
        <f t="shared" ca="1" si="139"/>
        <v>#N/A</v>
      </c>
      <c r="AN661" s="36" t="str">
        <f t="shared" ca="1" si="140"/>
        <v>錯誤: 找不到列值 '9V'，搜尋範圍為第 1 到 31 行，欄位 BB</v>
      </c>
      <c r="AO661" s="36" t="str">
        <f t="shared" ca="1" si="141"/>
        <v>05</v>
      </c>
      <c r="AP661" s="36" t="str">
        <f t="shared" ca="1" si="141"/>
        <v>00</v>
      </c>
      <c r="AQ661" s="36" t="str">
        <f t="shared" ca="1" si="141"/>
        <v>00</v>
      </c>
      <c r="AR661" s="36" t="str">
        <f t="shared" ca="1" si="141"/>
        <v>00</v>
      </c>
      <c r="AS661" s="36"/>
    </row>
    <row r="662" spans="19:45" ht="30" customHeight="1" x14ac:dyDescent="0.25">
      <c r="S662" s="7" t="s">
        <v>721</v>
      </c>
      <c r="T662" s="15" t="s">
        <v>26</v>
      </c>
      <c r="U662" s="36" t="str">
        <f t="shared" ca="1" si="132"/>
        <v>Code Error</v>
      </c>
      <c r="V662" s="37"/>
      <c r="W662" s="37"/>
      <c r="X662" s="68"/>
      <c r="Y662" s="68"/>
      <c r="Z662" s="55" t="e">
        <f t="shared" ca="1" si="133"/>
        <v>#N/A</v>
      </c>
      <c r="AA662" s="39" t="s">
        <v>965</v>
      </c>
      <c r="AB662" s="40">
        <v>1</v>
      </c>
      <c r="AC662" s="40" t="s">
        <v>995</v>
      </c>
      <c r="AD662" s="40">
        <v>1</v>
      </c>
      <c r="AE662" s="41" t="s">
        <v>436</v>
      </c>
      <c r="AF662" s="42">
        <v>-39.299999999999997</v>
      </c>
      <c r="AG662" s="47">
        <f t="shared" si="142"/>
        <v>-38.799999999999997</v>
      </c>
      <c r="AH662" s="43" t="e">
        <f t="shared" ca="1" si="134"/>
        <v>#N/A</v>
      </c>
      <c r="AI662" s="43" t="e">
        <f t="shared" ca="1" si="135"/>
        <v>#N/A</v>
      </c>
      <c r="AJ662" s="44" t="e">
        <f t="shared" ca="1" si="136"/>
        <v>#N/A</v>
      </c>
      <c r="AK662" s="44" t="e">
        <f t="shared" ca="1" si="137"/>
        <v>#N/A</v>
      </c>
      <c r="AL662" s="44" t="e">
        <f t="shared" ca="1" si="138"/>
        <v>#N/A</v>
      </c>
      <c r="AM662" s="44" t="e">
        <f t="shared" ca="1" si="139"/>
        <v>#N/A</v>
      </c>
      <c r="AN662" s="36" t="str">
        <f t="shared" ca="1" si="140"/>
        <v>錯誤: 找不到列值 '9V'，搜尋範圍為第 1 到 31 行，欄位 BB</v>
      </c>
      <c r="AO662" s="36" t="str">
        <f t="shared" ca="1" si="141"/>
        <v>06</v>
      </c>
      <c r="AP662" s="36" t="str">
        <f t="shared" ca="1" si="141"/>
        <v>00</v>
      </c>
      <c r="AQ662" s="36" t="str">
        <f t="shared" ca="1" si="141"/>
        <v>00</v>
      </c>
      <c r="AR662" s="36" t="str">
        <f t="shared" ca="1" si="141"/>
        <v>00</v>
      </c>
      <c r="AS662" s="36"/>
    </row>
    <row r="663" spans="19:45" ht="30" customHeight="1" x14ac:dyDescent="0.25">
      <c r="S663" s="7" t="s">
        <v>20</v>
      </c>
      <c r="T663" s="15">
        <v>-38</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1088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1085</v>
      </c>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VLOOKUP(T654,MPN!$A$1:$E$997,4,FALSE)</f>
        <v>-38</v>
      </c>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VLOOKUP($T654,MPN!$A$1:$E$497,2,FALSE)</f>
        <v>AMIC</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VLOOKUP($T655,ASIC!$A$1:$B$200,2,FALSE)</f>
        <v>304ZA</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N014A</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VLOOKUP($T654,MPN!$A$1:$E$497,5,FALSE)</f>
        <v>Default</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1</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44810</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8</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70~150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15V</v>
      </c>
      <c r="T685" s="3" t="s">
        <v>255</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14V</v>
      </c>
      <c r="T686" s="3" t="s">
        <v>562</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13V</v>
      </c>
      <c r="T687" s="3" t="s">
        <v>562</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12V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11V</v>
      </c>
      <c r="T689" s="3">
        <v>0</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10V</v>
      </c>
      <c r="T690" s="3">
        <v>0</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v>-2.75</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VLOOKUP(U716,$DX$1:$DZ$21,3,FALSE)</f>
        <v>-</v>
      </c>
      <c r="AD716" s="8"/>
    </row>
    <row r="717" spans="19:45" ht="30" customHeight="1" x14ac:dyDescent="0.25">
      <c r="S717" s="7" t="s">
        <v>24</v>
      </c>
      <c r="T717" s="15" t="s">
        <v>1154</v>
      </c>
      <c r="U717" s="5" t="s">
        <v>23</v>
      </c>
      <c r="V717" s="7" t="str">
        <f>VLOOKUP(U716,$DX$1:$DZ$21,2,FALSE)</f>
        <v>-</v>
      </c>
      <c r="W717" s="19"/>
      <c r="X717" s="19"/>
      <c r="Y717" s="19"/>
      <c r="Z717" s="19"/>
      <c r="AA717" s="5" t="s">
        <v>592</v>
      </c>
      <c r="AB717" s="26" t="e">
        <f>T736&amp;"_"&amp;ABS(T734)&amp;"dB_"&amp;T738&amp;"_"&amp;T739&amp;"_"&amp;GetAbsMaxMinText(AF720:AG779)&amp;"_"&amp;T719&amp;"_"&amp;T718&amp;S716&amp;"."&amp;T742</f>
        <v>#N/A</v>
      </c>
      <c r="AC717" s="18"/>
      <c r="AD717" s="18"/>
      <c r="AE717" s="18"/>
      <c r="AF717" s="18"/>
      <c r="AG717" s="18"/>
      <c r="AH717" s="19"/>
      <c r="AI717" s="19" t="s">
        <v>2</v>
      </c>
      <c r="AJ717" s="115" t="s">
        <v>1293</v>
      </c>
      <c r="AK717" s="16"/>
      <c r="AL717" s="16"/>
      <c r="AM717" s="16"/>
      <c r="AN717" s="16"/>
      <c r="AO717" s="16"/>
      <c r="AP717" s="16"/>
      <c r="AQ717" s="16"/>
      <c r="AR717" s="16"/>
      <c r="AS717" s="16"/>
    </row>
    <row r="718" spans="19:45" ht="30" customHeight="1" x14ac:dyDescent="0.25">
      <c r="S718" s="7" t="s">
        <v>5</v>
      </c>
      <c r="T718" s="15" t="s">
        <v>1162</v>
      </c>
      <c r="U718" s="32"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1291</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t="s">
        <v>726</v>
      </c>
    </row>
    <row r="720" spans="19:45" ht="30" customHeight="1" x14ac:dyDescent="0.25">
      <c r="S720" s="7" t="s">
        <v>18</v>
      </c>
      <c r="T720" s="15" t="s">
        <v>1278</v>
      </c>
      <c r="U720" s="36" t="str">
        <f ca="1">ConfigCode($AA720,$AN720,$AO720,$AP720,$AQ720,$AR720,$AF720,$AG720,2)</f>
        <v>0x02=-40.50,-39.70;</v>
      </c>
      <c r="V720" s="37"/>
      <c r="W720" s="37"/>
      <c r="X720" s="68"/>
      <c r="Y720" s="68"/>
      <c r="Z720" s="55" t="e">
        <f ca="1" xml:space="preserve">
N("vbias,vlookup vbias range")+
VLOOKUP($AA720,INDIRECT(BoxVal(ROW($AA720),34,COLUMN(T716))),2,FALSE)+
N("gain")+
$AB720+
N("vcm")+
VLOOKUP($AC720,$CT$1:$DC$31,7,FALSE)+
N("(vbias*vcp*vbg-vbias)*sensor ratio")+
VbiasCal($AA720,$AD720,$AE720,BoxVal(ROW($AC720),18,COLUMN($T$22)))+
N("vbias ref+gain ref")+
$V720+$W720</f>
        <v>#N/A</v>
      </c>
      <c r="AA720" s="39" t="s">
        <v>1292</v>
      </c>
      <c r="AB720" s="40">
        <v>-2</v>
      </c>
      <c r="AC720" s="40" t="s">
        <v>996</v>
      </c>
      <c r="AD720" s="40">
        <v>1</v>
      </c>
      <c r="AE720" s="41" t="s">
        <v>436</v>
      </c>
      <c r="AF720" s="42">
        <v>-40.5</v>
      </c>
      <c r="AG720" s="42">
        <v>-39.700000000000003</v>
      </c>
      <c r="AH720" s="43" t="e">
        <f ca="1">$AF720+$Z720</f>
        <v>#N/A</v>
      </c>
      <c r="AI720" s="43" t="e">
        <f ca="1">$AG720+$Z720</f>
        <v>#N/A</v>
      </c>
      <c r="AJ720" s="44" t="e">
        <f ca="1" xml:space="preserve">
N("initial sens-loopgain")+
$AF720-BoxVal(ROW($AA720),26,COLUMN(INDIRECT("T"&amp;(INT(ROW($AA737)/65))*65+2)))</f>
        <v>#N/A</v>
      </c>
      <c r="AK720" s="44" t="e">
        <f ca="1">AJ720+(AG720-AF720)</f>
        <v>#N/A</v>
      </c>
      <c r="AL720" s="44" t="e">
        <f ca="1" xml:space="preserve">
N("initial sens-loopgain-gain-gain ref-vcm")+
$AH720-
BoxVal(ROW($AA720),26,COLUMN(INDIRECT("T"&amp;(INT(ROW($AA737)/65))*65+2)))-
$AB720-
$W720-
IFERROR(VLOOKUP($AC720,$CT$1:$DC$31,7,FALSE),0)</f>
        <v>#N/A</v>
      </c>
      <c r="AM720" s="44" t="e">
        <f ca="1">AL720+(AG720-AF720)</f>
        <v>#N/A</v>
      </c>
      <c r="AN720" s="36" t="str">
        <f ca="1">IF(BoxVal(ROW(AA720),9,COLUMN(T718))="FIX","00",ManualLookup(AA720,BoxVal(ROW(AA720),4,COLUMN(AN718)),INDIRECT(DN$3)))</f>
        <v>00</v>
      </c>
      <c r="AO720" s="36" t="str">
        <f t="shared" ref="AO720:AR724" ca="1" si="143">ManualLookup(AB720,BoxVal(ROW(AB720),4,COLUMN(AO718)),INDIRECT(DO$3))</f>
        <v>02</v>
      </c>
      <c r="AP720" s="36" t="str">
        <f t="shared" ca="1" si="143"/>
        <v>00</v>
      </c>
      <c r="AQ720" s="36" t="str">
        <f t="shared" ca="1" si="143"/>
        <v>00</v>
      </c>
      <c r="AR720" s="36" t="str">
        <f t="shared" ca="1" si="143"/>
        <v>00</v>
      </c>
      <c r="AS720" s="33"/>
    </row>
    <row r="721" spans="19:45" ht="30" customHeight="1" x14ac:dyDescent="0.25">
      <c r="S721" s="7" t="s">
        <v>13</v>
      </c>
      <c r="T721" s="15" t="s">
        <v>1289</v>
      </c>
      <c r="U721" s="36" t="str">
        <f ca="1">ConfigCode($AA721,$AN721,$AO721,$AP721,$AQ721,$AR721,$AF721,$AG721,2)</f>
        <v>0x03=-41.50,-40.50;</v>
      </c>
      <c r="V721" s="37"/>
      <c r="W721" s="37"/>
      <c r="X721" s="68"/>
      <c r="Y721" s="68"/>
      <c r="Z721" s="55" t="e">
        <f ca="1" xml:space="preserve">
N("vbias,vlookup vbias range")+
VLOOKUP($AA721,INDIRECT(BoxVal(ROW($AA721),34,COLUMN(T717))),2,FALSE)+
N("gain")+
$AB721+
N("vcm")+
VLOOKUP($AC721,$CT$1:$DC$31,7,FALSE)+
N("(vbias*vcp*vbg-vbias)*sensor ratio")+
VbiasCal($AA721,$AD721,$AE721,BoxVal(ROW($AC721),18,COLUMN($T$22)))+
N("vbias ref+gain ref")+
$V721+$W721</f>
        <v>#N/A</v>
      </c>
      <c r="AA721" s="39" t="s">
        <v>1292</v>
      </c>
      <c r="AB721" s="40">
        <v>-1</v>
      </c>
      <c r="AC721" s="40" t="s">
        <v>996</v>
      </c>
      <c r="AD721" s="40">
        <v>1</v>
      </c>
      <c r="AE721" s="41" t="s">
        <v>436</v>
      </c>
      <c r="AF721" s="42">
        <v>-41.5</v>
      </c>
      <c r="AG721" s="47">
        <f>AF720</f>
        <v>-40.5</v>
      </c>
      <c r="AH721" s="43" t="e">
        <f ca="1">$AF721+$Z721</f>
        <v>#N/A</v>
      </c>
      <c r="AI721" s="43" t="e">
        <f ca="1">$AG721+$Z721</f>
        <v>#N/A</v>
      </c>
      <c r="AJ721" s="44" t="e">
        <f ca="1" xml:space="preserve">
N("initial sens-loopgain")+
$AF721-BoxVal(ROW($AA721),26,COLUMN(INDIRECT("T"&amp;(INT(ROW($AA738)/65))*65+2)))</f>
        <v>#N/A</v>
      </c>
      <c r="AK721" s="44" t="e">
        <f ca="1">AJ721+(AG721-AF721)</f>
        <v>#N/A</v>
      </c>
      <c r="AL721" s="44" t="e">
        <f ca="1" xml:space="preserve">
N("initial sens-loopgain-gain-gain ref-vcm")+
$AH721-
BoxVal(ROW($AA721),26,COLUMN(INDIRECT("T"&amp;(INT(ROW($AA738)/65))*65+2)))-
$AB721-
$W721-
IFERROR(VLOOKUP($AC721,$CT$1:$DC$31,7,FALSE),0)</f>
        <v>#N/A</v>
      </c>
      <c r="AM721" s="44" t="e">
        <f ca="1">AL721+(AG721-AF721)</f>
        <v>#N/A</v>
      </c>
      <c r="AN721" s="36" t="str">
        <f ca="1">IF(BoxVal(ROW(AA721),9,COLUMN(T719))="FIX","00",ManualLookup(AA721,BoxVal(ROW(AA721),4,COLUMN(AN719)),INDIRECT(DN$3)))</f>
        <v>00</v>
      </c>
      <c r="AO721" s="36" t="str">
        <f t="shared" ca="1" si="143"/>
        <v>03</v>
      </c>
      <c r="AP721" s="36" t="str">
        <f t="shared" ca="1" si="143"/>
        <v>00</v>
      </c>
      <c r="AQ721" s="36" t="str">
        <f t="shared" ca="1" si="143"/>
        <v>00</v>
      </c>
      <c r="AR721" s="36" t="str">
        <f t="shared" ca="1" si="143"/>
        <v>00</v>
      </c>
      <c r="AS721" s="36"/>
    </row>
    <row r="722" spans="19:45" ht="30" customHeight="1" x14ac:dyDescent="0.25">
      <c r="S722" s="26"/>
      <c r="T722" s="17"/>
      <c r="U722" s="36" t="str">
        <f ca="1">ConfigCode($AA722,$AN722,$AO722,$AP722,$AQ722,$AR722,$AF722,$AG722,2)</f>
        <v>0x00=-42.10,-41.50;</v>
      </c>
      <c r="V722" s="37"/>
      <c r="W722" s="37"/>
      <c r="X722" s="68"/>
      <c r="Y722" s="68"/>
      <c r="Z722" s="55" t="e">
        <f ca="1" xml:space="preserve">
N("vbias,vlookup vbias range")+
VLOOKUP($AA722,INDIRECT(BoxVal(ROW($AA722),34,COLUMN(T718))),2,FALSE)+
N("gain")+
$AB722+
N("vcm")+
VLOOKUP($AC722,$CT$1:$DC$31,7,FALSE)+
N("(vbias*vcp*vbg-vbias)*sensor ratio")+
VbiasCal($AA722,$AD722,$AE722,BoxVal(ROW($AC722),18,COLUMN($T$22)))+
N("vbias ref+gain ref")+
$V722+$W722</f>
        <v>#N/A</v>
      </c>
      <c r="AA722" s="39" t="s">
        <v>1269</v>
      </c>
      <c r="AB722" s="40">
        <v>0</v>
      </c>
      <c r="AC722" s="40" t="s">
        <v>995</v>
      </c>
      <c r="AD722" s="40">
        <v>1</v>
      </c>
      <c r="AE722" s="41" t="s">
        <v>436</v>
      </c>
      <c r="AF722" s="42">
        <v>-42.1</v>
      </c>
      <c r="AG722" s="47">
        <f>AF721</f>
        <v>-41.5</v>
      </c>
      <c r="AH722" s="43" t="e">
        <f ca="1">$AF722+$Z722</f>
        <v>#N/A</v>
      </c>
      <c r="AI722" s="43" t="e">
        <f ca="1">$AG722+$Z722</f>
        <v>#N/A</v>
      </c>
      <c r="AJ722" s="44" t="e">
        <f ca="1" xml:space="preserve">
N("initial sens-loopgain")+
$AF722-BoxVal(ROW($AA722),26,COLUMN(INDIRECT("T"&amp;(INT(ROW($AA739)/65))*65+2)))</f>
        <v>#N/A</v>
      </c>
      <c r="AK722" s="44" t="e">
        <f ca="1">AJ722+(AG722-AF722)</f>
        <v>#N/A</v>
      </c>
      <c r="AL722" s="44" t="e">
        <f ca="1" xml:space="preserve">
N("initial sens-loopgain-gain-gain ref-vcm")+
$AH722-
BoxVal(ROW($AA722),26,COLUMN(INDIRECT("T"&amp;(INT(ROW($AA739)/65))*65+2)))-
$AB722-
$W722-
IFERROR(VLOOKUP($AC722,$CT$1:$DC$31,7,FALSE),0)</f>
        <v>#N/A</v>
      </c>
      <c r="AM722" s="44" t="e">
        <f ca="1">AL722+(AG722-AF722)</f>
        <v>#N/A</v>
      </c>
      <c r="AN722" s="36" t="str">
        <f ca="1">IF(BoxVal(ROW(AA722),9,COLUMN(T720))="FIX","00",ManualLookup(AA722,BoxVal(ROW(AA722),4,COLUMN(AN720)),INDIRECT(DN$3)))</f>
        <v>00</v>
      </c>
      <c r="AO722" s="36" t="str">
        <f t="shared" ca="1" si="143"/>
        <v>00</v>
      </c>
      <c r="AP722" s="36" t="str">
        <f t="shared" ca="1" si="143"/>
        <v>00</v>
      </c>
      <c r="AQ722" s="36" t="str">
        <f t="shared" ca="1" si="143"/>
        <v>00</v>
      </c>
      <c r="AR722" s="36" t="str">
        <f t="shared" ca="1" si="143"/>
        <v>00</v>
      </c>
      <c r="AS722" s="36"/>
    </row>
    <row r="723" spans="19:45" ht="30" customHeight="1" x14ac:dyDescent="0.25">
      <c r="S723" s="7" t="s">
        <v>19</v>
      </c>
      <c r="T723" s="15" t="s">
        <v>1292</v>
      </c>
      <c r="U723" s="36" t="str">
        <f ca="1">ConfigCode($AA723,$AN723,$AO723,$AP723,$AQ723,$AR723,$AF723,$AG723,2)</f>
        <v>Code Error</v>
      </c>
      <c r="V723" s="37">
        <v>-0.5</v>
      </c>
      <c r="W723" s="37"/>
      <c r="X723" s="68"/>
      <c r="Y723" s="68"/>
      <c r="Z723" s="55" t="e">
        <f ca="1" xml:space="preserve">
N("vbias,vlookup vbias range")+
VLOOKUP($AA723,INDIRECT(BoxVal(ROW($AA723),34,COLUMN(T719))),2,FALSE)+
N("gain")+
$AB723+
N("vcm")+
VLOOKUP($AC723,$CT$1:$DC$31,7,FALSE)+
N("(vbias*vcp*vbg-vbias)*sensor ratio")+
VbiasCal($AA723,$AD723,$AE723,BoxVal(ROW($AC723),18,COLUMN($T$22)))+
N("vbias ref+gain ref")+
$V723+$W723</f>
        <v>#N/A</v>
      </c>
      <c r="AA723" s="39" t="s">
        <v>1269</v>
      </c>
      <c r="AB723" s="40">
        <v>0</v>
      </c>
      <c r="AC723" s="40" t="s">
        <v>995</v>
      </c>
      <c r="AD723" s="40">
        <v>1</v>
      </c>
      <c r="AE723" s="41">
        <v>6.7000000000000004E-2</v>
      </c>
      <c r="AF723" s="42">
        <v>-42.8</v>
      </c>
      <c r="AG723" s="47">
        <f>AF722</f>
        <v>-42.1</v>
      </c>
      <c r="AH723" s="43" t="e">
        <f ca="1">$AF723+$Z723</f>
        <v>#N/A</v>
      </c>
      <c r="AI723" s="43" t="e">
        <f ca="1">$AG723+$Z723</f>
        <v>#N/A</v>
      </c>
      <c r="AJ723" s="44" t="e">
        <f ca="1" xml:space="preserve">
N("initial sens-loopgain")+
$AF723-BoxVal(ROW($AA723),26,COLUMN(INDIRECT("T"&amp;(INT(ROW($AA740)/65))*65+2)))</f>
        <v>#N/A</v>
      </c>
      <c r="AK723" s="44" t="e">
        <f ca="1">AJ723+(AG723-AF723)</f>
        <v>#N/A</v>
      </c>
      <c r="AL723" s="44" t="e">
        <f ca="1" xml:space="preserve">
N("initial sens-loopgain-gain-gain ref-vcm")+
$AH723-
BoxVal(ROW($AA723),26,COLUMN(INDIRECT("T"&amp;(INT(ROW($AA740)/65))*65+2)))-
$AB723-
$W723-
IFERROR(VLOOKUP($AC723,$CT$1:$DC$31,7,FALSE),0)</f>
        <v>#N/A</v>
      </c>
      <c r="AM723" s="44" t="e">
        <f ca="1">AL723+(AG723-AF723)</f>
        <v>#N/A</v>
      </c>
      <c r="AN723" s="36" t="str">
        <f ca="1">IF(BoxVal(ROW(AA723),9,COLUMN(T721))="FIX","00",ManualLookup(AA723,BoxVal(ROW(AA723),4,COLUMN(AN721)),INDIRECT(DN$3)))</f>
        <v>00</v>
      </c>
      <c r="AO723" s="36" t="str">
        <f t="shared" ca="1" si="143"/>
        <v>00</v>
      </c>
      <c r="AP723" s="36" t="str">
        <f t="shared" ca="1" si="143"/>
        <v>00</v>
      </c>
      <c r="AQ723" s="36" t="str">
        <f t="shared" ca="1" si="143"/>
        <v>00</v>
      </c>
      <c r="AR723" s="36" t="str">
        <f t="shared" ca="1" si="143"/>
        <v>錯誤: 找不到列值 '0.067'，搜尋範圍為第 1 到 31 行，欄位 BY</v>
      </c>
      <c r="AS723" s="36"/>
    </row>
    <row r="724" spans="19:45" ht="30" customHeight="1" x14ac:dyDescent="0.25">
      <c r="S724" s="7" t="s">
        <v>15</v>
      </c>
      <c r="T724" s="15" t="s">
        <v>1157</v>
      </c>
      <c r="U724" s="36" t="str">
        <f ca="1">ConfigCode($AA724,$AN724,$AO724,$AP724,$AQ724,$AR724,$AF724,$AG724,2)</f>
        <v>Code Error</v>
      </c>
      <c r="V724" s="37">
        <v>-0.5</v>
      </c>
      <c r="W724" s="37"/>
      <c r="X724" s="68"/>
      <c r="Y724" s="68"/>
      <c r="Z724" s="55" t="e">
        <f ca="1" xml:space="preserve">
N("vbias,vlookup vbias range")+
VLOOKUP($AA724,INDIRECT(BoxVal(ROW($AA724),34,COLUMN(T720))),2,FALSE)+
N("gain")+
$AB724+
N("vcm")+
VLOOKUP($AC724,$CT$1:$DC$31,7,FALSE)+
N("(vbias*vcp*vbg-vbias)*sensor ratio")+
VbiasCal($AA724,$AD724,$AE724,BoxVal(ROW($AC724),18,COLUMN($T$22)))+
N("vbias ref+gain ref")+
$V724+$W724</f>
        <v>#N/A</v>
      </c>
      <c r="AA724" s="39" t="s">
        <v>1269</v>
      </c>
      <c r="AB724" s="40">
        <v>0.5</v>
      </c>
      <c r="AC724" s="40" t="s">
        <v>995</v>
      </c>
      <c r="AD724" s="40">
        <v>1</v>
      </c>
      <c r="AE724" s="41">
        <v>6.7000000000000004E-2</v>
      </c>
      <c r="AF724" s="42">
        <v>-43.3</v>
      </c>
      <c r="AG724" s="47">
        <f>AF723</f>
        <v>-42.8</v>
      </c>
      <c r="AH724" s="43" t="e">
        <f ca="1">$AF724+$Z724</f>
        <v>#N/A</v>
      </c>
      <c r="AI724" s="43" t="e">
        <f ca="1">$AG724+$Z724</f>
        <v>#N/A</v>
      </c>
      <c r="AJ724" s="44" t="e">
        <f ca="1" xml:space="preserve">
N("initial sens-loopgain")+
$AF724-BoxVal(ROW($AA724),26,COLUMN(INDIRECT("T"&amp;(INT(ROW($AA741)/65))*65+2)))</f>
        <v>#N/A</v>
      </c>
      <c r="AK724" s="44" t="e">
        <f ca="1">AJ724+(AG724-AF724)</f>
        <v>#N/A</v>
      </c>
      <c r="AL724" s="44" t="e">
        <f ca="1" xml:space="preserve">
N("initial sens-loopgain-gain-gain ref-vcm")+
$AH724-
BoxVal(ROW($AA724),26,COLUMN(INDIRECT("T"&amp;(INT(ROW($AA741)/65))*65+2)))-
$AB724-
$W724-
IFERROR(VLOOKUP($AC724,$CT$1:$DC$31,7,FALSE),0)</f>
        <v>#N/A</v>
      </c>
      <c r="AM724" s="44" t="e">
        <f ca="1">AL724+(AG724-AF724)</f>
        <v>#N/A</v>
      </c>
      <c r="AN724" s="36" t="str">
        <f ca="1">IF(BoxVal(ROW(AA724),9,COLUMN(T722))="FIX","00",ManualLookup(AA724,BoxVal(ROW(AA724),4,COLUMN(AN722)),INDIRECT(DN$3)))</f>
        <v>00</v>
      </c>
      <c r="AO724" s="36" t="str">
        <f t="shared" ca="1" si="143"/>
        <v>05</v>
      </c>
      <c r="AP724" s="36" t="str">
        <f t="shared" ca="1" si="143"/>
        <v>00</v>
      </c>
      <c r="AQ724" s="36" t="str">
        <f t="shared" ca="1" si="143"/>
        <v>00</v>
      </c>
      <c r="AR724" s="36" t="str">
        <f t="shared" ca="1" si="143"/>
        <v>錯誤: 找不到列值 '0.067'，搜尋範圍為第 1 到 31 行，欄位 BY</v>
      </c>
      <c r="AS724" s="36"/>
    </row>
    <row r="725" spans="19:45" ht="30" customHeight="1" x14ac:dyDescent="0.25">
      <c r="S725" s="7" t="s">
        <v>705</v>
      </c>
      <c r="T725" s="15" t="s">
        <v>1152</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-38</v>
      </c>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1088</v>
      </c>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1085</v>
      </c>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S731" s="7" t="s">
        <v>12</v>
      </c>
      <c r="T731" s="15" t="s">
        <v>548</v>
      </c>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t="s">
        <v>773</v>
      </c>
      <c r="T732" s="15" t="s">
        <v>562</v>
      </c>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S734" s="7" t="s">
        <v>590</v>
      </c>
      <c r="T734" s="15">
        <f>VLOOKUP(T719,MPN!$A$1:$E$997,4,FALSE)</f>
        <v>-42</v>
      </c>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S735" s="7" t="s">
        <v>693</v>
      </c>
      <c r="T735" s="15">
        <v>0.8</v>
      </c>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S736" s="7" t="s">
        <v>604</v>
      </c>
      <c r="T736" s="7" t="e">
        <f>VLOOKUP($T723,$AU$1:$AZ$31,MATCH($T717,$AU$1:$AZ$1,0),FALSE)&amp;"_"&amp;T725</f>
        <v>#N/A</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tr">
        <f>VLOOKUP($T719,MPN!$A$1:$E$497,2,FALSE)</f>
        <v>AMIC</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tr">
        <f>VLOOKUP($T720,ASIC!$A$1:$B$200,2,FALSE)</f>
        <v>304ZA</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tr">
        <f>VLOOKUP($T721,Sensor!$A$1:$B$100,2,FALSE)</f>
        <v>N014A</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tr">
        <f>VLOOKUP($T719,MPN!$A$1:$E$497,5,FALSE)</f>
        <v>Default</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t="e">
        <f>VLOOKUP(T730,$DT$1:$DV$31,3,FALSE)</f>
        <v>#N/A</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44817</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5</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-42+/-0.8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70~150 (uA)
Vdc&amp;Remark: -</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15V</v>
      </c>
      <c r="T750" s="3" t="s">
        <v>255</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14V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13V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12V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11V</v>
      </c>
      <c r="T754" s="3" t="s">
        <v>562</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10V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t="s">
        <v>562</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v>0</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v>0</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VLOOKUP(U781,$DX$1:$DZ$21,3,FALSE)</f>
        <v>-</v>
      </c>
      <c r="AD781" s="8"/>
    </row>
    <row r="782" spans="19:45" ht="30" customHeight="1" x14ac:dyDescent="0.25">
      <c r="S782" s="7" t="s">
        <v>24</v>
      </c>
      <c r="T782" s="15" t="s">
        <v>1163</v>
      </c>
      <c r="U782" s="5" t="s">
        <v>23</v>
      </c>
      <c r="V782" s="7" t="str">
        <f>VLOOKUP(U781,$DX$1:$DZ$21,2,FALSE)</f>
        <v>-</v>
      </c>
      <c r="W782" s="19"/>
      <c r="X782" s="19"/>
      <c r="Y782" s="19"/>
      <c r="Z782" s="19"/>
      <c r="AA782" s="5" t="s">
        <v>592</v>
      </c>
      <c r="AB782" s="26" t="e">
        <f>T801&amp;"_"&amp;ABS(T799)&amp;"dB_"&amp;T803&amp;"_"&amp;T804&amp;"_"&amp;GetAbsMaxMinText(AF785:AG844)&amp;"_"&amp;T784&amp;"_"&amp;T783&amp;S781&amp;"."&amp;T807</f>
        <v>#N/A</v>
      </c>
      <c r="AC782" s="18"/>
      <c r="AD782" s="18"/>
      <c r="AE782" s="18"/>
      <c r="AF782" s="18"/>
      <c r="AG782" s="18"/>
      <c r="AH782" s="19"/>
      <c r="AI782" s="19" t="s">
        <v>2</v>
      </c>
      <c r="AJ782" s="16" t="s">
        <v>1290</v>
      </c>
      <c r="AK782" s="16"/>
      <c r="AL782" s="16"/>
      <c r="AM782" s="16"/>
      <c r="AN782" s="16"/>
      <c r="AO782" s="16"/>
      <c r="AP782" s="16"/>
      <c r="AQ782" s="16"/>
      <c r="AR782" s="16"/>
      <c r="AS782" s="16"/>
    </row>
    <row r="783" spans="19:45" ht="30" customHeight="1" x14ac:dyDescent="0.25">
      <c r="S783" s="7" t="s">
        <v>5</v>
      </c>
      <c r="T783" s="15" t="s">
        <v>1162</v>
      </c>
      <c r="U783" s="32"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1288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t="s">
        <v>726</v>
      </c>
    </row>
    <row r="785" spans="19:45" ht="30" customHeight="1" x14ac:dyDescent="0.25">
      <c r="S785" s="7" t="s">
        <v>18</v>
      </c>
      <c r="T785" s="15" t="s">
        <v>1278</v>
      </c>
      <c r="U785" s="36" t="str">
        <f t="shared" ref="U785:U793" ca="1" si="144">ConfigCode($AA785,$AN785,$AO785,$AP785,$AQ785,$AR785,$AF785,$AG785,2)</f>
        <v>Code Error</v>
      </c>
      <c r="V785" s="37"/>
      <c r="W785" s="37"/>
      <c r="X785" s="68"/>
      <c r="Y785" s="68"/>
      <c r="Z785" s="55" t="e">
        <f t="shared" ref="Z785:Z793" ca="1" si="145" xml:space="preserve">
N("vbias,vlookup vbias range")+
VLOOKUP($AA785,INDIRECT(BoxVal(ROW($AA785),34,COLUMN(T781))),2,FALSE)+
N("gain")+
$AB785+
N("vcm")+
VLOOKUP($AC785,$CT$1:$DC$31,7,FALSE)+
N("(vbias*vcp*vbg-vbias)*sensor ratio")+
VbiasCal($AA785,$AD785,$AE785,BoxVal(ROW($AC785),18,COLUMN($T$22)))+
N("vbias ref+gain ref")+
$V785+$W785</f>
        <v>#N/A</v>
      </c>
      <c r="AA785" s="39" t="s">
        <v>1284</v>
      </c>
      <c r="AB785" s="40">
        <v>0</v>
      </c>
      <c r="AC785" s="40" t="s">
        <v>996</v>
      </c>
      <c r="AD785" s="40">
        <v>1</v>
      </c>
      <c r="AE785" s="41" t="s">
        <v>436</v>
      </c>
      <c r="AF785" s="42">
        <v>-35.6</v>
      </c>
      <c r="AG785" s="42">
        <v>-35.1</v>
      </c>
      <c r="AH785" s="43" t="e">
        <f t="shared" ref="AH785:AH793" ca="1" si="146">$AF785+$Z785</f>
        <v>#N/A</v>
      </c>
      <c r="AI785" s="43" t="e">
        <f t="shared" ref="AI785:AI793" ca="1" si="147">$AG785+$Z785</f>
        <v>#N/A</v>
      </c>
      <c r="AJ785" s="44" t="e">
        <f t="shared" ref="AJ785:AJ793" ca="1" si="148" xml:space="preserve">
N("initial sens-loopgain")+
$AF785-BoxVal(ROW($AA785),26,COLUMN(INDIRECT("T"&amp;(INT(ROW($AA802)/65))*65+2)))</f>
        <v>#N/A</v>
      </c>
      <c r="AK785" s="44" t="e">
        <f t="shared" ref="AK785:AK793" ca="1" si="149">AJ785+(AG785-AF785)</f>
        <v>#N/A</v>
      </c>
      <c r="AL785" s="44" t="e">
        <f t="shared" ref="AL785:AL793" ca="1" si="150" xml:space="preserve">
N("initial sens-loopgain-gain-gain ref-vcm")+
$AH785-
BoxVal(ROW($AA785),26,COLUMN(INDIRECT("T"&amp;(INT(ROW($AA802)/65))*65+2)))-
$AB785-
$W785-
IFERROR(VLOOKUP($AC785,$CT$1:$DC$31,7,FALSE),0)</f>
        <v>#N/A</v>
      </c>
      <c r="AM785" s="44" t="e">
        <f t="shared" ref="AM785:AM793" ca="1" si="151">AL785+(AG785-AF785)</f>
        <v>#N/A</v>
      </c>
      <c r="AN785" s="36" t="str">
        <f t="shared" ref="AN785:AN793" ca="1" si="152">IF(BoxVal(ROW(AA785),9,COLUMN(T783))="FIX","00",ManualLookup(AA785,BoxVal(ROW(AA785),4,COLUMN(AN783)),INDIRECT(DN$3)))</f>
        <v>錯誤: 找不到列值 '8V'，搜尋範圍為第 1 到 31 行，欄位 BB</v>
      </c>
      <c r="AO785" s="36" t="str">
        <f t="shared" ref="AO785:AO793" ca="1" si="153">ManualLookup(AB785,BoxVal(ROW(AB785),4,COLUMN(AO783)),INDIRECT(DO$3))</f>
        <v>00</v>
      </c>
      <c r="AP785" s="36" t="str">
        <f t="shared" ref="AP785:AP793" ca="1" si="154">ManualLookup(AC785,BoxVal(ROW(AC785),4,COLUMN(AP783)),INDIRECT(DP$3))</f>
        <v>00</v>
      </c>
      <c r="AQ785" s="36" t="str">
        <f t="shared" ref="AQ785:AQ793" ca="1" si="155">ManualLookup(AD785,BoxVal(ROW(AD785),4,COLUMN(AQ783)),INDIRECT(DQ$3))</f>
        <v>00</v>
      </c>
      <c r="AR785" s="36" t="str">
        <f t="shared" ref="AR785:AR793" ca="1" si="156">ManualLookup(AE785,BoxVal(ROW(AE785),4,COLUMN(AR783)),INDIRECT(DR$3))</f>
        <v>00</v>
      </c>
      <c r="AS785" s="33"/>
    </row>
    <row r="786" spans="19:45" ht="30" customHeight="1" x14ac:dyDescent="0.25">
      <c r="S786" s="7" t="s">
        <v>13</v>
      </c>
      <c r="T786" s="15" t="s">
        <v>1289</v>
      </c>
      <c r="U786" s="36" t="str">
        <f t="shared" ca="1" si="144"/>
        <v>Code Error</v>
      </c>
      <c r="V786" s="37"/>
      <c r="W786" s="37"/>
      <c r="X786" s="68"/>
      <c r="Y786" s="68"/>
      <c r="Z786" s="55" t="e">
        <f t="shared" ca="1" si="145"/>
        <v>#N/A</v>
      </c>
      <c r="AA786" s="39" t="s">
        <v>1284</v>
      </c>
      <c r="AB786" s="40">
        <v>0.5</v>
      </c>
      <c r="AC786" s="40" t="s">
        <v>996</v>
      </c>
      <c r="AD786" s="40">
        <v>1</v>
      </c>
      <c r="AE786" s="41" t="s">
        <v>436</v>
      </c>
      <c r="AF786" s="42">
        <v>-36.1</v>
      </c>
      <c r="AG786" s="47">
        <f t="shared" ref="AG786:AG793" si="157">AF785</f>
        <v>-35.6</v>
      </c>
      <c r="AH786" s="43" t="e">
        <f t="shared" ca="1" si="146"/>
        <v>#N/A</v>
      </c>
      <c r="AI786" s="43" t="e">
        <f t="shared" ca="1" si="147"/>
        <v>#N/A</v>
      </c>
      <c r="AJ786" s="44" t="e">
        <f t="shared" ca="1" si="148"/>
        <v>#N/A</v>
      </c>
      <c r="AK786" s="44" t="e">
        <f t="shared" ca="1" si="149"/>
        <v>#N/A</v>
      </c>
      <c r="AL786" s="44" t="e">
        <f t="shared" ca="1" si="150"/>
        <v>#N/A</v>
      </c>
      <c r="AM786" s="44" t="e">
        <f t="shared" ca="1" si="151"/>
        <v>#N/A</v>
      </c>
      <c r="AN786" s="36" t="str">
        <f t="shared" ca="1" si="152"/>
        <v>錯誤: 找不到列值 '8V'，搜尋範圍為第 1 到 31 行，欄位 BB</v>
      </c>
      <c r="AO786" s="36" t="str">
        <f t="shared" ca="1" si="153"/>
        <v>05</v>
      </c>
      <c r="AP786" s="36" t="str">
        <f t="shared" ca="1" si="154"/>
        <v>00</v>
      </c>
      <c r="AQ786" s="36" t="str">
        <f t="shared" ca="1" si="155"/>
        <v>00</v>
      </c>
      <c r="AR786" s="36" t="str">
        <f t="shared" ca="1" si="156"/>
        <v>00</v>
      </c>
      <c r="AS786" s="36"/>
    </row>
    <row r="787" spans="19:45" ht="30" customHeight="1" x14ac:dyDescent="0.25">
      <c r="S787" s="26"/>
      <c r="T787" s="17"/>
      <c r="U787" s="36" t="str">
        <f t="shared" ca="1" si="144"/>
        <v>Code Error</v>
      </c>
      <c r="V787" s="37">
        <v>0.05</v>
      </c>
      <c r="W787" s="37"/>
      <c r="X787" s="68"/>
      <c r="Y787" s="68"/>
      <c r="Z787" s="55" t="e">
        <f t="shared" ca="1" si="145"/>
        <v>#N/A</v>
      </c>
      <c r="AA787" s="39" t="s">
        <v>1268</v>
      </c>
      <c r="AB787" s="40">
        <v>1</v>
      </c>
      <c r="AC787" s="40" t="s">
        <v>995</v>
      </c>
      <c r="AD787" s="40">
        <v>1</v>
      </c>
      <c r="AE787" s="41" t="s">
        <v>436</v>
      </c>
      <c r="AF787" s="42">
        <v>-36.700000000000003</v>
      </c>
      <c r="AG787" s="47">
        <f t="shared" si="157"/>
        <v>-36.1</v>
      </c>
      <c r="AH787" s="43" t="e">
        <f t="shared" ca="1" si="146"/>
        <v>#N/A</v>
      </c>
      <c r="AI787" s="43" t="e">
        <f t="shared" ca="1" si="147"/>
        <v>#N/A</v>
      </c>
      <c r="AJ787" s="44" t="e">
        <f t="shared" ca="1" si="148"/>
        <v>#N/A</v>
      </c>
      <c r="AK787" s="44" t="e">
        <f t="shared" ca="1" si="149"/>
        <v>#N/A</v>
      </c>
      <c r="AL787" s="44" t="e">
        <f t="shared" ca="1" si="150"/>
        <v>#N/A</v>
      </c>
      <c r="AM787" s="44" t="e">
        <f t="shared" ca="1" si="151"/>
        <v>#N/A</v>
      </c>
      <c r="AN787" s="36" t="str">
        <f t="shared" ca="1" si="152"/>
        <v>錯誤: 找不到列值 '8V'，搜尋範圍為第 1 到 31 行，欄位 BB</v>
      </c>
      <c r="AO787" s="36" t="str">
        <f t="shared" ca="1" si="153"/>
        <v>06</v>
      </c>
      <c r="AP787" s="36" t="str">
        <f t="shared" ca="1" si="154"/>
        <v>00</v>
      </c>
      <c r="AQ787" s="36" t="str">
        <f t="shared" ca="1" si="155"/>
        <v>00</v>
      </c>
      <c r="AR787" s="36" t="str">
        <f t="shared" ca="1" si="156"/>
        <v>00</v>
      </c>
      <c r="AS787" s="36"/>
    </row>
    <row r="788" spans="19:45" ht="30" customHeight="1" x14ac:dyDescent="0.25">
      <c r="S788" s="7" t="s">
        <v>19</v>
      </c>
      <c r="T788" s="15" t="s">
        <v>1161</v>
      </c>
      <c r="U788" s="36" t="str">
        <f t="shared" ca="1" si="144"/>
        <v>Code Error</v>
      </c>
      <c r="V788" s="37">
        <v>0.2</v>
      </c>
      <c r="W788" s="37"/>
      <c r="X788" s="68"/>
      <c r="Y788" s="68"/>
      <c r="Z788" s="55" t="e">
        <f t="shared" ca="1" si="145"/>
        <v>#N/A</v>
      </c>
      <c r="AA788" s="39" t="s">
        <v>1268</v>
      </c>
      <c r="AB788" s="40">
        <v>1.5</v>
      </c>
      <c r="AC788" s="40" t="s">
        <v>995</v>
      </c>
      <c r="AD788" s="40">
        <v>1</v>
      </c>
      <c r="AE788" s="41" t="s">
        <v>436</v>
      </c>
      <c r="AF788" s="42">
        <v>-37</v>
      </c>
      <c r="AG788" s="47">
        <f t="shared" si="157"/>
        <v>-36.700000000000003</v>
      </c>
      <c r="AH788" s="43" t="e">
        <f t="shared" ca="1" si="146"/>
        <v>#N/A</v>
      </c>
      <c r="AI788" s="43" t="e">
        <f t="shared" ca="1" si="147"/>
        <v>#N/A</v>
      </c>
      <c r="AJ788" s="44" t="e">
        <f t="shared" ca="1" si="148"/>
        <v>#N/A</v>
      </c>
      <c r="AK788" s="44" t="e">
        <f t="shared" ca="1" si="149"/>
        <v>#N/A</v>
      </c>
      <c r="AL788" s="44" t="e">
        <f t="shared" ca="1" si="150"/>
        <v>#N/A</v>
      </c>
      <c r="AM788" s="44" t="e">
        <f t="shared" ca="1" si="151"/>
        <v>#N/A</v>
      </c>
      <c r="AN788" s="36" t="str">
        <f t="shared" ca="1" si="152"/>
        <v>錯誤: 找不到列值 '8V'，搜尋範圍為第 1 到 31 行，欄位 BB</v>
      </c>
      <c r="AO788" s="36" t="str">
        <f t="shared" ca="1" si="153"/>
        <v>07</v>
      </c>
      <c r="AP788" s="36" t="str">
        <f t="shared" ca="1" si="154"/>
        <v>00</v>
      </c>
      <c r="AQ788" s="36" t="str">
        <f t="shared" ca="1" si="155"/>
        <v>00</v>
      </c>
      <c r="AR788" s="36" t="str">
        <f t="shared" ca="1" si="156"/>
        <v>00</v>
      </c>
      <c r="AS788" s="36"/>
    </row>
    <row r="789" spans="19:45" ht="30" customHeight="1" x14ac:dyDescent="0.25">
      <c r="S789" s="7" t="s">
        <v>15</v>
      </c>
      <c r="T789" s="15" t="s">
        <v>1151</v>
      </c>
      <c r="U789" s="36" t="str">
        <f t="shared" ca="1" si="144"/>
        <v>Code Error</v>
      </c>
      <c r="V789" s="37">
        <v>0.2</v>
      </c>
      <c r="W789" s="37"/>
      <c r="X789" s="68"/>
      <c r="Y789" s="68"/>
      <c r="Z789" s="55" t="e">
        <f t="shared" ca="1" si="145"/>
        <v>#N/A</v>
      </c>
      <c r="AA789" s="39" t="s">
        <v>1268</v>
      </c>
      <c r="AB789" s="40">
        <v>0.5</v>
      </c>
      <c r="AC789" s="40" t="s">
        <v>995</v>
      </c>
      <c r="AD789" s="40">
        <v>1</v>
      </c>
      <c r="AE789" s="41">
        <v>6.7000000000000004E-2</v>
      </c>
      <c r="AF789" s="42">
        <v>-37.4</v>
      </c>
      <c r="AG789" s="47">
        <f t="shared" si="157"/>
        <v>-37</v>
      </c>
      <c r="AH789" s="43" t="e">
        <f t="shared" ca="1" si="146"/>
        <v>#N/A</v>
      </c>
      <c r="AI789" s="43" t="e">
        <f t="shared" ca="1" si="147"/>
        <v>#N/A</v>
      </c>
      <c r="AJ789" s="44" t="e">
        <f t="shared" ca="1" si="148"/>
        <v>#N/A</v>
      </c>
      <c r="AK789" s="44" t="e">
        <f t="shared" ca="1" si="149"/>
        <v>#N/A</v>
      </c>
      <c r="AL789" s="44" t="e">
        <f t="shared" ca="1" si="150"/>
        <v>#N/A</v>
      </c>
      <c r="AM789" s="44" t="e">
        <f t="shared" ca="1" si="151"/>
        <v>#N/A</v>
      </c>
      <c r="AN789" s="36" t="str">
        <f t="shared" ca="1" si="152"/>
        <v>錯誤: 找不到列值 '8V'，搜尋範圍為第 1 到 31 行，欄位 BB</v>
      </c>
      <c r="AO789" s="36" t="str">
        <f t="shared" ca="1" si="153"/>
        <v>05</v>
      </c>
      <c r="AP789" s="36" t="str">
        <f t="shared" ca="1" si="154"/>
        <v>00</v>
      </c>
      <c r="AQ789" s="36" t="str">
        <f t="shared" ca="1" si="155"/>
        <v>00</v>
      </c>
      <c r="AR789" s="36" t="str">
        <f t="shared" ca="1" si="156"/>
        <v>錯誤: 找不到列值 '0.067'，搜尋範圍為第 1 到 31 行，欄位 BY</v>
      </c>
      <c r="AS789" s="36"/>
    </row>
    <row r="790" spans="19:45" ht="30" customHeight="1" x14ac:dyDescent="0.25">
      <c r="S790" s="7" t="s">
        <v>705</v>
      </c>
      <c r="T790" s="15" t="s">
        <v>1152</v>
      </c>
      <c r="U790" s="36" t="str">
        <f t="shared" ca="1" si="144"/>
        <v>Code Error</v>
      </c>
      <c r="V790" s="37">
        <v>0.2</v>
      </c>
      <c r="W790" s="37"/>
      <c r="X790" s="68"/>
      <c r="Y790" s="68"/>
      <c r="Z790" s="55" t="e">
        <f t="shared" ca="1" si="145"/>
        <v>#N/A</v>
      </c>
      <c r="AA790" s="39" t="s">
        <v>1268</v>
      </c>
      <c r="AB790" s="40">
        <v>1</v>
      </c>
      <c r="AC790" s="40" t="s">
        <v>995</v>
      </c>
      <c r="AD790" s="40">
        <v>1</v>
      </c>
      <c r="AE790" s="41">
        <v>6.7000000000000004E-2</v>
      </c>
      <c r="AF790" s="42">
        <v>-37.799999999999997</v>
      </c>
      <c r="AG790" s="47">
        <f t="shared" si="157"/>
        <v>-37.4</v>
      </c>
      <c r="AH790" s="43" t="e">
        <f t="shared" ca="1" si="146"/>
        <v>#N/A</v>
      </c>
      <c r="AI790" s="43" t="e">
        <f t="shared" ca="1" si="147"/>
        <v>#N/A</v>
      </c>
      <c r="AJ790" s="44" t="e">
        <f t="shared" ca="1" si="148"/>
        <v>#N/A</v>
      </c>
      <c r="AK790" s="44" t="e">
        <f t="shared" ca="1" si="149"/>
        <v>#N/A</v>
      </c>
      <c r="AL790" s="44" t="e">
        <f t="shared" ca="1" si="150"/>
        <v>#N/A</v>
      </c>
      <c r="AM790" s="44" t="e">
        <f t="shared" ca="1" si="151"/>
        <v>#N/A</v>
      </c>
      <c r="AN790" s="36" t="str">
        <f t="shared" ca="1" si="152"/>
        <v>錯誤: 找不到列值 '8V'，搜尋範圍為第 1 到 31 行，欄位 BB</v>
      </c>
      <c r="AO790" s="36" t="str">
        <f t="shared" ca="1" si="153"/>
        <v>06</v>
      </c>
      <c r="AP790" s="36" t="str">
        <f t="shared" ca="1" si="154"/>
        <v>00</v>
      </c>
      <c r="AQ790" s="36" t="str">
        <f t="shared" ca="1" si="155"/>
        <v>00</v>
      </c>
      <c r="AR790" s="36" t="str">
        <f t="shared" ca="1" si="156"/>
        <v>錯誤: 找不到列值 '0.067'，搜尋範圍為第 1 到 31 行，欄位 BY</v>
      </c>
      <c r="AS790" s="36"/>
    </row>
    <row r="791" spans="19:45" ht="30" customHeight="1" x14ac:dyDescent="0.25">
      <c r="S791" s="7" t="s">
        <v>605</v>
      </c>
      <c r="T791" s="15" t="s">
        <v>991</v>
      </c>
      <c r="U791" s="36" t="str">
        <f t="shared" ca="1" si="144"/>
        <v>Code Error</v>
      </c>
      <c r="V791" s="37"/>
      <c r="W791" s="37"/>
      <c r="X791" s="68"/>
      <c r="Y791" s="68"/>
      <c r="Z791" s="55" t="e">
        <f t="shared" ca="1" si="145"/>
        <v>#N/A</v>
      </c>
      <c r="AA791" s="39" t="s">
        <v>965</v>
      </c>
      <c r="AB791" s="40">
        <v>0</v>
      </c>
      <c r="AC791" s="40" t="s">
        <v>995</v>
      </c>
      <c r="AD791" s="40">
        <v>1</v>
      </c>
      <c r="AE791" s="41" t="s">
        <v>436</v>
      </c>
      <c r="AF791" s="42">
        <v>-38.299999999999997</v>
      </c>
      <c r="AG791" s="47">
        <f t="shared" si="157"/>
        <v>-37.799999999999997</v>
      </c>
      <c r="AH791" s="43" t="e">
        <f t="shared" ca="1" si="146"/>
        <v>#N/A</v>
      </c>
      <c r="AI791" s="43" t="e">
        <f t="shared" ca="1" si="147"/>
        <v>#N/A</v>
      </c>
      <c r="AJ791" s="44" t="e">
        <f t="shared" ca="1" si="148"/>
        <v>#N/A</v>
      </c>
      <c r="AK791" s="44" t="e">
        <f t="shared" ca="1" si="149"/>
        <v>#N/A</v>
      </c>
      <c r="AL791" s="44" t="e">
        <f t="shared" ca="1" si="150"/>
        <v>#N/A</v>
      </c>
      <c r="AM791" s="44" t="e">
        <f t="shared" ca="1" si="151"/>
        <v>#N/A</v>
      </c>
      <c r="AN791" s="36" t="str">
        <f t="shared" ca="1" si="152"/>
        <v>錯誤: 找不到列值 '9V'，搜尋範圍為第 1 到 31 行，欄位 BB</v>
      </c>
      <c r="AO791" s="36" t="str">
        <f t="shared" ca="1" si="153"/>
        <v>00</v>
      </c>
      <c r="AP791" s="36" t="str">
        <f t="shared" ca="1" si="154"/>
        <v>00</v>
      </c>
      <c r="AQ791" s="36" t="str">
        <f t="shared" ca="1" si="155"/>
        <v>00</v>
      </c>
      <c r="AR791" s="36" t="str">
        <f t="shared" ca="1" si="156"/>
        <v>00</v>
      </c>
      <c r="AS791" s="36"/>
    </row>
    <row r="792" spans="19:45" ht="30" customHeight="1" x14ac:dyDescent="0.25">
      <c r="S792" s="7" t="s">
        <v>721</v>
      </c>
      <c r="T792" s="15" t="s">
        <v>26</v>
      </c>
      <c r="U792" s="36" t="str">
        <f t="shared" ca="1" si="144"/>
        <v>Code Error</v>
      </c>
      <c r="V792" s="37"/>
      <c r="W792" s="37"/>
      <c r="X792" s="68"/>
      <c r="Y792" s="68"/>
      <c r="Z792" s="55" t="e">
        <f t="shared" ca="1" si="145"/>
        <v>#N/A</v>
      </c>
      <c r="AA792" s="39" t="s">
        <v>965</v>
      </c>
      <c r="AB792" s="40">
        <v>0.5</v>
      </c>
      <c r="AC792" s="40" t="s">
        <v>995</v>
      </c>
      <c r="AD792" s="40">
        <v>1</v>
      </c>
      <c r="AE792" s="41" t="s">
        <v>436</v>
      </c>
      <c r="AF792" s="42">
        <v>-38.799999999999997</v>
      </c>
      <c r="AG792" s="47">
        <f t="shared" si="157"/>
        <v>-38.299999999999997</v>
      </c>
      <c r="AH792" s="43" t="e">
        <f t="shared" ca="1" si="146"/>
        <v>#N/A</v>
      </c>
      <c r="AI792" s="43" t="e">
        <f t="shared" ca="1" si="147"/>
        <v>#N/A</v>
      </c>
      <c r="AJ792" s="44" t="e">
        <f t="shared" ca="1" si="148"/>
        <v>#N/A</v>
      </c>
      <c r="AK792" s="44" t="e">
        <f t="shared" ca="1" si="149"/>
        <v>#N/A</v>
      </c>
      <c r="AL792" s="44" t="e">
        <f t="shared" ca="1" si="150"/>
        <v>#N/A</v>
      </c>
      <c r="AM792" s="44" t="e">
        <f t="shared" ca="1" si="151"/>
        <v>#N/A</v>
      </c>
      <c r="AN792" s="36" t="str">
        <f t="shared" ca="1" si="152"/>
        <v>錯誤: 找不到列值 '9V'，搜尋範圍為第 1 到 31 行，欄位 BB</v>
      </c>
      <c r="AO792" s="36" t="str">
        <f t="shared" ca="1" si="153"/>
        <v>05</v>
      </c>
      <c r="AP792" s="36" t="str">
        <f t="shared" ca="1" si="154"/>
        <v>00</v>
      </c>
      <c r="AQ792" s="36" t="str">
        <f t="shared" ca="1" si="155"/>
        <v>00</v>
      </c>
      <c r="AR792" s="36" t="str">
        <f t="shared" ca="1" si="156"/>
        <v>00</v>
      </c>
      <c r="AS792" s="36"/>
    </row>
    <row r="793" spans="19:45" ht="30" customHeight="1" x14ac:dyDescent="0.25">
      <c r="S793" s="7" t="s">
        <v>20</v>
      </c>
      <c r="T793" s="15">
        <v>-38</v>
      </c>
      <c r="U793" s="36" t="str">
        <f t="shared" ca="1" si="144"/>
        <v>Code Error</v>
      </c>
      <c r="V793" s="37"/>
      <c r="W793" s="37"/>
      <c r="X793" s="38"/>
      <c r="Y793" s="38"/>
      <c r="Z793" s="55" t="e">
        <f t="shared" ca="1" si="145"/>
        <v>#N/A</v>
      </c>
      <c r="AA793" s="39" t="s">
        <v>965</v>
      </c>
      <c r="AB793" s="40">
        <v>1</v>
      </c>
      <c r="AC793" s="40" t="s">
        <v>995</v>
      </c>
      <c r="AD793" s="40">
        <v>1</v>
      </c>
      <c r="AE793" s="41" t="s">
        <v>436</v>
      </c>
      <c r="AF793" s="42">
        <v>-39.299999999999997</v>
      </c>
      <c r="AG793" s="47">
        <f t="shared" si="157"/>
        <v>-38.799999999999997</v>
      </c>
      <c r="AH793" s="43" t="e">
        <f t="shared" ca="1" si="146"/>
        <v>#N/A</v>
      </c>
      <c r="AI793" s="43" t="e">
        <f t="shared" ca="1" si="147"/>
        <v>#N/A</v>
      </c>
      <c r="AJ793" s="44" t="e">
        <f t="shared" ca="1" si="148"/>
        <v>#N/A</v>
      </c>
      <c r="AK793" s="44" t="e">
        <f t="shared" ca="1" si="149"/>
        <v>#N/A</v>
      </c>
      <c r="AL793" s="44" t="e">
        <f t="shared" ca="1" si="150"/>
        <v>#N/A</v>
      </c>
      <c r="AM793" s="44" t="e">
        <f t="shared" ca="1" si="151"/>
        <v>#N/A</v>
      </c>
      <c r="AN793" s="36" t="str">
        <f t="shared" ca="1" si="152"/>
        <v>錯誤: 找不到列值 '9V'，搜尋範圍為第 1 到 31 行，欄位 BB</v>
      </c>
      <c r="AO793" s="36" t="str">
        <f t="shared" ca="1" si="153"/>
        <v>06</v>
      </c>
      <c r="AP793" s="36" t="str">
        <f t="shared" ca="1" si="154"/>
        <v>00</v>
      </c>
      <c r="AQ793" s="36" t="str">
        <f t="shared" ca="1" si="155"/>
        <v>00</v>
      </c>
      <c r="AR793" s="36" t="str">
        <f t="shared" ca="1" si="156"/>
        <v>00</v>
      </c>
      <c r="AS793" s="36"/>
    </row>
    <row r="794" spans="19:45" ht="30" customHeight="1" x14ac:dyDescent="0.25">
      <c r="S794" s="7" t="s">
        <v>691</v>
      </c>
      <c r="T794" s="15" t="s">
        <v>1088</v>
      </c>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S795" s="7" t="s">
        <v>544</v>
      </c>
      <c r="T795" s="15" t="s">
        <v>1085</v>
      </c>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S796" s="7" t="s">
        <v>12</v>
      </c>
      <c r="T796" s="15" t="s">
        <v>548</v>
      </c>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t="s">
        <v>773</v>
      </c>
      <c r="T797" s="15" t="s">
        <v>562</v>
      </c>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S798" s="7" t="s">
        <v>573</v>
      </c>
      <c r="T798" s="15">
        <v>1.1000000000000001</v>
      </c>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S799" s="7" t="s">
        <v>590</v>
      </c>
      <c r="T799" s="15">
        <f>VLOOKUP(T784,MPN!$A$1:$E$997,4,FALSE)</f>
        <v>-38</v>
      </c>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S800" s="7" t="s">
        <v>693</v>
      </c>
      <c r="T800" s="15">
        <v>0.8</v>
      </c>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S801" s="7" t="s">
        <v>604</v>
      </c>
      <c r="T801" s="7" t="e">
        <f>VLOOKUP($T788,$AU$1:$AZ$31,MATCH($T782,$AU$1:$AZ$1,0),FALSE)&amp;"_"&amp;T790</f>
        <v>#N/A</v>
      </c>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S802" s="7" t="s">
        <v>424</v>
      </c>
      <c r="T802" s="7" t="str">
        <f>VLOOKUP($T784,MPN!$A$1:$E$497,2,FALSE)</f>
        <v>AMIC</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tr">
        <f>VLOOKUP($T785,ASIC!$A$1:$B$200,2,FALSE)</f>
        <v>304ZA</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tr">
        <f>VLOOKUP($T786,Sensor!$A$1:$B$100,2,FALSE)</f>
        <v>N014A</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tr">
        <f>VLOOKUP($T784,MPN!$A$1:$E$497,5,FALSE)</f>
        <v>Default</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t="e">
        <f>VLOOKUP(T795,$DT$1:$DV$31,3,FALSE)</f>
        <v>#N/A</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2</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44932</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9</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70~150 (uA)
Vdc&amp;Remark: -</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15V</v>
      </c>
      <c r="T815" s="3" t="s">
        <v>255</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14V</v>
      </c>
      <c r="T816" s="3" t="s">
        <v>562</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13V</v>
      </c>
      <c r="T817" s="3" t="s">
        <v>562</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12V</v>
      </c>
      <c r="T818" s="3" t="s">
        <v>562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11V</v>
      </c>
      <c r="T819" s="3" t="s">
        <v>562</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10V</v>
      </c>
      <c r="T820" s="3">
        <v>0</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-2.7</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v>0</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VLOOKUP(U846,$DX$1:$DZ$21,3,FALSE)</f>
        <v>-</v>
      </c>
      <c r="AD846" s="8"/>
    </row>
    <row r="847" spans="19:45" ht="30" customHeight="1" x14ac:dyDescent="0.25">
      <c r="S847" s="7" t="s">
        <v>24</v>
      </c>
      <c r="T847" s="15" t="s">
        <v>1154</v>
      </c>
      <c r="U847" s="5" t="s">
        <v>23</v>
      </c>
      <c r="V847" s="7" t="str">
        <f>VLOOKUP(U846,$DX$1:$DZ$21,2,FALSE)</f>
        <v>-</v>
      </c>
      <c r="W847" s="19"/>
      <c r="X847" s="19"/>
      <c r="Y847" s="19"/>
      <c r="Z847" s="19"/>
      <c r="AA847" s="5" t="s">
        <v>592</v>
      </c>
      <c r="AB847" s="26" t="e">
        <f>T866&amp;"_"&amp;ABS(T864)&amp;"dB_"&amp;T868&amp;"_"&amp;T869&amp;"_"&amp;GetAbsMaxMinText(AF850:AG909)&amp;"_"&amp;T849&amp;"_"&amp;T848&amp;S846&amp;"."&amp;T872</f>
        <v>#N/A</v>
      </c>
      <c r="AC847" s="18"/>
      <c r="AD847" s="18"/>
      <c r="AE847" s="18"/>
      <c r="AF847" s="18"/>
      <c r="AG847" s="18"/>
      <c r="AH847" s="19"/>
      <c r="AI847" s="19" t="s">
        <v>2</v>
      </c>
      <c r="AJ847" s="16" t="s">
        <v>1290</v>
      </c>
      <c r="AK847" s="16"/>
      <c r="AL847" s="16"/>
      <c r="AM847" s="16"/>
      <c r="AN847" s="16"/>
      <c r="AO847" s="16"/>
      <c r="AP847" s="16"/>
      <c r="AQ847" s="16"/>
      <c r="AR847" s="16"/>
      <c r="AS847" s="16"/>
    </row>
    <row r="848" spans="19:45" ht="30" customHeight="1" x14ac:dyDescent="0.25">
      <c r="S848" s="7" t="s">
        <v>5</v>
      </c>
      <c r="T848" s="15" t="s">
        <v>1276</v>
      </c>
      <c r="U848" s="32"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1191</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t="s">
        <v>726</v>
      </c>
    </row>
    <row r="850" spans="19:45" ht="30" customHeight="1" x14ac:dyDescent="0.25">
      <c r="S850" s="7" t="s">
        <v>18</v>
      </c>
      <c r="T850" s="15" t="s">
        <v>1278</v>
      </c>
      <c r="U850" s="36" t="str">
        <f t="shared" ref="U850:U856" ca="1" si="158">ConfigCode($AA850,$AN850,$AO850,$AP850,$AQ850,$AR850,$AF850,$AG850,2)</f>
        <v>0x40=-42.80,-42.00;</v>
      </c>
      <c r="V850" s="37"/>
      <c r="W850" s="37"/>
      <c r="X850" s="68"/>
      <c r="Y850" s="68"/>
      <c r="Z850" s="55" t="e">
        <f t="shared" ref="Z850:Z856" ca="1" si="159" xml:space="preserve">
N("vbias,vlookup vbias range")+
VLOOKUP($AA850,INDIRECT(BoxVal(ROW($AA850),34,COLUMN(T846))),2,FALSE)+
N("gain")+
$AB850+
N("vcm")+
VLOOKUP($AC850,$CT$1:$DC$31,7,FALSE)+
N("(vbias*vcp*vbg-vbias)*sensor ratio")+
VbiasCal($AA850,$AD850,$AE850,BoxVal(ROW($AC850),18,COLUMN($T$22)))+
N("vbias ref+gain ref")+
$V850+$W850</f>
        <v>#VALUE!</v>
      </c>
      <c r="AA850" s="39" t="s">
        <v>1150</v>
      </c>
      <c r="AB850" s="40">
        <v>0</v>
      </c>
      <c r="AC850" s="40" t="s">
        <v>996</v>
      </c>
      <c r="AD850" s="40">
        <v>1</v>
      </c>
      <c r="AE850" s="41" t="s">
        <v>436</v>
      </c>
      <c r="AF850" s="42">
        <v>-42.8</v>
      </c>
      <c r="AG850" s="42">
        <v>-42</v>
      </c>
      <c r="AH850" s="43" t="e">
        <f t="shared" ref="AH850:AH856" ca="1" si="160">$AF850+$Z850</f>
        <v>#VALUE!</v>
      </c>
      <c r="AI850" s="43" t="e">
        <f t="shared" ref="AI850:AI856" ca="1" si="161">$AG850+$Z850</f>
        <v>#VALUE!</v>
      </c>
      <c r="AJ850" s="44" t="e">
        <f t="shared" ref="AJ850:AJ856" ca="1" si="162" xml:space="preserve">
N("initial sens-loopgain")+
$AF850-BoxVal(ROW($AA850),26,COLUMN(INDIRECT("T"&amp;(INT(ROW($AA867)/65))*65+2)))</f>
        <v>#N/A</v>
      </c>
      <c r="AK850" s="44" t="e">
        <f t="shared" ref="AK850:AK856" ca="1" si="163">AJ850+(AG850-AF850)</f>
        <v>#N/A</v>
      </c>
      <c r="AL850" s="44" t="e">
        <f t="shared" ref="AL850:AL856" ca="1" si="164" xml:space="preserve">
N("initial sens-loopgain-gain-gain ref-vcm")+
$AH850-
BoxVal(ROW($AA850),26,COLUMN(INDIRECT("T"&amp;(INT(ROW($AA867)/65))*65+2)))-
$AB850-
$W850-
IFERROR(VLOOKUP($AC850,$CT$1:$DC$31,7,FALSE),0)</f>
        <v>#VALUE!</v>
      </c>
      <c r="AM850" s="44" t="e">
        <f t="shared" ref="AM850:AM856" ca="1" si="165">AL850+(AG850-AF850)</f>
        <v>#VALUE!</v>
      </c>
      <c r="AN850" s="36" t="str">
        <f t="shared" ref="AN850:AN856" ca="1" si="166">IF(BoxVal(ROW(AA850),9,COLUMN(T848))="FIX","00",ManualLookup(AA850,BoxVal(ROW(AA850),4,COLUMN(AN848)),INDIRECT(DN$3)))</f>
        <v>40</v>
      </c>
      <c r="AO850" s="36" t="str">
        <f t="shared" ref="AO850:AR856" ca="1" si="167">ManualLookup(AB850,BoxVal(ROW(AB850),4,COLUMN(AO848)),INDIRECT(DO$3))</f>
        <v>00</v>
      </c>
      <c r="AP850" s="36" t="str">
        <f t="shared" ca="1" si="167"/>
        <v>00</v>
      </c>
      <c r="AQ850" s="36" t="str">
        <f t="shared" ca="1" si="167"/>
        <v>00</v>
      </c>
      <c r="AR850" s="36" t="str">
        <f t="shared" ca="1" si="167"/>
        <v>00</v>
      </c>
      <c r="AS850" s="33"/>
    </row>
    <row r="851" spans="19:45" ht="30" customHeight="1" x14ac:dyDescent="0.25">
      <c r="S851" s="7" t="s">
        <v>13</v>
      </c>
      <c r="T851" s="15">
        <v>3021</v>
      </c>
      <c r="U851" s="36" t="str">
        <f t="shared" ca="1" si="158"/>
        <v>0x45=-43.30,-42.80;</v>
      </c>
      <c r="V851" s="37"/>
      <c r="W851" s="37"/>
      <c r="X851" s="68"/>
      <c r="Y851" s="68"/>
      <c r="Z851" s="55" t="e">
        <f t="shared" ca="1" si="159"/>
        <v>#VALUE!</v>
      </c>
      <c r="AA851" s="39" t="s">
        <v>1150</v>
      </c>
      <c r="AB851" s="40">
        <v>0.5</v>
      </c>
      <c r="AC851" s="40" t="s">
        <v>996</v>
      </c>
      <c r="AD851" s="40">
        <v>1</v>
      </c>
      <c r="AE851" s="41" t="s">
        <v>436</v>
      </c>
      <c r="AF851" s="42">
        <v>-43.3</v>
      </c>
      <c r="AG851" s="47">
        <f t="shared" ref="AG851:AG856" si="168">AF850</f>
        <v>-42.8</v>
      </c>
      <c r="AH851" s="43" t="e">
        <f t="shared" ca="1" si="160"/>
        <v>#VALUE!</v>
      </c>
      <c r="AI851" s="43" t="e">
        <f t="shared" ca="1" si="161"/>
        <v>#VALUE!</v>
      </c>
      <c r="AJ851" s="44" t="e">
        <f t="shared" ca="1" si="162"/>
        <v>#N/A</v>
      </c>
      <c r="AK851" s="44" t="e">
        <f t="shared" ca="1" si="163"/>
        <v>#N/A</v>
      </c>
      <c r="AL851" s="44" t="e">
        <f t="shared" ca="1" si="164"/>
        <v>#VALUE!</v>
      </c>
      <c r="AM851" s="44" t="e">
        <f t="shared" ca="1" si="165"/>
        <v>#VALUE!</v>
      </c>
      <c r="AN851" s="36" t="str">
        <f t="shared" ca="1" si="166"/>
        <v>40</v>
      </c>
      <c r="AO851" s="36" t="str">
        <f t="shared" ca="1" si="167"/>
        <v>05</v>
      </c>
      <c r="AP851" s="36" t="str">
        <f t="shared" ca="1" si="167"/>
        <v>00</v>
      </c>
      <c r="AQ851" s="36" t="str">
        <f t="shared" ca="1" si="167"/>
        <v>00</v>
      </c>
      <c r="AR851" s="36" t="str">
        <f t="shared" ca="1" si="167"/>
        <v>00</v>
      </c>
      <c r="AS851" s="36"/>
    </row>
    <row r="852" spans="19:45" ht="30" customHeight="1" x14ac:dyDescent="0.25">
      <c r="S852" s="26"/>
      <c r="T852" s="17"/>
      <c r="U852" s="36" t="str">
        <f t="shared" ca="1" si="158"/>
        <v>0x46=-43.80,-43.30;</v>
      </c>
      <c r="V852" s="37"/>
      <c r="W852" s="37"/>
      <c r="X852" s="68"/>
      <c r="Y852" s="68"/>
      <c r="Z852" s="55" t="e">
        <f t="shared" ca="1" si="159"/>
        <v>#VALUE!</v>
      </c>
      <c r="AA852" s="39" t="s">
        <v>587</v>
      </c>
      <c r="AB852" s="40">
        <v>1</v>
      </c>
      <c r="AC852" s="40" t="s">
        <v>995</v>
      </c>
      <c r="AD852" s="40">
        <v>1</v>
      </c>
      <c r="AE852" s="41" t="s">
        <v>436</v>
      </c>
      <c r="AF852" s="42">
        <v>-43.8</v>
      </c>
      <c r="AG852" s="47">
        <f t="shared" si="168"/>
        <v>-43.3</v>
      </c>
      <c r="AH852" s="43" t="e">
        <f t="shared" ca="1" si="160"/>
        <v>#VALUE!</v>
      </c>
      <c r="AI852" s="43" t="e">
        <f t="shared" ca="1" si="161"/>
        <v>#VALUE!</v>
      </c>
      <c r="AJ852" s="44" t="e">
        <f t="shared" ca="1" si="162"/>
        <v>#N/A</v>
      </c>
      <c r="AK852" s="44" t="e">
        <f t="shared" ca="1" si="163"/>
        <v>#N/A</v>
      </c>
      <c r="AL852" s="44" t="e">
        <f t="shared" ca="1" si="164"/>
        <v>#VALUE!</v>
      </c>
      <c r="AM852" s="44" t="e">
        <f t="shared" ca="1" si="165"/>
        <v>#VALUE!</v>
      </c>
      <c r="AN852" s="36" t="str">
        <f t="shared" ca="1" si="166"/>
        <v>40</v>
      </c>
      <c r="AO852" s="36" t="str">
        <f t="shared" ca="1" si="167"/>
        <v>06</v>
      </c>
      <c r="AP852" s="36" t="str">
        <f t="shared" ca="1" si="167"/>
        <v>00</v>
      </c>
      <c r="AQ852" s="36" t="str">
        <f t="shared" ca="1" si="167"/>
        <v>00</v>
      </c>
      <c r="AR852" s="36" t="str">
        <f t="shared" ca="1" si="167"/>
        <v>00</v>
      </c>
      <c r="AS852" s="36"/>
    </row>
    <row r="853" spans="19:45" ht="30" customHeight="1" x14ac:dyDescent="0.25">
      <c r="S853" s="7" t="s">
        <v>19</v>
      </c>
      <c r="T853" s="15" t="s">
        <v>1161</v>
      </c>
      <c r="U853" s="36" t="str">
        <f t="shared" ca="1" si="158"/>
        <v>0x50=-44.00,-43.80;</v>
      </c>
      <c r="V853" s="37"/>
      <c r="W853" s="37"/>
      <c r="X853" s="68"/>
      <c r="Y853" s="68"/>
      <c r="Z853" s="55" t="e">
        <f t="shared" ca="1" si="159"/>
        <v>#VALUE!</v>
      </c>
      <c r="AA853" s="39" t="s">
        <v>580</v>
      </c>
      <c r="AB853" s="40">
        <v>0</v>
      </c>
      <c r="AC853" s="40" t="s">
        <v>995</v>
      </c>
      <c r="AD853" s="40">
        <v>1</v>
      </c>
      <c r="AE853" s="41" t="s">
        <v>436</v>
      </c>
      <c r="AF853" s="42">
        <v>-44</v>
      </c>
      <c r="AG853" s="47">
        <f t="shared" si="168"/>
        <v>-43.8</v>
      </c>
      <c r="AH853" s="43" t="e">
        <f t="shared" ca="1" si="160"/>
        <v>#VALUE!</v>
      </c>
      <c r="AI853" s="43" t="e">
        <f t="shared" ca="1" si="161"/>
        <v>#VALUE!</v>
      </c>
      <c r="AJ853" s="44" t="e">
        <f t="shared" ca="1" si="162"/>
        <v>#N/A</v>
      </c>
      <c r="AK853" s="44" t="e">
        <f t="shared" ca="1" si="163"/>
        <v>#N/A</v>
      </c>
      <c r="AL853" s="44" t="e">
        <f t="shared" ca="1" si="164"/>
        <v>#VALUE!</v>
      </c>
      <c r="AM853" s="44" t="e">
        <f t="shared" ca="1" si="165"/>
        <v>#VALUE!</v>
      </c>
      <c r="AN853" s="36" t="str">
        <f t="shared" ca="1" si="166"/>
        <v>50</v>
      </c>
      <c r="AO853" s="36" t="str">
        <f t="shared" ca="1" si="167"/>
        <v>00</v>
      </c>
      <c r="AP853" s="36" t="str">
        <f t="shared" ca="1" si="167"/>
        <v>00</v>
      </c>
      <c r="AQ853" s="36" t="str">
        <f t="shared" ca="1" si="167"/>
        <v>00</v>
      </c>
      <c r="AR853" s="36" t="str">
        <f t="shared" ca="1" si="167"/>
        <v>00</v>
      </c>
      <c r="AS853" s="36"/>
    </row>
    <row r="854" spans="19:45" ht="30" customHeight="1" x14ac:dyDescent="0.25">
      <c r="S854" s="7" t="s">
        <v>15</v>
      </c>
      <c r="T854" s="15" t="s">
        <v>1151</v>
      </c>
      <c r="U854" s="36" t="str">
        <f t="shared" ca="1" si="158"/>
        <v>0x55=-44.50,-44.00;</v>
      </c>
      <c r="V854" s="37"/>
      <c r="W854" s="37"/>
      <c r="X854" s="68"/>
      <c r="Y854" s="68"/>
      <c r="Z854" s="55" t="e">
        <f t="shared" ca="1" si="159"/>
        <v>#VALUE!</v>
      </c>
      <c r="AA854" s="39" t="s">
        <v>580</v>
      </c>
      <c r="AB854" s="40">
        <v>0.5</v>
      </c>
      <c r="AC854" s="40" t="s">
        <v>995</v>
      </c>
      <c r="AD854" s="40">
        <v>1</v>
      </c>
      <c r="AE854" s="41" t="s">
        <v>436</v>
      </c>
      <c r="AF854" s="42">
        <v>-44.5</v>
      </c>
      <c r="AG854" s="47">
        <f t="shared" si="168"/>
        <v>-44</v>
      </c>
      <c r="AH854" s="43" t="e">
        <f t="shared" ca="1" si="160"/>
        <v>#VALUE!</v>
      </c>
      <c r="AI854" s="43" t="e">
        <f t="shared" ca="1" si="161"/>
        <v>#VALUE!</v>
      </c>
      <c r="AJ854" s="44" t="e">
        <f t="shared" ca="1" si="162"/>
        <v>#N/A</v>
      </c>
      <c r="AK854" s="44" t="e">
        <f t="shared" ca="1" si="163"/>
        <v>#N/A</v>
      </c>
      <c r="AL854" s="44" t="e">
        <f t="shared" ca="1" si="164"/>
        <v>#VALUE!</v>
      </c>
      <c r="AM854" s="44" t="e">
        <f t="shared" ca="1" si="165"/>
        <v>#VALUE!</v>
      </c>
      <c r="AN854" s="36" t="str">
        <f t="shared" ca="1" si="166"/>
        <v>50</v>
      </c>
      <c r="AO854" s="36" t="str">
        <f t="shared" ca="1" si="167"/>
        <v>05</v>
      </c>
      <c r="AP854" s="36" t="str">
        <f t="shared" ca="1" si="167"/>
        <v>00</v>
      </c>
      <c r="AQ854" s="36" t="str">
        <f t="shared" ca="1" si="167"/>
        <v>00</v>
      </c>
      <c r="AR854" s="36" t="str">
        <f t="shared" ca="1" si="167"/>
        <v>00</v>
      </c>
      <c r="AS854" s="36"/>
    </row>
    <row r="855" spans="19:45" ht="30" customHeight="1" x14ac:dyDescent="0.25">
      <c r="S855" s="7" t="s">
        <v>705</v>
      </c>
      <c r="T855" s="15" t="s">
        <v>1152</v>
      </c>
      <c r="U855" s="36" t="str">
        <f t="shared" ca="1" si="158"/>
        <v>0x56=-45.00,-44.50;</v>
      </c>
      <c r="V855" s="37"/>
      <c r="W855" s="37"/>
      <c r="X855" s="68"/>
      <c r="Y855" s="68"/>
      <c r="Z855" s="55" t="e">
        <f t="shared" ca="1" si="159"/>
        <v>#VALUE!</v>
      </c>
      <c r="AA855" s="39" t="s">
        <v>580</v>
      </c>
      <c r="AB855" s="40">
        <v>1</v>
      </c>
      <c r="AC855" s="40" t="s">
        <v>995</v>
      </c>
      <c r="AD855" s="40">
        <v>1</v>
      </c>
      <c r="AE855" s="41" t="s">
        <v>436</v>
      </c>
      <c r="AF855" s="42">
        <v>-45</v>
      </c>
      <c r="AG855" s="47">
        <f t="shared" si="168"/>
        <v>-44.5</v>
      </c>
      <c r="AH855" s="43" t="e">
        <f t="shared" ca="1" si="160"/>
        <v>#VALUE!</v>
      </c>
      <c r="AI855" s="43" t="e">
        <f t="shared" ca="1" si="161"/>
        <v>#VALUE!</v>
      </c>
      <c r="AJ855" s="44" t="e">
        <f t="shared" ca="1" si="162"/>
        <v>#N/A</v>
      </c>
      <c r="AK855" s="44" t="e">
        <f t="shared" ca="1" si="163"/>
        <v>#N/A</v>
      </c>
      <c r="AL855" s="44" t="e">
        <f t="shared" ca="1" si="164"/>
        <v>#VALUE!</v>
      </c>
      <c r="AM855" s="44" t="e">
        <f t="shared" ca="1" si="165"/>
        <v>#VALUE!</v>
      </c>
      <c r="AN855" s="36" t="str">
        <f t="shared" ca="1" si="166"/>
        <v>50</v>
      </c>
      <c r="AO855" s="36" t="str">
        <f t="shared" ca="1" si="167"/>
        <v>06</v>
      </c>
      <c r="AP855" s="36" t="str">
        <f t="shared" ca="1" si="167"/>
        <v>00</v>
      </c>
      <c r="AQ855" s="36" t="str">
        <f t="shared" ca="1" si="167"/>
        <v>00</v>
      </c>
      <c r="AR855" s="36" t="str">
        <f t="shared" ca="1" si="167"/>
        <v>00</v>
      </c>
      <c r="AS855" s="36"/>
    </row>
    <row r="856" spans="19:45" ht="30" customHeight="1" x14ac:dyDescent="0.25">
      <c r="S856" s="7" t="s">
        <v>605</v>
      </c>
      <c r="T856" s="15" t="s">
        <v>991</v>
      </c>
      <c r="U856" s="36" t="str">
        <f t="shared" ca="1" si="158"/>
        <v>0x57=-45.50,-45.00;</v>
      </c>
      <c r="V856" s="37"/>
      <c r="W856" s="37"/>
      <c r="X856" s="68"/>
      <c r="Y856" s="68"/>
      <c r="Z856" s="55" t="e">
        <f t="shared" ca="1" si="159"/>
        <v>#VALUE!</v>
      </c>
      <c r="AA856" s="39" t="s">
        <v>580</v>
      </c>
      <c r="AB856" s="40">
        <v>1.5</v>
      </c>
      <c r="AC856" s="40" t="s">
        <v>995</v>
      </c>
      <c r="AD856" s="40">
        <v>1</v>
      </c>
      <c r="AE856" s="41" t="s">
        <v>436</v>
      </c>
      <c r="AF856" s="42">
        <v>-45.5</v>
      </c>
      <c r="AG856" s="47">
        <f t="shared" si="168"/>
        <v>-45</v>
      </c>
      <c r="AH856" s="43" t="e">
        <f t="shared" ca="1" si="160"/>
        <v>#VALUE!</v>
      </c>
      <c r="AI856" s="43" t="e">
        <f t="shared" ca="1" si="161"/>
        <v>#VALUE!</v>
      </c>
      <c r="AJ856" s="44" t="e">
        <f t="shared" ca="1" si="162"/>
        <v>#N/A</v>
      </c>
      <c r="AK856" s="44" t="e">
        <f t="shared" ca="1" si="163"/>
        <v>#N/A</v>
      </c>
      <c r="AL856" s="44" t="e">
        <f t="shared" ca="1" si="164"/>
        <v>#VALUE!</v>
      </c>
      <c r="AM856" s="44" t="e">
        <f t="shared" ca="1" si="165"/>
        <v>#VALUE!</v>
      </c>
      <c r="AN856" s="36" t="str">
        <f t="shared" ca="1" si="166"/>
        <v>50</v>
      </c>
      <c r="AO856" s="36" t="str">
        <f t="shared" ca="1" si="167"/>
        <v>07</v>
      </c>
      <c r="AP856" s="36" t="str">
        <f t="shared" ca="1" si="167"/>
        <v>00</v>
      </c>
      <c r="AQ856" s="36" t="str">
        <f t="shared" ca="1" si="167"/>
        <v>00</v>
      </c>
      <c r="AR856" s="36" t="str">
        <f t="shared" ca="1" si="167"/>
        <v>00</v>
      </c>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1088</v>
      </c>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1085</v>
      </c>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S861" s="7" t="s">
        <v>12</v>
      </c>
      <c r="T861" s="15" t="s">
        <v>548</v>
      </c>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t="s">
        <v>773</v>
      </c>
      <c r="T862" s="15" t="s">
        <v>562</v>
      </c>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S863" s="7" t="s">
        <v>573</v>
      </c>
      <c r="T863" s="15">
        <v>1.1000000000000001</v>
      </c>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S864" s="7" t="s">
        <v>590</v>
      </c>
      <c r="T864" s="15">
        <f>VLOOKUP(T849,MPN!$A$1:$E$997,4,FALSE)</f>
        <v>-38</v>
      </c>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S866" s="7" t="s">
        <v>604</v>
      </c>
      <c r="T866" s="7" t="e">
        <f>VLOOKUP($T853,$AU$1:$AZ$31,MATCH($T847,$AU$1:$AZ$1,0),FALSE)&amp;"_"&amp;T855</f>
        <v>#N/A</v>
      </c>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S867" s="7" t="s">
        <v>424</v>
      </c>
      <c r="T867" s="7" t="str">
        <f>VLOOKUP($T849,MPN!$A$1:$E$497,2,FALSE)</f>
        <v>AMIC</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tr">
        <f>VLOOKUP($T850,ASIC!$A$1:$B$200,2,FALSE)</f>
        <v>304ZA</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tr">
        <f>VLOOKUP($T851,Sensor!$A$1:$B$100,2,FALSE)</f>
        <v>N025A</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tr">
        <f>VLOOKUP($T849,MPN!$A$1:$E$497,5,FALSE)</f>
        <v>Default</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t="e">
        <f>VLOOKUP(T860,$DT$1:$DV$31,3,FALSE)</f>
        <v>#N/A</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44867</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7</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70~150 (uA)
Vdc&amp;Remark: -</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15V</v>
      </c>
      <c r="T880" s="3">
        <v>6.9</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14V</v>
      </c>
      <c r="T881" s="3">
        <v>5.75</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13V</v>
      </c>
      <c r="T882" s="3">
        <v>4.5</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12V</v>
      </c>
      <c r="T883" s="3">
        <v>3</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11V</v>
      </c>
      <c r="T884" s="3">
        <v>1.55</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10V</v>
      </c>
      <c r="T885" s="3">
        <v>0</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t="s">
        <v>562</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v>0</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VLOOKUP(U911,$DX$1:$DZ$21,3,FALSE)</f>
        <v>-</v>
      </c>
      <c r="AD911" s="8"/>
    </row>
    <row r="912" spans="19:45" ht="30" customHeight="1" x14ac:dyDescent="0.25">
      <c r="S912" s="7" t="s">
        <v>24</v>
      </c>
      <c r="T912" s="15" t="s">
        <v>1154</v>
      </c>
      <c r="U912" s="5" t="s">
        <v>23</v>
      </c>
      <c r="V912" s="7" t="str">
        <f>VLOOKUP(U911,$DX$1:$DZ$21,2,FALSE)</f>
        <v>-</v>
      </c>
      <c r="W912" s="19"/>
      <c r="X912" s="19"/>
      <c r="Y912" s="19"/>
      <c r="Z912" s="19"/>
      <c r="AA912" s="5" t="s">
        <v>592</v>
      </c>
      <c r="AB912" s="26" t="e">
        <f>T931&amp;"_"&amp;ABS(T929)&amp;"dB_"&amp;T933&amp;"_"&amp;T934&amp;"_"&amp;GetAbsMaxMinText(AF915:AG974)&amp;"_"&amp;T914&amp;"_"&amp;T913&amp;S911&amp;"."&amp;T937</f>
        <v>#N/A</v>
      </c>
      <c r="AC912" s="18"/>
      <c r="AD912" s="18"/>
      <c r="AE912" s="18"/>
      <c r="AF912" s="18"/>
      <c r="AG912" s="18"/>
      <c r="AH912" s="19"/>
      <c r="AI912" s="19" t="s">
        <v>2</v>
      </c>
      <c r="AJ912" s="16" t="s">
        <v>1295</v>
      </c>
      <c r="AK912" s="16"/>
      <c r="AL912" s="16"/>
      <c r="AM912" s="16"/>
      <c r="AN912" s="16"/>
      <c r="AO912" s="16"/>
      <c r="AP912" s="16"/>
      <c r="AQ912" s="16"/>
      <c r="AR912" s="16"/>
      <c r="AS912" s="16"/>
    </row>
    <row r="913" spans="19:45" ht="30" customHeight="1" x14ac:dyDescent="0.25">
      <c r="S913" s="7" t="s">
        <v>5</v>
      </c>
      <c r="T913" s="15" t="s">
        <v>1162</v>
      </c>
      <c r="U913" s="32" t="str">
        <f>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1294</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VLOOKUP($T922,$DE$1:$DJ$31,2,FALSE)</f>
        <v>Full</v>
      </c>
      <c r="AO914" s="56" t="str">
        <f>VLOOKUP($T922,$DE$1:$DJ$31,3,FALSE)</f>
        <v>Full</v>
      </c>
      <c r="AP914" s="56" t="str">
        <f>VLOOKUP($T922,$DE$1:$DJ$31,4,FALSE)</f>
        <v>non</v>
      </c>
      <c r="AQ914" s="56" t="str">
        <f>VLOOKUP($T922,$DE$1:$DJ$31,5,FALSE)</f>
        <v>non</v>
      </c>
      <c r="AR914" s="56" t="str">
        <f>VLOOKUP($T922,$DE$1:$DJ$31,6,FALSE)</f>
        <v>Full</v>
      </c>
      <c r="AS914" s="35" t="s">
        <v>726</v>
      </c>
    </row>
    <row r="915" spans="19:45" ht="30" customHeight="1" x14ac:dyDescent="0.25">
      <c r="S915" s="7" t="s">
        <v>18</v>
      </c>
      <c r="T915" s="15" t="s">
        <v>1278</v>
      </c>
      <c r="U915" s="36" t="str">
        <f ca="1">ConfigCode($AA915,$AN915,$AO915,$AP915,$AQ915,$AR915,$AF915,$AG915,2)</f>
        <v>0x02=-38.50,-37.40;</v>
      </c>
      <c r="V915" s="37"/>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#N/A</v>
      </c>
      <c r="AA915" s="39" t="s">
        <v>1292</v>
      </c>
      <c r="AB915" s="40">
        <v>-2</v>
      </c>
      <c r="AC915" s="40" t="s">
        <v>996</v>
      </c>
      <c r="AD915" s="40">
        <v>1</v>
      </c>
      <c r="AE915" s="41" t="s">
        <v>436</v>
      </c>
      <c r="AF915" s="42">
        <v>-38.5</v>
      </c>
      <c r="AG915" s="42">
        <v>-37.4</v>
      </c>
      <c r="AH915" s="43" t="e">
        <f ca="1">$AF915+$Z915</f>
        <v>#N/A</v>
      </c>
      <c r="AI915" s="43" t="e">
        <f ca="1">$AG915+$Z915</f>
        <v>#N/A</v>
      </c>
      <c r="AJ915" s="44" t="e">
        <f ca="1" xml:space="preserve">
N("initial sens-loopgain")+
$AF915-BoxVal(ROW($AA915),26,COLUMN(INDIRECT("T"&amp;(INT(ROW($AA932)/65))*65+2)))</f>
        <v>#N/A</v>
      </c>
      <c r="AK915" s="44" t="e">
        <f ca="1">AJ915+(AG915-AF915)</f>
        <v>#N/A</v>
      </c>
      <c r="AL915" s="44" t="e">
        <f ca="1" xml:space="preserve">
N("initial sens-loopgain-gain-gain ref-vcm")+
$AH915-
BoxVal(ROW($AA915),26,COLUMN(INDIRECT("T"&amp;(INT(ROW($AA932)/65))*65+2)))-
$AB915-
$W915-
IFERROR(VLOOKUP($AC915,$CT$1:$DC$31,7,FALSE),0)</f>
        <v>#N/A</v>
      </c>
      <c r="AM915" s="44" t="e">
        <f ca="1">AL915+(AG915-AF915)</f>
        <v>#N/A</v>
      </c>
      <c r="AN915" s="36" t="str">
        <f ca="1">IF(BoxVal(ROW(AA915),9,COLUMN(T913))="FIX","00",ManualLookup(AA915,BoxVal(ROW(AA915),4,COLUMN(AN913)),INDIRECT(DN$3)))</f>
        <v>00</v>
      </c>
      <c r="AO915" s="36" t="str">
        <f t="shared" ref="AO915:AR919" ca="1" si="169">ManualLookup(AB915,BoxVal(ROW(AB915),4,COLUMN(AO913)),INDIRECT(DO$3))</f>
        <v>02</v>
      </c>
      <c r="AP915" s="36" t="str">
        <f t="shared" ca="1" si="169"/>
        <v>00</v>
      </c>
      <c r="AQ915" s="36" t="str">
        <f t="shared" ca="1" si="169"/>
        <v>00</v>
      </c>
      <c r="AR915" s="36" t="str">
        <f t="shared" ca="1" si="169"/>
        <v>00</v>
      </c>
      <c r="AS915" s="33"/>
    </row>
    <row r="916" spans="19:45" ht="30" customHeight="1" x14ac:dyDescent="0.25">
      <c r="S916" s="7" t="s">
        <v>13</v>
      </c>
      <c r="T916" s="15" t="s">
        <v>1289</v>
      </c>
      <c r="U916" s="36" t="str">
        <f ca="1">ConfigCode($AA916,$AN916,$AO916,$AP916,$AQ916,$AR916,$AF916,$AG916,2)</f>
        <v>0x03=-39.50,-38.50;</v>
      </c>
      <c r="V916" s="37"/>
      <c r="W916" s="37"/>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#N/A</v>
      </c>
      <c r="AA916" s="39" t="s">
        <v>1292</v>
      </c>
      <c r="AB916" s="40">
        <v>-1</v>
      </c>
      <c r="AC916" s="40" t="s">
        <v>996</v>
      </c>
      <c r="AD916" s="40">
        <v>1</v>
      </c>
      <c r="AE916" s="41" t="s">
        <v>436</v>
      </c>
      <c r="AF916" s="42">
        <v>-39.5</v>
      </c>
      <c r="AG916" s="47">
        <f>AF915</f>
        <v>-38.5</v>
      </c>
      <c r="AH916" s="43" t="e">
        <f ca="1">$AF916+$Z916</f>
        <v>#N/A</v>
      </c>
      <c r="AI916" s="43" t="e">
        <f ca="1">$AG916+$Z916</f>
        <v>#N/A</v>
      </c>
      <c r="AJ916" s="44" t="e">
        <f ca="1" xml:space="preserve">
N("initial sens-loopgain")+
$AF916-BoxVal(ROW($AA916),26,COLUMN(INDIRECT("T"&amp;(INT(ROW($AA933)/65))*65+2)))</f>
        <v>#N/A</v>
      </c>
      <c r="AK916" s="44" t="e">
        <f ca="1">AJ916+(AG916-AF916)</f>
        <v>#N/A</v>
      </c>
      <c r="AL916" s="44" t="e">
        <f ca="1" xml:space="preserve">
N("initial sens-loopgain-gain-gain ref-vcm")+
$AH916-
BoxVal(ROW($AA916),26,COLUMN(INDIRECT("T"&amp;(INT(ROW($AA933)/65))*65+2)))-
$AB916-
$W916-
IFERROR(VLOOKUP($AC916,$CT$1:$DC$31,7,FALSE),0)</f>
        <v>#N/A</v>
      </c>
      <c r="AM916" s="44" t="e">
        <f ca="1">AL916+(AG916-AF916)</f>
        <v>#N/A</v>
      </c>
      <c r="AN916" s="36" t="str">
        <f ca="1">IF(BoxVal(ROW(AA916),9,COLUMN(T914))="FIX","00",ManualLookup(AA916,BoxVal(ROW(AA916),4,COLUMN(AN914)),INDIRECT(DN$3)))</f>
        <v>00</v>
      </c>
      <c r="AO916" s="36" t="str">
        <f t="shared" ca="1" si="169"/>
        <v>03</v>
      </c>
      <c r="AP916" s="36" t="str">
        <f t="shared" ca="1" si="169"/>
        <v>00</v>
      </c>
      <c r="AQ916" s="36" t="str">
        <f t="shared" ca="1" si="169"/>
        <v>00</v>
      </c>
      <c r="AR916" s="36" t="str">
        <f t="shared" ca="1" si="169"/>
        <v>00</v>
      </c>
      <c r="AS916" s="36"/>
    </row>
    <row r="917" spans="19:45" ht="30" customHeight="1" x14ac:dyDescent="0.25">
      <c r="S917" s="26"/>
      <c r="T917" s="17"/>
      <c r="U917" s="36" t="str">
        <f ca="1">ConfigCode($AA917,$AN917,$AO917,$AP917,$AQ917,$AR917,$AF917,$AG917,2)</f>
        <v>0x00=-40.30,-39.50;</v>
      </c>
      <c r="V917" s="37"/>
      <c r="W917" s="37"/>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#N/A</v>
      </c>
      <c r="AA917" s="39" t="s">
        <v>1269</v>
      </c>
      <c r="AB917" s="40">
        <v>0</v>
      </c>
      <c r="AC917" s="40" t="s">
        <v>995</v>
      </c>
      <c r="AD917" s="40">
        <v>1</v>
      </c>
      <c r="AE917" s="41" t="s">
        <v>436</v>
      </c>
      <c r="AF917" s="42">
        <v>-40.299999999999997</v>
      </c>
      <c r="AG917" s="47">
        <f>AF916</f>
        <v>-39.5</v>
      </c>
      <c r="AH917" s="43" t="e">
        <f ca="1">$AF917+$Z917</f>
        <v>#N/A</v>
      </c>
      <c r="AI917" s="43" t="e">
        <f ca="1">$AG917+$Z917</f>
        <v>#N/A</v>
      </c>
      <c r="AJ917" s="44" t="e">
        <f ca="1" xml:space="preserve">
N("initial sens-loopgain")+
$AF917-BoxVal(ROW($AA917),26,COLUMN(INDIRECT("T"&amp;(INT(ROW($AA934)/65))*65+2)))</f>
        <v>#N/A</v>
      </c>
      <c r="AK917" s="44" t="e">
        <f ca="1">AJ917+(AG917-AF917)</f>
        <v>#N/A</v>
      </c>
      <c r="AL917" s="44" t="e">
        <f ca="1" xml:space="preserve">
N("initial sens-loopgain-gain-gain ref-vcm")+
$AH917-
BoxVal(ROW($AA917),26,COLUMN(INDIRECT("T"&amp;(INT(ROW($AA934)/65))*65+2)))-
$AB917-
$W917-
IFERROR(VLOOKUP($AC917,$CT$1:$DC$31,7,FALSE),0)</f>
        <v>#N/A</v>
      </c>
      <c r="AM917" s="44" t="e">
        <f ca="1">AL917+(AG917-AF917)</f>
        <v>#N/A</v>
      </c>
      <c r="AN917" s="36" t="str">
        <f ca="1">IF(BoxVal(ROW(AA917),9,COLUMN(T915))="FIX","00",ManualLookup(AA917,BoxVal(ROW(AA917),4,COLUMN(AN915)),INDIRECT(DN$3)))</f>
        <v>00</v>
      </c>
      <c r="AO917" s="36" t="str">
        <f t="shared" ca="1" si="169"/>
        <v>00</v>
      </c>
      <c r="AP917" s="36" t="str">
        <f t="shared" ca="1" si="169"/>
        <v>00</v>
      </c>
      <c r="AQ917" s="36" t="str">
        <f t="shared" ca="1" si="169"/>
        <v>00</v>
      </c>
      <c r="AR917" s="36" t="str">
        <f t="shared" ca="1" si="169"/>
        <v>00</v>
      </c>
      <c r="AS917" s="36"/>
    </row>
    <row r="918" spans="19:45" ht="30" customHeight="1" x14ac:dyDescent="0.25">
      <c r="S918" s="7" t="s">
        <v>19</v>
      </c>
      <c r="T918" s="15" t="s">
        <v>1292</v>
      </c>
      <c r="U918" s="36" t="str">
        <f ca="1">ConfigCode($AA918,$AN918,$AO918,$AP918,$AQ918,$AR918,$AF918,$AG918,2)</f>
        <v>0x05=-40.80,-40.30;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#N/A</v>
      </c>
      <c r="AA918" s="39" t="s">
        <v>1269</v>
      </c>
      <c r="AB918" s="40">
        <v>0.5</v>
      </c>
      <c r="AC918" s="40" t="s">
        <v>995</v>
      </c>
      <c r="AD918" s="40">
        <v>1</v>
      </c>
      <c r="AE918" s="41" t="s">
        <v>436</v>
      </c>
      <c r="AF918" s="42">
        <v>-40.799999999999997</v>
      </c>
      <c r="AG918" s="47">
        <f>AF917</f>
        <v>-40.299999999999997</v>
      </c>
      <c r="AH918" s="43" t="e">
        <f ca="1">$AF918+$Z918</f>
        <v>#N/A</v>
      </c>
      <c r="AI918" s="43" t="e">
        <f ca="1">$AG918+$Z918</f>
        <v>#N/A</v>
      </c>
      <c r="AJ918" s="44" t="e">
        <f ca="1" xml:space="preserve">
N("initial sens-loopgain")+
$AF918-BoxVal(ROW($AA918),26,COLUMN(INDIRECT("T"&amp;(INT(ROW($AA935)/65))*65+2)))</f>
        <v>#N/A</v>
      </c>
      <c r="AK918" s="44" t="e">
        <f ca="1">AJ918+(AG918-AF918)</f>
        <v>#N/A</v>
      </c>
      <c r="AL918" s="44" t="e">
        <f ca="1" xml:space="preserve">
N("initial sens-loopgain-gain-gain ref-vcm")+
$AH918-
BoxVal(ROW($AA918),26,COLUMN(INDIRECT("T"&amp;(INT(ROW($AA935)/65))*65+2)))-
$AB918-
$W918-
IFERROR(VLOOKUP($AC918,$CT$1:$DC$31,7,FALSE),0)</f>
        <v>#N/A</v>
      </c>
      <c r="AM918" s="44" t="e">
        <f ca="1">AL918+(AG918-AF918)</f>
        <v>#N/A</v>
      </c>
      <c r="AN918" s="36" t="str">
        <f ca="1">IF(BoxVal(ROW(AA918),9,COLUMN(T916))="FIX","00",ManualLookup(AA918,BoxVal(ROW(AA918),4,COLUMN(AN916)),INDIRECT(DN$3)))</f>
        <v>00</v>
      </c>
      <c r="AO918" s="36" t="str">
        <f t="shared" ca="1" si="169"/>
        <v>05</v>
      </c>
      <c r="AP918" s="36" t="str">
        <f t="shared" ca="1" si="169"/>
        <v>00</v>
      </c>
      <c r="AQ918" s="36" t="str">
        <f t="shared" ca="1" si="169"/>
        <v>00</v>
      </c>
      <c r="AR918" s="36" t="str">
        <f t="shared" ca="1" si="169"/>
        <v>00</v>
      </c>
      <c r="AS918" s="36"/>
    </row>
    <row r="919" spans="19:45" ht="30" customHeight="1" x14ac:dyDescent="0.25">
      <c r="S919" s="7" t="s">
        <v>15</v>
      </c>
      <c r="T919" s="15" t="s">
        <v>1157</v>
      </c>
      <c r="U919" s="36" t="str">
        <f ca="1">ConfigCode($AA919,$AN919,$AO919,$AP919,$AQ919,$AR919,$AF919,$AG919,2)</f>
        <v>0x06=-41.30,-40.80;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#N/A</v>
      </c>
      <c r="AA919" s="39" t="s">
        <v>1269</v>
      </c>
      <c r="AB919" s="40">
        <v>1</v>
      </c>
      <c r="AC919" s="40" t="s">
        <v>995</v>
      </c>
      <c r="AD919" s="40">
        <v>1</v>
      </c>
      <c r="AE919" s="41" t="s">
        <v>436</v>
      </c>
      <c r="AF919" s="42">
        <v>-41.3</v>
      </c>
      <c r="AG919" s="47">
        <f>AF918</f>
        <v>-40.799999999999997</v>
      </c>
      <c r="AH919" s="43" t="e">
        <f ca="1">$AF919+$Z919</f>
        <v>#N/A</v>
      </c>
      <c r="AI919" s="43" t="e">
        <f ca="1">$AG919+$Z919</f>
        <v>#N/A</v>
      </c>
      <c r="AJ919" s="44" t="e">
        <f ca="1" xml:space="preserve">
N("initial sens-loopgain")+
$AF919-BoxVal(ROW($AA919),26,COLUMN(INDIRECT("T"&amp;(INT(ROW($AA936)/65))*65+2)))</f>
        <v>#N/A</v>
      </c>
      <c r="AK919" s="44" t="e">
        <f ca="1">AJ919+(AG919-AF919)</f>
        <v>#N/A</v>
      </c>
      <c r="AL919" s="44" t="e">
        <f ca="1" xml:space="preserve">
N("initial sens-loopgain-gain-gain ref-vcm")+
$AH919-
BoxVal(ROW($AA919),26,COLUMN(INDIRECT("T"&amp;(INT(ROW($AA936)/65))*65+2)))-
$AB919-
$W919-
IFERROR(VLOOKUP($AC919,$CT$1:$DC$31,7,FALSE),0)</f>
        <v>#N/A</v>
      </c>
      <c r="AM919" s="44" t="e">
        <f ca="1">AL919+(AG919-AF919)</f>
        <v>#N/A</v>
      </c>
      <c r="AN919" s="36" t="str">
        <f ca="1">IF(BoxVal(ROW(AA919),9,COLUMN(T917))="FIX","00",ManualLookup(AA919,BoxVal(ROW(AA919),4,COLUMN(AN917)),INDIRECT(DN$3)))</f>
        <v>00</v>
      </c>
      <c r="AO919" s="36" t="str">
        <f t="shared" ca="1" si="169"/>
        <v>06</v>
      </c>
      <c r="AP919" s="36" t="str">
        <f t="shared" ca="1" si="169"/>
        <v>00</v>
      </c>
      <c r="AQ919" s="36" t="str">
        <f t="shared" ca="1" si="169"/>
        <v>00</v>
      </c>
      <c r="AR919" s="36" t="str">
        <f t="shared" ca="1" si="169"/>
        <v>00</v>
      </c>
      <c r="AS919" s="36"/>
    </row>
    <row r="920" spans="19:45" ht="30" customHeight="1" x14ac:dyDescent="0.25">
      <c r="S920" s="7" t="s">
        <v>705</v>
      </c>
      <c r="T920" s="15" t="s">
        <v>1152</v>
      </c>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1088</v>
      </c>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1085</v>
      </c>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S929" s="7" t="s">
        <v>590</v>
      </c>
      <c r="T929" s="15">
        <f>VLOOKUP(T914,MPN!$A$1:$E$997,4,FALSE)</f>
        <v>-40</v>
      </c>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S930" s="7" t="s">
        <v>693</v>
      </c>
      <c r="T930" s="15">
        <v>0.8</v>
      </c>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S931" s="7" t="s">
        <v>604</v>
      </c>
      <c r="T931" s="7" t="e">
        <f>VLOOKUP($T918,$AU$1:$AZ$31,MATCH($T912,$AU$1:$AZ$1,0),FALSE)&amp;"_"&amp;T920</f>
        <v>#N/A</v>
      </c>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S932" s="7" t="s">
        <v>424</v>
      </c>
      <c r="T932" s="7" t="str">
        <f>VLOOKUP($T914,MPN!$A$1:$E$497,2,FALSE)</f>
        <v>AMIC</v>
      </c>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S933" s="7" t="s">
        <v>16</v>
      </c>
      <c r="T933" s="7" t="str">
        <f>VLOOKUP($T915,ASIC!$A$1:$B$200,2,FALSE)</f>
        <v>304ZA</v>
      </c>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S934" s="7" t="s">
        <v>17</v>
      </c>
      <c r="T934" s="7" t="str">
        <f>VLOOKUP($T916,Sensor!$A$1:$B$100,2,FALSE)</f>
        <v>N014A</v>
      </c>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S935" s="7" t="s">
        <v>21</v>
      </c>
      <c r="T935" s="7" t="str">
        <f>VLOOKUP($T914,MPN!$A$1:$E$497,5,FALSE)</f>
        <v>Default</v>
      </c>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S936" s="7" t="s">
        <v>545</v>
      </c>
      <c r="T936" s="7" t="e">
        <f>VLOOKUP(T925,$DT$1:$DV$31,3,FALSE)</f>
        <v>#N/A</v>
      </c>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S937" s="7" t="s">
        <v>22</v>
      </c>
      <c r="T937" s="15">
        <v>0</v>
      </c>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S938" s="7" t="s">
        <v>696</v>
      </c>
      <c r="T938" s="28">
        <v>44817</v>
      </c>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S939" s="7" t="s">
        <v>694</v>
      </c>
      <c r="T939" s="15" t="s">
        <v>994</v>
      </c>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S940" s="7" t="s">
        <v>697</v>
      </c>
      <c r="T940" s="7">
        <f ca="1">COUNTA(U915:U974)</f>
        <v>5</v>
      </c>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S941" s="7" t="s">
        <v>715</v>
      </c>
      <c r="T941" s="7" t="str">
        <f>T929&amp;"+/-"&amp;T930&amp;" "&amp;T939</f>
        <v>-40+/-0.8 dBV</v>
      </c>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S942" s="7" t="s">
        <v>719</v>
      </c>
      <c r="T942" s="54" t="str">
        <f>T921&amp;" : "&amp;T924&amp;" "&amp;"(uA)"&amp;CHAR(10)&amp;"Vdc&amp;Remark: "&amp;T927</f>
        <v>3.3V : 70~150 (uA)
Vdc&amp;Remark: -</v>
      </c>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t="s">
        <v>14</v>
      </c>
      <c r="T944" s="2" t="str">
        <f>ADDRESS(ROW(S944),COLUMN($S$1))&amp;":"&amp;ADDRESS(ROW(S974),COLUMN($T$1))</f>
        <v>$S$944:$T$974</v>
      </c>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$BB$2</f>
        <v>15V</v>
      </c>
      <c r="T945" s="3" t="s">
        <v>255</v>
      </c>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$BB$3</f>
        <v>14V</v>
      </c>
      <c r="T946" s="3" t="s">
        <v>562</v>
      </c>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$BB$4</f>
        <v>13V</v>
      </c>
      <c r="T947" s="3" t="s">
        <v>562</v>
      </c>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$BB$5</f>
        <v>12V</v>
      </c>
      <c r="T948" s="3" t="s">
        <v>562</v>
      </c>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$BB$6</f>
        <v>11V</v>
      </c>
      <c r="T949" s="3" t="s">
        <v>562</v>
      </c>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$BB$7</f>
        <v>10V</v>
      </c>
      <c r="T950" s="3" t="s">
        <v>562</v>
      </c>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$BB$8</f>
        <v>FIX</v>
      </c>
      <c r="T951" s="3" t="s">
        <v>562</v>
      </c>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$BB$9</f>
        <v>Space</v>
      </c>
      <c r="T952" s="3">
        <v>0</v>
      </c>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$BB$10</f>
        <v>Config2</v>
      </c>
      <c r="T953" s="3">
        <v>0</v>
      </c>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$BB$11</f>
        <v>-</v>
      </c>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$BB$12</f>
        <v>-</v>
      </c>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$BB$13</f>
        <v>-</v>
      </c>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$BB$14</f>
        <v>-</v>
      </c>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$BB$15</f>
        <v>-</v>
      </c>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$BB$16</f>
        <v>-</v>
      </c>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$BB$17</f>
        <v>-</v>
      </c>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$BB$18</f>
        <v>-</v>
      </c>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$BB$19</f>
        <v>-</v>
      </c>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$BB$20</f>
        <v>-</v>
      </c>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$BB$21</f>
        <v>-</v>
      </c>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$BB$22</f>
        <v>-</v>
      </c>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$BB$23</f>
        <v>-</v>
      </c>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$BB$24</f>
        <v>-</v>
      </c>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$BB$25</f>
        <v>-</v>
      </c>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$BB$26</f>
        <v>-</v>
      </c>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$BB$27</f>
        <v>-</v>
      </c>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$BB$28</f>
        <v>-</v>
      </c>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$BB$29</f>
        <v>-</v>
      </c>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$BB$30</f>
        <v>-</v>
      </c>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$BB$31</f>
        <v>-</v>
      </c>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VLOOKUP(U976,$DX$1:$DZ$21,3,FALSE)</f>
        <v>-</v>
      </c>
      <c r="AD976" s="8"/>
    </row>
    <row r="977" spans="19:45" ht="30" customHeight="1" x14ac:dyDescent="0.25">
      <c r="S977" s="7" t="s">
        <v>24</v>
      </c>
      <c r="T977" s="15" t="s">
        <v>1154</v>
      </c>
      <c r="U977" s="5" t="s">
        <v>23</v>
      </c>
      <c r="V977" s="7" t="str">
        <f>VLOOKUP(U976,$DX$1:$DZ$21,2,FALSE)</f>
        <v>-</v>
      </c>
      <c r="W977" s="19"/>
      <c r="X977" s="19"/>
      <c r="Y977" s="19"/>
      <c r="Z977" s="19"/>
      <c r="AA977" s="5" t="s">
        <v>592</v>
      </c>
      <c r="AB977" s="26" t="e">
        <f>T996&amp;"_"&amp;ABS(T994)&amp;"dB_"&amp;T998&amp;"_"&amp;T999&amp;"_"&amp;GetAbsMaxMinText(AF980:AG1039)&amp;"_"&amp;T979&amp;"_"&amp;T978&amp;S976&amp;"."&amp;T1002</f>
        <v>#N/A</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1276</v>
      </c>
      <c r="U978" s="32" t="str">
        <f>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1296</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VLOOKUP($T987,$DE$1:$DJ$31,2,FALSE)</f>
        <v>Full</v>
      </c>
      <c r="AO979" s="56" t="str">
        <f>VLOOKUP($T987,$DE$1:$DJ$31,3,FALSE)</f>
        <v>Full</v>
      </c>
      <c r="AP979" s="56" t="str">
        <f>VLOOKUP($T987,$DE$1:$DJ$31,4,FALSE)</f>
        <v>non</v>
      </c>
      <c r="AQ979" s="56" t="str">
        <f>VLOOKUP($T987,$DE$1:$DJ$31,5,FALSE)</f>
        <v>non</v>
      </c>
      <c r="AR979" s="56" t="str">
        <f>VLOOKUP($T987,$DE$1:$DJ$31,6,FALSE)</f>
        <v>Full</v>
      </c>
      <c r="AS979" s="35" t="s">
        <v>726</v>
      </c>
    </row>
    <row r="980" spans="19:45" ht="30" customHeight="1" x14ac:dyDescent="0.25">
      <c r="S980" s="7" t="s">
        <v>18</v>
      </c>
      <c r="T980" s="15" t="s">
        <v>1278</v>
      </c>
      <c r="U980" s="36" t="str">
        <f t="shared" ref="U980:U990" ca="1" si="170">ConfigCode($AA980,$AN980,$AO980,$AP980,$AQ980,$AR980,$AF980,$AG980,2)</f>
        <v>Code Error</v>
      </c>
      <c r="V980" s="37"/>
      <c r="W980" s="37"/>
      <c r="X980" s="68"/>
      <c r="Y980" s="68"/>
      <c r="Z980" s="55" t="e">
        <f t="shared" ref="Z980:Z990" ca="1" si="171" xml:space="preserve">
N("vbias,vlookup vbias range")+
VLOOKUP($AA980,INDIRECT(BoxVal(ROW($AA980),34,COLUMN(T976))),2,FALSE)+
N("gain")+
$AB980+
N("vcm")+
VLOOKUP($AC980,$CT$1:$DC$31,7,FALSE)+
N("(vbias*vcp*vbg-vbias)*sensor ratio")+
VbiasCal($AA980,$AD980,$AE980,BoxVal(ROW($AC980),18,COLUMN($T$22)))+
N("vbias ref+gain ref")+
$V980+$W980</f>
        <v>#N/A</v>
      </c>
      <c r="AA980" s="39" t="s">
        <v>1161</v>
      </c>
      <c r="AB980" s="40">
        <v>0</v>
      </c>
      <c r="AC980" s="40" t="s">
        <v>996</v>
      </c>
      <c r="AD980" s="40">
        <v>1</v>
      </c>
      <c r="AE980" s="41" t="s">
        <v>436</v>
      </c>
      <c r="AF980" s="42">
        <v>-38.299999999999997</v>
      </c>
      <c r="AG980" s="42">
        <v>-37.5</v>
      </c>
      <c r="AH980" s="43" t="e">
        <f t="shared" ref="AH980:AH990" ca="1" si="172">$AF980+$Z980</f>
        <v>#N/A</v>
      </c>
      <c r="AI980" s="43" t="e">
        <f t="shared" ref="AI980:AI990" ca="1" si="173">$AG980+$Z980</f>
        <v>#N/A</v>
      </c>
      <c r="AJ980" s="44" t="e">
        <f t="shared" ref="AJ980:AJ990" ca="1" si="174" xml:space="preserve">
N("initial sens-loopgain")+
$AF980-BoxVal(ROW($AA980),26,COLUMN(INDIRECT("T"&amp;(INT(ROW($AA997)/65))*65+2)))</f>
        <v>#N/A</v>
      </c>
      <c r="AK980" s="44" t="e">
        <f t="shared" ref="AK980:AK990" ca="1" si="175">AJ980+(AG980-AF980)</f>
        <v>#N/A</v>
      </c>
      <c r="AL980" s="44" t="e">
        <f t="shared" ref="AL980:AL990" ca="1" si="176" xml:space="preserve">
N("initial sens-loopgain-gain-gain ref-vcm")+
$AH980-
BoxVal(ROW($AA980),26,COLUMN(INDIRECT("T"&amp;(INT(ROW($AA997)/65))*65+2)))-
$AB980-
$W980-
IFERROR(VLOOKUP($AC980,$CT$1:$DC$31,7,FALSE),0)</f>
        <v>#N/A</v>
      </c>
      <c r="AM980" s="44" t="e">
        <f t="shared" ref="AM980:AM990" ca="1" si="177">AL980+(AG980-AF980)</f>
        <v>#N/A</v>
      </c>
      <c r="AN980" s="36" t="str">
        <f t="shared" ref="AN980:AN990" ca="1" si="178">IF(BoxVal(ROW(AA980),9,COLUMN(T978))="FIX","00",ManualLookup(AA980,BoxVal(ROW(AA980),4,COLUMN(AN978)),INDIRECT(DN$3)))</f>
        <v>錯誤: 找不到列值 '9V'，搜尋範圍為第 1 到 31 行，欄位 BB</v>
      </c>
      <c r="AO980" s="36" t="str">
        <f t="shared" ref="AO980:AO990" ca="1" si="179">ManualLookup(AB980,BoxVal(ROW(AB980),4,COLUMN(AO978)),INDIRECT(DO$3))</f>
        <v>00</v>
      </c>
      <c r="AP980" s="36" t="str">
        <f t="shared" ref="AP980:AP990" ca="1" si="180">ManualLookup(AC980,BoxVal(ROW(AC980),4,COLUMN(AP978)),INDIRECT(DP$3))</f>
        <v>00</v>
      </c>
      <c r="AQ980" s="36" t="str">
        <f t="shared" ref="AQ980:AQ990" ca="1" si="181">ManualLookup(AD980,BoxVal(ROW(AD980),4,COLUMN(AQ978)),INDIRECT(DQ$3))</f>
        <v>00</v>
      </c>
      <c r="AR980" s="36" t="str">
        <f t="shared" ref="AR980:AR990" ca="1" si="182">ManualLookup(AE980,BoxVal(ROW(AE980),4,COLUMN(AR978)),INDIRECT(DR$3))</f>
        <v>00</v>
      </c>
      <c r="AS980" s="33"/>
    </row>
    <row r="981" spans="19:45" ht="30" customHeight="1" x14ac:dyDescent="0.25">
      <c r="S981" s="7" t="s">
        <v>13</v>
      </c>
      <c r="T981" s="15" t="s">
        <v>1297</v>
      </c>
      <c r="U981" s="36" t="str">
        <f t="shared" ca="1" si="170"/>
        <v>Code Error</v>
      </c>
      <c r="V981" s="37"/>
      <c r="W981" s="37"/>
      <c r="X981" s="68"/>
      <c r="Y981" s="68"/>
      <c r="Z981" s="55" t="e">
        <f t="shared" ca="1" si="171"/>
        <v>#N/A</v>
      </c>
      <c r="AA981" s="39" t="s">
        <v>1161</v>
      </c>
      <c r="AB981" s="40">
        <v>0.5</v>
      </c>
      <c r="AC981" s="40" t="s">
        <v>996</v>
      </c>
      <c r="AD981" s="40">
        <v>1</v>
      </c>
      <c r="AE981" s="41" t="s">
        <v>436</v>
      </c>
      <c r="AF981" s="42">
        <v>-38.799999999999997</v>
      </c>
      <c r="AG981" s="47">
        <f t="shared" ref="AG981:AG990" si="183">AF980</f>
        <v>-38.299999999999997</v>
      </c>
      <c r="AH981" s="43" t="e">
        <f t="shared" ca="1" si="172"/>
        <v>#N/A</v>
      </c>
      <c r="AI981" s="43" t="e">
        <f t="shared" ca="1" si="173"/>
        <v>#N/A</v>
      </c>
      <c r="AJ981" s="44" t="e">
        <f t="shared" ca="1" si="174"/>
        <v>#N/A</v>
      </c>
      <c r="AK981" s="44" t="e">
        <f t="shared" ca="1" si="175"/>
        <v>#N/A</v>
      </c>
      <c r="AL981" s="44" t="e">
        <f t="shared" ca="1" si="176"/>
        <v>#N/A</v>
      </c>
      <c r="AM981" s="44" t="e">
        <f t="shared" ca="1" si="177"/>
        <v>#N/A</v>
      </c>
      <c r="AN981" s="36" t="str">
        <f t="shared" ca="1" si="178"/>
        <v>錯誤: 找不到列值 '9V'，搜尋範圍為第 1 到 31 行，欄位 BB</v>
      </c>
      <c r="AO981" s="36" t="str">
        <f t="shared" ca="1" si="179"/>
        <v>05</v>
      </c>
      <c r="AP981" s="36" t="str">
        <f t="shared" ca="1" si="180"/>
        <v>00</v>
      </c>
      <c r="AQ981" s="36" t="str">
        <f t="shared" ca="1" si="181"/>
        <v>00</v>
      </c>
      <c r="AR981" s="36" t="str">
        <f t="shared" ca="1" si="182"/>
        <v>00</v>
      </c>
      <c r="AS981" s="36"/>
    </row>
    <row r="982" spans="19:45" ht="30" customHeight="1" x14ac:dyDescent="0.25">
      <c r="S982" s="26"/>
      <c r="T982" s="17"/>
      <c r="U982" s="36" t="str">
        <f t="shared" ca="1" si="170"/>
        <v>Code Error</v>
      </c>
      <c r="V982" s="37"/>
      <c r="W982" s="37"/>
      <c r="X982" s="68"/>
      <c r="Y982" s="68"/>
      <c r="Z982" s="55" t="e">
        <f t="shared" ca="1" si="171"/>
        <v>#N/A</v>
      </c>
      <c r="AA982" s="39" t="s">
        <v>965</v>
      </c>
      <c r="AB982" s="40">
        <v>1</v>
      </c>
      <c r="AC982" s="40" t="s">
        <v>995</v>
      </c>
      <c r="AD982" s="40">
        <v>1</v>
      </c>
      <c r="AE982" s="41" t="s">
        <v>436</v>
      </c>
      <c r="AF982" s="42">
        <v>-39.299999999999997</v>
      </c>
      <c r="AG982" s="47">
        <f t="shared" si="183"/>
        <v>-38.799999999999997</v>
      </c>
      <c r="AH982" s="43" t="e">
        <f t="shared" ca="1" si="172"/>
        <v>#N/A</v>
      </c>
      <c r="AI982" s="43" t="e">
        <f t="shared" ca="1" si="173"/>
        <v>#N/A</v>
      </c>
      <c r="AJ982" s="44" t="e">
        <f t="shared" ca="1" si="174"/>
        <v>#N/A</v>
      </c>
      <c r="AK982" s="44" t="e">
        <f t="shared" ca="1" si="175"/>
        <v>#N/A</v>
      </c>
      <c r="AL982" s="44" t="e">
        <f t="shared" ca="1" si="176"/>
        <v>#N/A</v>
      </c>
      <c r="AM982" s="44" t="e">
        <f t="shared" ca="1" si="177"/>
        <v>#N/A</v>
      </c>
      <c r="AN982" s="36" t="str">
        <f t="shared" ca="1" si="178"/>
        <v>錯誤: 找不到列值 '9V'，搜尋範圍為第 1 到 31 行，欄位 BB</v>
      </c>
      <c r="AO982" s="36" t="str">
        <f t="shared" ca="1" si="179"/>
        <v>06</v>
      </c>
      <c r="AP982" s="36" t="str">
        <f t="shared" ca="1" si="180"/>
        <v>00</v>
      </c>
      <c r="AQ982" s="36" t="str">
        <f t="shared" ca="1" si="181"/>
        <v>00</v>
      </c>
      <c r="AR982" s="36" t="str">
        <f t="shared" ca="1" si="182"/>
        <v>00</v>
      </c>
      <c r="AS982" s="36"/>
    </row>
    <row r="983" spans="19:45" ht="30" customHeight="1" x14ac:dyDescent="0.25">
      <c r="S983" s="7" t="s">
        <v>19</v>
      </c>
      <c r="T983" s="15" t="s">
        <v>1161</v>
      </c>
      <c r="U983" s="36" t="str">
        <f t="shared" ca="1" si="170"/>
        <v>Code Error</v>
      </c>
      <c r="V983" s="37"/>
      <c r="W983" s="37"/>
      <c r="X983" s="68"/>
      <c r="Y983" s="68"/>
      <c r="Z983" s="55" t="e">
        <f t="shared" ca="1" si="171"/>
        <v>#N/A</v>
      </c>
      <c r="AA983" s="39" t="s">
        <v>965</v>
      </c>
      <c r="AB983" s="40">
        <v>1.5</v>
      </c>
      <c r="AC983" s="40" t="s">
        <v>995</v>
      </c>
      <c r="AD983" s="40">
        <v>1</v>
      </c>
      <c r="AE983" s="41" t="s">
        <v>436</v>
      </c>
      <c r="AF983" s="42">
        <v>-39.799999999999997</v>
      </c>
      <c r="AG983" s="47">
        <f t="shared" si="183"/>
        <v>-39.299999999999997</v>
      </c>
      <c r="AH983" s="43" t="e">
        <f t="shared" ca="1" si="172"/>
        <v>#N/A</v>
      </c>
      <c r="AI983" s="43" t="e">
        <f t="shared" ca="1" si="173"/>
        <v>#N/A</v>
      </c>
      <c r="AJ983" s="44" t="e">
        <f t="shared" ca="1" si="174"/>
        <v>#N/A</v>
      </c>
      <c r="AK983" s="44" t="e">
        <f t="shared" ca="1" si="175"/>
        <v>#N/A</v>
      </c>
      <c r="AL983" s="44" t="e">
        <f t="shared" ca="1" si="176"/>
        <v>#N/A</v>
      </c>
      <c r="AM983" s="44" t="e">
        <f t="shared" ca="1" si="177"/>
        <v>#N/A</v>
      </c>
      <c r="AN983" s="36" t="str">
        <f t="shared" ca="1" si="178"/>
        <v>錯誤: 找不到列值 '9V'，搜尋範圍為第 1 到 31 行，欄位 BB</v>
      </c>
      <c r="AO983" s="36" t="str">
        <f t="shared" ca="1" si="179"/>
        <v>07</v>
      </c>
      <c r="AP983" s="36" t="str">
        <f t="shared" ca="1" si="180"/>
        <v>00</v>
      </c>
      <c r="AQ983" s="36" t="str">
        <f t="shared" ca="1" si="181"/>
        <v>00</v>
      </c>
      <c r="AR983" s="36" t="str">
        <f t="shared" ca="1" si="182"/>
        <v>00</v>
      </c>
      <c r="AS983" s="36"/>
    </row>
    <row r="984" spans="19:45" ht="30" customHeight="1" x14ac:dyDescent="0.25">
      <c r="S984" s="7" t="s">
        <v>15</v>
      </c>
      <c r="T984" s="15" t="s">
        <v>1151</v>
      </c>
      <c r="U984" s="36" t="str">
        <f t="shared" ca="1" si="170"/>
        <v>Code Error</v>
      </c>
      <c r="V984" s="37"/>
      <c r="W984" s="37"/>
      <c r="X984" s="68"/>
      <c r="Y984" s="68"/>
      <c r="Z984" s="55" t="e">
        <f t="shared" ca="1" si="171"/>
        <v>#N/A</v>
      </c>
      <c r="AA984" s="39" t="s">
        <v>965</v>
      </c>
      <c r="AB984" s="40">
        <v>0.5</v>
      </c>
      <c r="AC984" s="40" t="s">
        <v>995</v>
      </c>
      <c r="AD984" s="40">
        <v>1</v>
      </c>
      <c r="AE984" s="41" t="s">
        <v>436</v>
      </c>
      <c r="AF984" s="42">
        <v>-40.299999999999997</v>
      </c>
      <c r="AG984" s="47">
        <f t="shared" si="183"/>
        <v>-39.799999999999997</v>
      </c>
      <c r="AH984" s="43" t="e">
        <f t="shared" ca="1" si="172"/>
        <v>#N/A</v>
      </c>
      <c r="AI984" s="43" t="e">
        <f t="shared" ca="1" si="173"/>
        <v>#N/A</v>
      </c>
      <c r="AJ984" s="44" t="e">
        <f t="shared" ca="1" si="174"/>
        <v>#N/A</v>
      </c>
      <c r="AK984" s="44" t="e">
        <f t="shared" ca="1" si="175"/>
        <v>#N/A</v>
      </c>
      <c r="AL984" s="44" t="e">
        <f t="shared" ca="1" si="176"/>
        <v>#N/A</v>
      </c>
      <c r="AM984" s="44" t="e">
        <f t="shared" ca="1" si="177"/>
        <v>#N/A</v>
      </c>
      <c r="AN984" s="36" t="str">
        <f t="shared" ca="1" si="178"/>
        <v>錯誤: 找不到列值 '9V'，搜尋範圍為第 1 到 31 行，欄位 BB</v>
      </c>
      <c r="AO984" s="36" t="str">
        <f t="shared" ca="1" si="179"/>
        <v>05</v>
      </c>
      <c r="AP984" s="36" t="str">
        <f t="shared" ca="1" si="180"/>
        <v>00</v>
      </c>
      <c r="AQ984" s="36" t="str">
        <f t="shared" ca="1" si="181"/>
        <v>00</v>
      </c>
      <c r="AR984" s="36" t="str">
        <f t="shared" ca="1" si="182"/>
        <v>00</v>
      </c>
      <c r="AS984" s="36"/>
    </row>
    <row r="985" spans="19:45" ht="30" customHeight="1" x14ac:dyDescent="0.25">
      <c r="S985" s="7" t="s">
        <v>705</v>
      </c>
      <c r="T985" s="15" t="s">
        <v>1152</v>
      </c>
      <c r="U985" s="36" t="str">
        <f t="shared" ca="1" si="170"/>
        <v>Code Error</v>
      </c>
      <c r="V985" s="37"/>
      <c r="W985" s="37"/>
      <c r="X985" s="68"/>
      <c r="Y985" s="68"/>
      <c r="Z985" s="55" t="e">
        <f t="shared" ca="1" si="171"/>
        <v>#N/A</v>
      </c>
      <c r="AA985" s="39" t="s">
        <v>965</v>
      </c>
      <c r="AB985" s="40">
        <v>1</v>
      </c>
      <c r="AC985" s="40" t="s">
        <v>995</v>
      </c>
      <c r="AD985" s="40">
        <v>1</v>
      </c>
      <c r="AE985" s="41" t="s">
        <v>436</v>
      </c>
      <c r="AF985" s="42">
        <v>-40.799999999999997</v>
      </c>
      <c r="AG985" s="47">
        <f t="shared" si="183"/>
        <v>-40.299999999999997</v>
      </c>
      <c r="AH985" s="43" t="e">
        <f t="shared" ca="1" si="172"/>
        <v>#N/A</v>
      </c>
      <c r="AI985" s="43" t="e">
        <f t="shared" ca="1" si="173"/>
        <v>#N/A</v>
      </c>
      <c r="AJ985" s="44" t="e">
        <f t="shared" ca="1" si="174"/>
        <v>#N/A</v>
      </c>
      <c r="AK985" s="44" t="e">
        <f t="shared" ca="1" si="175"/>
        <v>#N/A</v>
      </c>
      <c r="AL985" s="44" t="e">
        <f t="shared" ca="1" si="176"/>
        <v>#N/A</v>
      </c>
      <c r="AM985" s="44" t="e">
        <f t="shared" ca="1" si="177"/>
        <v>#N/A</v>
      </c>
      <c r="AN985" s="36" t="str">
        <f t="shared" ca="1" si="178"/>
        <v>錯誤: 找不到列值 '9V'，搜尋範圍為第 1 到 31 行，欄位 BB</v>
      </c>
      <c r="AO985" s="36" t="str">
        <f t="shared" ca="1" si="179"/>
        <v>06</v>
      </c>
      <c r="AP985" s="36" t="str">
        <f t="shared" ca="1" si="180"/>
        <v>00</v>
      </c>
      <c r="AQ985" s="36" t="str">
        <f t="shared" ca="1" si="181"/>
        <v>00</v>
      </c>
      <c r="AR985" s="36" t="str">
        <f t="shared" ca="1" si="182"/>
        <v>00</v>
      </c>
      <c r="AS985" s="36"/>
    </row>
    <row r="986" spans="19:45" ht="30" customHeight="1" x14ac:dyDescent="0.25">
      <c r="S986" s="7" t="s">
        <v>605</v>
      </c>
      <c r="T986" s="15" t="s">
        <v>991</v>
      </c>
      <c r="U986" s="36" t="str">
        <f t="shared" ca="1" si="170"/>
        <v>0x05=-41.00,-40.80;</v>
      </c>
      <c r="V986" s="37"/>
      <c r="W986" s="37"/>
      <c r="X986" s="68"/>
      <c r="Y986" s="68"/>
      <c r="Z986" s="55" t="e">
        <f t="shared" ca="1" si="171"/>
        <v>#VALUE!</v>
      </c>
      <c r="AA986" s="39" t="s">
        <v>584</v>
      </c>
      <c r="AB986" s="40">
        <v>0.5</v>
      </c>
      <c r="AC986" s="40" t="s">
        <v>995</v>
      </c>
      <c r="AD986" s="40">
        <v>1</v>
      </c>
      <c r="AE986" s="41" t="s">
        <v>436</v>
      </c>
      <c r="AF986" s="42">
        <v>-41</v>
      </c>
      <c r="AG986" s="47">
        <f t="shared" si="183"/>
        <v>-40.799999999999997</v>
      </c>
      <c r="AH986" s="43" t="e">
        <f t="shared" ca="1" si="172"/>
        <v>#VALUE!</v>
      </c>
      <c r="AI986" s="43" t="e">
        <f t="shared" ca="1" si="173"/>
        <v>#VALUE!</v>
      </c>
      <c r="AJ986" s="44" t="e">
        <f t="shared" ca="1" si="174"/>
        <v>#N/A</v>
      </c>
      <c r="AK986" s="44" t="e">
        <f t="shared" ca="1" si="175"/>
        <v>#N/A</v>
      </c>
      <c r="AL986" s="44" t="e">
        <f t="shared" ca="1" si="176"/>
        <v>#VALUE!</v>
      </c>
      <c r="AM986" s="44" t="e">
        <f t="shared" ca="1" si="177"/>
        <v>#VALUE!</v>
      </c>
      <c r="AN986" s="36" t="str">
        <f t="shared" ca="1" si="178"/>
        <v>00</v>
      </c>
      <c r="AO986" s="36" t="str">
        <f t="shared" ca="1" si="179"/>
        <v>05</v>
      </c>
      <c r="AP986" s="36" t="str">
        <f t="shared" ca="1" si="180"/>
        <v>00</v>
      </c>
      <c r="AQ986" s="36" t="str">
        <f t="shared" ca="1" si="181"/>
        <v>00</v>
      </c>
      <c r="AR986" s="36" t="str">
        <f t="shared" ca="1" si="182"/>
        <v>00</v>
      </c>
      <c r="AS986" s="36"/>
    </row>
    <row r="987" spans="19:45" ht="30" customHeight="1" x14ac:dyDescent="0.25">
      <c r="S987" s="7" t="s">
        <v>721</v>
      </c>
      <c r="T987" s="15" t="s">
        <v>26</v>
      </c>
      <c r="U987" s="36" t="str">
        <f t="shared" ca="1" si="170"/>
        <v>0x06=-41.50,-41.00;</v>
      </c>
      <c r="V987" s="37"/>
      <c r="W987" s="37"/>
      <c r="X987" s="68"/>
      <c r="Y987" s="68"/>
      <c r="Z987" s="55" t="e">
        <f t="shared" ca="1" si="171"/>
        <v>#VALUE!</v>
      </c>
      <c r="AA987" s="39" t="s">
        <v>584</v>
      </c>
      <c r="AB987" s="40">
        <v>1</v>
      </c>
      <c r="AC987" s="40" t="s">
        <v>995</v>
      </c>
      <c r="AD987" s="40">
        <v>1</v>
      </c>
      <c r="AE987" s="41" t="s">
        <v>436</v>
      </c>
      <c r="AF987" s="42">
        <v>-41.5</v>
      </c>
      <c r="AG987" s="47">
        <f t="shared" si="183"/>
        <v>-41</v>
      </c>
      <c r="AH987" s="43" t="e">
        <f t="shared" ca="1" si="172"/>
        <v>#VALUE!</v>
      </c>
      <c r="AI987" s="43" t="e">
        <f t="shared" ca="1" si="173"/>
        <v>#VALUE!</v>
      </c>
      <c r="AJ987" s="44" t="e">
        <f t="shared" ca="1" si="174"/>
        <v>#N/A</v>
      </c>
      <c r="AK987" s="44" t="e">
        <f t="shared" ca="1" si="175"/>
        <v>#N/A</v>
      </c>
      <c r="AL987" s="44" t="e">
        <f t="shared" ca="1" si="176"/>
        <v>#VALUE!</v>
      </c>
      <c r="AM987" s="44" t="e">
        <f t="shared" ca="1" si="177"/>
        <v>#VALUE!</v>
      </c>
      <c r="AN987" s="36" t="str">
        <f t="shared" ca="1" si="178"/>
        <v>00</v>
      </c>
      <c r="AO987" s="36" t="str">
        <f t="shared" ca="1" si="179"/>
        <v>06</v>
      </c>
      <c r="AP987" s="36" t="str">
        <f t="shared" ca="1" si="180"/>
        <v>00</v>
      </c>
      <c r="AQ987" s="36" t="str">
        <f t="shared" ca="1" si="181"/>
        <v>00</v>
      </c>
      <c r="AR987" s="36" t="str">
        <f t="shared" ca="1" si="182"/>
        <v>00</v>
      </c>
      <c r="AS987" s="36"/>
    </row>
    <row r="988" spans="19:45" ht="30" customHeight="1" x14ac:dyDescent="0.25">
      <c r="S988" s="7" t="s">
        <v>20</v>
      </c>
      <c r="T988" s="15">
        <v>-38</v>
      </c>
      <c r="U988" s="36" t="str">
        <f t="shared" ca="1" si="170"/>
        <v>0x07=-42.00,-41.50;</v>
      </c>
      <c r="V988" s="37"/>
      <c r="W988" s="37"/>
      <c r="X988" s="38"/>
      <c r="Y988" s="38"/>
      <c r="Z988" s="55" t="e">
        <f t="shared" ca="1" si="171"/>
        <v>#VALUE!</v>
      </c>
      <c r="AA988" s="39" t="s">
        <v>584</v>
      </c>
      <c r="AB988" s="40">
        <v>1.5</v>
      </c>
      <c r="AC988" s="40" t="s">
        <v>995</v>
      </c>
      <c r="AD988" s="40">
        <v>1</v>
      </c>
      <c r="AE988" s="41" t="s">
        <v>436</v>
      </c>
      <c r="AF988" s="42">
        <v>-42</v>
      </c>
      <c r="AG988" s="47">
        <f t="shared" si="183"/>
        <v>-41.5</v>
      </c>
      <c r="AH988" s="43" t="e">
        <f t="shared" ca="1" si="172"/>
        <v>#VALUE!</v>
      </c>
      <c r="AI988" s="43" t="e">
        <f t="shared" ca="1" si="173"/>
        <v>#VALUE!</v>
      </c>
      <c r="AJ988" s="44" t="e">
        <f t="shared" ca="1" si="174"/>
        <v>#N/A</v>
      </c>
      <c r="AK988" s="44" t="e">
        <f t="shared" ca="1" si="175"/>
        <v>#N/A</v>
      </c>
      <c r="AL988" s="44" t="e">
        <f t="shared" ca="1" si="176"/>
        <v>#VALUE!</v>
      </c>
      <c r="AM988" s="44" t="e">
        <f t="shared" ca="1" si="177"/>
        <v>#VALUE!</v>
      </c>
      <c r="AN988" s="36" t="str">
        <f t="shared" ca="1" si="178"/>
        <v>00</v>
      </c>
      <c r="AO988" s="36" t="str">
        <f t="shared" ca="1" si="179"/>
        <v>07</v>
      </c>
      <c r="AP988" s="36" t="str">
        <f t="shared" ca="1" si="180"/>
        <v>00</v>
      </c>
      <c r="AQ988" s="36" t="str">
        <f t="shared" ca="1" si="181"/>
        <v>00</v>
      </c>
      <c r="AR988" s="36" t="str">
        <f t="shared" ca="1" si="182"/>
        <v>00</v>
      </c>
      <c r="AS988" s="36"/>
    </row>
    <row r="989" spans="19:45" ht="30" customHeight="1" x14ac:dyDescent="0.25">
      <c r="S989" s="7" t="s">
        <v>691</v>
      </c>
      <c r="T989" s="15" t="s">
        <v>1088</v>
      </c>
      <c r="U989" s="36" t="str">
        <f t="shared" ca="1" si="170"/>
        <v>Code Error</v>
      </c>
      <c r="V989" s="37">
        <v>0.1</v>
      </c>
      <c r="W989" s="37"/>
      <c r="X989" s="38"/>
      <c r="Y989" s="38"/>
      <c r="Z989" s="55" t="e">
        <f t="shared" ca="1" si="171"/>
        <v>#VALUE!</v>
      </c>
      <c r="AA989" s="39" t="s">
        <v>584</v>
      </c>
      <c r="AB989" s="40">
        <v>2</v>
      </c>
      <c r="AC989" s="40" t="s">
        <v>995</v>
      </c>
      <c r="AD989" s="40">
        <v>1</v>
      </c>
      <c r="AE989" s="41" t="s">
        <v>436</v>
      </c>
      <c r="AF989" s="42">
        <v>-42.6</v>
      </c>
      <c r="AG989" s="47">
        <f t="shared" si="183"/>
        <v>-42</v>
      </c>
      <c r="AH989" s="43" t="e">
        <f t="shared" ca="1" si="172"/>
        <v>#VALUE!</v>
      </c>
      <c r="AI989" s="43" t="e">
        <f t="shared" ca="1" si="173"/>
        <v>#VALUE!</v>
      </c>
      <c r="AJ989" s="44" t="e">
        <f t="shared" ca="1" si="174"/>
        <v>#N/A</v>
      </c>
      <c r="AK989" s="44" t="e">
        <f t="shared" ca="1" si="175"/>
        <v>#N/A</v>
      </c>
      <c r="AL989" s="44" t="e">
        <f t="shared" ca="1" si="176"/>
        <v>#VALUE!</v>
      </c>
      <c r="AM989" s="44" t="e">
        <f t="shared" ca="1" si="177"/>
        <v>#VALUE!</v>
      </c>
      <c r="AN989" s="36" t="str">
        <f t="shared" ca="1" si="178"/>
        <v>00</v>
      </c>
      <c r="AO989" s="36" t="str">
        <f t="shared" ca="1" si="179"/>
        <v>錯誤: 找不到列值 '2'，搜尋範圍為第 1 到 31 行，欄位 BM</v>
      </c>
      <c r="AP989" s="36" t="str">
        <f t="shared" ca="1" si="180"/>
        <v>00</v>
      </c>
      <c r="AQ989" s="36" t="str">
        <f t="shared" ca="1" si="181"/>
        <v>00</v>
      </c>
      <c r="AR989" s="36" t="str">
        <f t="shared" ca="1" si="182"/>
        <v>00</v>
      </c>
      <c r="AS989" s="36"/>
    </row>
    <row r="990" spans="19:45" ht="30" customHeight="1" x14ac:dyDescent="0.25">
      <c r="S990" s="7" t="s">
        <v>544</v>
      </c>
      <c r="T990" s="15" t="s">
        <v>1085</v>
      </c>
      <c r="U990" s="36" t="str">
        <f t="shared" ca="1" si="170"/>
        <v>0x08=-43.10,-42.60;</v>
      </c>
      <c r="V990" s="37">
        <v>-0.1</v>
      </c>
      <c r="W990" s="37"/>
      <c r="X990" s="38"/>
      <c r="Y990" s="38"/>
      <c r="Z990" s="48" t="e">
        <f t="shared" ca="1" si="171"/>
        <v>#VALUE!</v>
      </c>
      <c r="AA990" s="39" t="s">
        <v>584</v>
      </c>
      <c r="AB990" s="40">
        <v>2.5</v>
      </c>
      <c r="AC990" s="40" t="s">
        <v>995</v>
      </c>
      <c r="AD990" s="40">
        <v>1</v>
      </c>
      <c r="AE990" s="41" t="s">
        <v>436</v>
      </c>
      <c r="AF990" s="42">
        <v>-43.1</v>
      </c>
      <c r="AG990" s="49">
        <f t="shared" si="183"/>
        <v>-42.6</v>
      </c>
      <c r="AH990" s="43" t="e">
        <f t="shared" ca="1" si="172"/>
        <v>#VALUE!</v>
      </c>
      <c r="AI990" s="43" t="e">
        <f t="shared" ca="1" si="173"/>
        <v>#VALUE!</v>
      </c>
      <c r="AJ990" s="44" t="e">
        <f t="shared" ca="1" si="174"/>
        <v>#N/A</v>
      </c>
      <c r="AK990" s="44" t="e">
        <f t="shared" ca="1" si="175"/>
        <v>#N/A</v>
      </c>
      <c r="AL990" s="44" t="e">
        <f t="shared" ca="1" si="176"/>
        <v>#VALUE!</v>
      </c>
      <c r="AM990" s="44" t="e">
        <f t="shared" ca="1" si="177"/>
        <v>#VALUE!</v>
      </c>
      <c r="AN990" s="36" t="str">
        <f t="shared" ca="1" si="178"/>
        <v>00</v>
      </c>
      <c r="AO990" s="36" t="str">
        <f t="shared" ca="1" si="179"/>
        <v>08</v>
      </c>
      <c r="AP990" s="36" t="str">
        <f t="shared" ca="1" si="180"/>
        <v>00</v>
      </c>
      <c r="AQ990" s="36" t="str">
        <f t="shared" ca="1" si="181"/>
        <v>00</v>
      </c>
      <c r="AR990" s="36" t="str">
        <f t="shared" ca="1" si="182"/>
        <v>00</v>
      </c>
      <c r="AS990" s="36"/>
    </row>
    <row r="991" spans="19:45" ht="30" customHeight="1" x14ac:dyDescent="0.25">
      <c r="S991" s="7" t="s">
        <v>12</v>
      </c>
      <c r="T991" s="15" t="s">
        <v>548</v>
      </c>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t="s">
        <v>773</v>
      </c>
      <c r="T992" s="15" t="s">
        <v>562</v>
      </c>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19:45" ht="30" customHeight="1" x14ac:dyDescent="0.25">
      <c r="S993" s="7" t="s">
        <v>573</v>
      </c>
      <c r="T993" s="15">
        <v>1.1000000000000001</v>
      </c>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19:45" ht="30" customHeight="1" x14ac:dyDescent="0.25">
      <c r="S994" s="7" t="s">
        <v>590</v>
      </c>
      <c r="T994" s="15">
        <f>VLOOKUP(T979,MPN!$A$1:$E$997,4,FALSE)</f>
        <v>-38</v>
      </c>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19:45" ht="30" customHeight="1" x14ac:dyDescent="0.25">
      <c r="S995" s="7" t="s">
        <v>693</v>
      </c>
      <c r="T995" s="15">
        <v>0.8</v>
      </c>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19:45" ht="30" customHeight="1" x14ac:dyDescent="0.25">
      <c r="S996" s="7" t="s">
        <v>604</v>
      </c>
      <c r="T996" s="7" t="e">
        <f>VLOOKUP($T983,$AU$1:$AZ$31,MATCH($T977,$AU$1:$AZ$1,0),FALSE)&amp;"_"&amp;T985</f>
        <v>#N/A</v>
      </c>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19:45" ht="30" customHeight="1" x14ac:dyDescent="0.25">
      <c r="S997" s="7" t="s">
        <v>424</v>
      </c>
      <c r="T997" s="7" t="str">
        <f>VLOOKUP($T979,MPN!$A$1:$E$497,2,FALSE)</f>
        <v>AMIC</v>
      </c>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19:45" ht="30" customHeight="1" x14ac:dyDescent="0.25">
      <c r="S998" s="7" t="s">
        <v>16</v>
      </c>
      <c r="T998" s="7" t="str">
        <f>VLOOKUP($T980,ASIC!$A$1:$B$200,2,FALSE)</f>
        <v>304ZA</v>
      </c>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19:45" ht="30" customHeight="1" x14ac:dyDescent="0.25">
      <c r="S999" s="7" t="s">
        <v>17</v>
      </c>
      <c r="T999" s="7" t="str">
        <f>VLOOKUP($T981,Sensor!$A$1:$B$100,2,FALSE)</f>
        <v>N002A</v>
      </c>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19:45" ht="30" customHeight="1" x14ac:dyDescent="0.25">
      <c r="S1000" s="7" t="s">
        <v>21</v>
      </c>
      <c r="T1000" s="7" t="str">
        <f>VLOOKUP($T979,MPN!$A$1:$E$497,5,FALSE)</f>
        <v>Default</v>
      </c>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19:45" ht="30" customHeight="1" x14ac:dyDescent="0.25">
      <c r="S1001" s="7" t="s">
        <v>545</v>
      </c>
      <c r="T1001" s="7" t="e">
        <f>VLOOKUP(T990,$DT$1:$DV$31,3,FALSE)</f>
        <v>#N/A</v>
      </c>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19:45" ht="30" customHeight="1" x14ac:dyDescent="0.25">
      <c r="S1002" s="7" t="s">
        <v>22</v>
      </c>
      <c r="T1002" s="15">
        <v>1</v>
      </c>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19:45" ht="30" customHeight="1" x14ac:dyDescent="0.25">
      <c r="S1003" s="7" t="s">
        <v>696</v>
      </c>
      <c r="T1003" s="28">
        <v>44886</v>
      </c>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19:45" ht="30" customHeight="1" x14ac:dyDescent="0.25">
      <c r="S1004" s="7" t="s">
        <v>694</v>
      </c>
      <c r="T1004" s="15" t="s">
        <v>994</v>
      </c>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19:45" ht="30" customHeight="1" x14ac:dyDescent="0.25">
      <c r="S1005" s="7" t="s">
        <v>697</v>
      </c>
      <c r="T1005" s="7">
        <f ca="1">COUNTA(U980:U1039)</f>
        <v>11</v>
      </c>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19:45" ht="30" customHeight="1" x14ac:dyDescent="0.25">
      <c r="S1006" s="7" t="s">
        <v>715</v>
      </c>
      <c r="T1006" s="7" t="str">
        <f>T994&amp;"+/-"&amp;T995&amp;" "&amp;T1004</f>
        <v>-38+/-0.8 dBV</v>
      </c>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19:45" ht="30" customHeight="1" x14ac:dyDescent="0.25">
      <c r="S1007" s="7" t="s">
        <v>719</v>
      </c>
      <c r="T1007" s="54" t="str">
        <f>T986&amp;" : "&amp;T989&amp;" "&amp;"(uA)"&amp;CHAR(10)&amp;"Vdc&amp;Remark: "&amp;T992</f>
        <v>3.3V : 70~150 (uA)
Vdc&amp;Remark: -</v>
      </c>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19: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ADDRESS(ROW(S1009),COLUMN($S$1))&amp;":"&amp;ADDRESS(ROW(S1039),COLUMN($T$1))</f>
        <v>$S$1009:$T$1039</v>
      </c>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$BB$2</f>
        <v>15V</v>
      </c>
      <c r="T1010" s="3" t="s">
        <v>255</v>
      </c>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$BB$3</f>
        <v>14V</v>
      </c>
      <c r="T1011" s="3" t="s">
        <v>562</v>
      </c>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$BB$4</f>
        <v>13V</v>
      </c>
      <c r="T1012" s="3" t="s">
        <v>562</v>
      </c>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$BB$5</f>
        <v>12V</v>
      </c>
      <c r="T1013" s="3">
        <v>4.4000000000000004</v>
      </c>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$BB$6</f>
        <v>11V</v>
      </c>
      <c r="T1014" s="3">
        <v>2.2000000000000002</v>
      </c>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$BB$7</f>
        <v>10V</v>
      </c>
      <c r="T1015" s="3">
        <v>0</v>
      </c>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$BB$8</f>
        <v>FIX</v>
      </c>
      <c r="T1016" s="3" t="s">
        <v>562</v>
      </c>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$BB$9</f>
        <v>Space</v>
      </c>
      <c r="T1017" s="3" t="s">
        <v>562</v>
      </c>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$BB$10</f>
        <v>Config2</v>
      </c>
      <c r="T1018" s="3">
        <v>0</v>
      </c>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$BB$11</f>
        <v>-</v>
      </c>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$BB$12</f>
        <v>-</v>
      </c>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$BB$13</f>
        <v>-</v>
      </c>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$BB$14</f>
        <v>-</v>
      </c>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$BB$15</f>
        <v>-</v>
      </c>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$BB$16</f>
        <v>-</v>
      </c>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$BB$17</f>
        <v>-</v>
      </c>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$BB$18</f>
        <v>-</v>
      </c>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$BB$19</f>
        <v>-</v>
      </c>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$BB$20</f>
        <v>-</v>
      </c>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$BB$21</f>
        <v>-</v>
      </c>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$BB$22</f>
        <v>-</v>
      </c>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$BB$23</f>
        <v>-</v>
      </c>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$BB$24</f>
        <v>-</v>
      </c>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$BB$25</f>
        <v>-</v>
      </c>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$BB$26</f>
        <v>-</v>
      </c>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$BB$27</f>
        <v>-</v>
      </c>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$BB$28</f>
        <v>-</v>
      </c>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$BB$29</f>
        <v>-</v>
      </c>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$BB$30</f>
        <v>-</v>
      </c>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$BB$31</f>
        <v>-</v>
      </c>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VLOOKUP(U1041,$DX$1:$DZ$21,3,FALSE)</f>
        <v>-</v>
      </c>
      <c r="AD1041" s="8"/>
    </row>
    <row r="1042" spans="19:45" ht="30" customHeight="1" x14ac:dyDescent="0.25">
      <c r="S1042" s="7" t="s">
        <v>24</v>
      </c>
      <c r="T1042" s="15" t="s">
        <v>1154</v>
      </c>
      <c r="U1042" s="5" t="s">
        <v>23</v>
      </c>
      <c r="V1042" s="7" t="str">
        <f>VLOOKUP(U1041,$DX$1:$DZ$21,2,FALSE)</f>
        <v>-</v>
      </c>
      <c r="W1042" s="19"/>
      <c r="X1042" s="19"/>
      <c r="Y1042" s="19"/>
      <c r="Z1042" s="19"/>
      <c r="AA1042" s="5" t="s">
        <v>592</v>
      </c>
      <c r="AB1042" s="26" t="e">
        <f>T1061&amp;"_"&amp;ABS(T1059)&amp;"dB_"&amp;T1063&amp;"_"&amp;T1064&amp;"_"&amp;GetAbsMaxMinText(AF1045:AG1104)&amp;"_"&amp;T1044&amp;"_"&amp;T1043&amp;S1041&amp;"."&amp;T1067</f>
        <v>#N/A</v>
      </c>
      <c r="AC1042" s="18"/>
      <c r="AD1042" s="18"/>
      <c r="AE1042" s="18"/>
      <c r="AF1042" s="18"/>
      <c r="AG1042" s="18"/>
      <c r="AH1042" s="19"/>
      <c r="AI1042" s="19" t="s">
        <v>2</v>
      </c>
      <c r="AJ1042" s="16" t="s">
        <v>1298</v>
      </c>
      <c r="AK1042" s="16"/>
      <c r="AL1042" s="16"/>
      <c r="AM1042" s="16"/>
      <c r="AN1042" s="16"/>
      <c r="AO1042" s="16"/>
      <c r="AP1042" s="16"/>
      <c r="AQ1042" s="16"/>
      <c r="AR1042" s="16"/>
      <c r="AS1042" s="16"/>
    </row>
    <row r="1043" spans="19:45" ht="30" customHeight="1" x14ac:dyDescent="0.25">
      <c r="S1043" s="7" t="s">
        <v>5</v>
      </c>
      <c r="T1043" s="15" t="s">
        <v>1162</v>
      </c>
      <c r="U1043" s="32" t="str">
        <f>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1291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VLOOKUP($T1052,$DE$1:$DJ$31,2,FALSE)</f>
        <v>Full</v>
      </c>
      <c r="AO1044" s="56" t="str">
        <f>VLOOKUP($T1052,$DE$1:$DJ$31,3,FALSE)</f>
        <v>Full</v>
      </c>
      <c r="AP1044" s="56" t="str">
        <f>VLOOKUP($T1052,$DE$1:$DJ$31,4,FALSE)</f>
        <v>non</v>
      </c>
      <c r="AQ1044" s="56" t="str">
        <f>VLOOKUP($T1052,$DE$1:$DJ$31,5,FALSE)</f>
        <v>non</v>
      </c>
      <c r="AR1044" s="56" t="str">
        <f>VLOOKUP($T1052,$DE$1:$DJ$31,6,FALSE)</f>
        <v>Full</v>
      </c>
      <c r="AS1044" s="35" t="s">
        <v>726</v>
      </c>
    </row>
    <row r="1045" spans="19:45" ht="30" customHeight="1" x14ac:dyDescent="0.25">
      <c r="S1045" s="7" t="s">
        <v>18</v>
      </c>
      <c r="T1045" s="15" t="s">
        <v>1278</v>
      </c>
      <c r="U1045" s="36" t="str">
        <f ca="1">ConfigCode($AA1045,$AN1045,$AO1045,$AP1045,$AQ1045,$AR1045,$AF1045,$AG1045,2)</f>
        <v>0x02=-40.50,-39.00;</v>
      </c>
      <c r="V1045" s="37"/>
      <c r="W1045" s="37"/>
      <c r="X1045" s="68"/>
      <c r="Y1045" s="68"/>
      <c r="Z1045" s="55" t="e">
        <f ca="1" xml:space="preserve">
N("vbias,vlookup vbias range")+
VLOOKUP($AA1045,INDIRECT(BoxVal(ROW($AA1045),34,COLUMN(T1041))),2,FALSE)+
N("gain")+
$AB1045+
N("vcm")+
VLOOKUP($AC1045,$CT$1:$DC$31,7,FALSE)+
N("(vbias*vcp*vbg-vbias)*sensor ratio")+
VbiasCal($AA1045,$AD1045,$AE1045,BoxVal(ROW($AC1045),18,COLUMN($T$22)))+
N("vbias ref+gain ref")+
$V1045+$W1045</f>
        <v>#N/A</v>
      </c>
      <c r="AA1045" s="39" t="s">
        <v>1292</v>
      </c>
      <c r="AB1045" s="40">
        <v>-2</v>
      </c>
      <c r="AC1045" s="40" t="s">
        <v>996</v>
      </c>
      <c r="AD1045" s="40">
        <v>1</v>
      </c>
      <c r="AE1045" s="41" t="s">
        <v>436</v>
      </c>
      <c r="AF1045" s="42">
        <v>-40.5</v>
      </c>
      <c r="AG1045" s="42">
        <v>-39</v>
      </c>
      <c r="AH1045" s="43" t="e">
        <f ca="1">$AF1045+$Z1045</f>
        <v>#N/A</v>
      </c>
      <c r="AI1045" s="43" t="e">
        <f ca="1">$AG1045+$Z1045</f>
        <v>#N/A</v>
      </c>
      <c r="AJ1045" s="44" t="e">
        <f ca="1" xml:space="preserve">
N("initial sens-loopgain")+
$AF1045-BoxVal(ROW($AA1045),26,COLUMN(INDIRECT("T"&amp;(INT(ROW($AA1062)/65))*65+2)))</f>
        <v>#N/A</v>
      </c>
      <c r="AK1045" s="44" t="e">
        <f ca="1">AJ1045+(AG1045-AF1045)</f>
        <v>#N/A</v>
      </c>
      <c r="AL1045" s="44" t="e">
        <f ca="1" xml:space="preserve">
N("initial sens-loopgain-gain-gain ref-vcm")+
$AH1045-
BoxVal(ROW($AA1045),26,COLUMN(INDIRECT("T"&amp;(INT(ROW($AA1062)/65))*65+2)))-
$AB1045-
$W1045-
IFERROR(VLOOKUP($AC1045,$CT$1:$DC$31,7,FALSE),0)</f>
        <v>#N/A</v>
      </c>
      <c r="AM1045" s="44" t="e">
        <f ca="1">AL1045+(AG1045-AF1045)</f>
        <v>#N/A</v>
      </c>
      <c r="AN1045" s="36" t="str">
        <f ca="1">IF(BoxVal(ROW(AA1045),9,COLUMN(T1043))="FIX","00",ManualLookup(AA1045,BoxVal(ROW(AA1045),4,COLUMN(AN1043)),INDIRECT(DN$3)))</f>
        <v>00</v>
      </c>
      <c r="AO1045" s="36" t="str">
        <f t="shared" ref="AO1045:AR1046" ca="1" si="184">ManualLookup(AB1045,BoxVal(ROW(AB1045),4,COLUMN(AO1043)),INDIRECT(DO$3))</f>
        <v>02</v>
      </c>
      <c r="AP1045" s="36" t="str">
        <f t="shared" ca="1" si="184"/>
        <v>00</v>
      </c>
      <c r="AQ1045" s="36" t="str">
        <f t="shared" ca="1" si="184"/>
        <v>00</v>
      </c>
      <c r="AR1045" s="36" t="str">
        <f t="shared" ca="1" si="184"/>
        <v>00</v>
      </c>
      <c r="AS1045" s="33"/>
    </row>
    <row r="1046" spans="19:45" ht="30" customHeight="1" x14ac:dyDescent="0.25">
      <c r="S1046" s="7" t="s">
        <v>13</v>
      </c>
      <c r="T1046" s="15" t="s">
        <v>1289</v>
      </c>
      <c r="U1046" s="36" t="str">
        <f ca="1">ConfigCode($AA1046,$AN1046,$AO1046,$AP1046,$AQ1046,$AR1046,$AF1046,$AG1046,2)</f>
        <v>0x03=-41.50,-40.50;</v>
      </c>
      <c r="V1046" s="37"/>
      <c r="W1046" s="37"/>
      <c r="X1046" s="68"/>
      <c r="Y1046" s="68"/>
      <c r="Z1046" s="55" t="e">
        <f ca="1" xml:space="preserve">
N("vbias,vlookup vbias range")+
VLOOKUP($AA1046,INDIRECT(BoxVal(ROW($AA1046),34,COLUMN(T1042))),2,FALSE)+
N("gain")+
$AB1046+
N("vcm")+
VLOOKUP($AC1046,$CT$1:$DC$31,7,FALSE)+
N("(vbias*vcp*vbg-vbias)*sensor ratio")+
VbiasCal($AA1046,$AD1046,$AE1046,BoxVal(ROW($AC1046),18,COLUMN($T$22)))+
N("vbias ref+gain ref")+
$V1046+$W1046</f>
        <v>#N/A</v>
      </c>
      <c r="AA1046" s="39" t="s">
        <v>1292</v>
      </c>
      <c r="AB1046" s="40">
        <v>-1</v>
      </c>
      <c r="AC1046" s="40" t="s">
        <v>996</v>
      </c>
      <c r="AD1046" s="40">
        <v>1</v>
      </c>
      <c r="AE1046" s="41" t="s">
        <v>436</v>
      </c>
      <c r="AF1046" s="42">
        <v>-41.5</v>
      </c>
      <c r="AG1046" s="47">
        <f>AF1045</f>
        <v>-40.5</v>
      </c>
      <c r="AH1046" s="43" t="e">
        <f ca="1">$AF1046+$Z1046</f>
        <v>#N/A</v>
      </c>
      <c r="AI1046" s="43" t="e">
        <f ca="1">$AG1046+$Z1046</f>
        <v>#N/A</v>
      </c>
      <c r="AJ1046" s="44" t="e">
        <f ca="1" xml:space="preserve">
N("initial sens-loopgain")+
$AF1046-BoxVal(ROW($AA1046),26,COLUMN(INDIRECT("T"&amp;(INT(ROW($AA1063)/65))*65+2)))</f>
        <v>#N/A</v>
      </c>
      <c r="AK1046" s="44" t="e">
        <f ca="1">AJ1046+(AG1046-AF1046)</f>
        <v>#N/A</v>
      </c>
      <c r="AL1046" s="44" t="e">
        <f ca="1" xml:space="preserve">
N("initial sens-loopgain-gain-gain ref-vcm")+
$AH1046-
BoxVal(ROW($AA1046),26,COLUMN(INDIRECT("T"&amp;(INT(ROW($AA1063)/65))*65+2)))-
$AB1046-
$W1046-
IFERROR(VLOOKUP($AC1046,$CT$1:$DC$31,7,FALSE),0)</f>
        <v>#N/A</v>
      </c>
      <c r="AM1046" s="44" t="e">
        <f ca="1">AL1046+(AG1046-AF1046)</f>
        <v>#N/A</v>
      </c>
      <c r="AN1046" s="36" t="str">
        <f ca="1">IF(BoxVal(ROW(AA1046),9,COLUMN(T1044))="FIX","00",ManualLookup(AA1046,BoxVal(ROW(AA1046),4,COLUMN(AN1044)),INDIRECT(DN$3)))</f>
        <v>00</v>
      </c>
      <c r="AO1046" s="36" t="str">
        <f t="shared" ca="1" si="184"/>
        <v>03</v>
      </c>
      <c r="AP1046" s="36" t="str">
        <f t="shared" ca="1" si="184"/>
        <v>00</v>
      </c>
      <c r="AQ1046" s="36" t="str">
        <f t="shared" ca="1" si="184"/>
        <v>00</v>
      </c>
      <c r="AR1046" s="36" t="str">
        <f t="shared" ca="1" si="184"/>
        <v>00</v>
      </c>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S1048" s="7" t="s">
        <v>19</v>
      </c>
      <c r="T1048" s="15" t="s">
        <v>1292</v>
      </c>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S1049" s="7" t="s">
        <v>15</v>
      </c>
      <c r="T1049" s="15" t="s">
        <v>1157</v>
      </c>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S1050" s="7" t="s">
        <v>705</v>
      </c>
      <c r="T1050" s="15" t="s">
        <v>1152</v>
      </c>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S1051" s="7" t="s">
        <v>605</v>
      </c>
      <c r="T1051" s="15" t="s">
        <v>991</v>
      </c>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S1052" s="7" t="s">
        <v>721</v>
      </c>
      <c r="T1052" s="15" t="s">
        <v>26</v>
      </c>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S1053" s="7" t="s">
        <v>20</v>
      </c>
      <c r="T1053" s="15">
        <v>-38</v>
      </c>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S1054" s="7" t="s">
        <v>691</v>
      </c>
      <c r="T1054" s="15" t="s">
        <v>1088</v>
      </c>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S1055" s="7" t="s">
        <v>544</v>
      </c>
      <c r="T1055" s="15" t="s">
        <v>1085</v>
      </c>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S1056" s="7" t="s">
        <v>12</v>
      </c>
      <c r="T1056" s="15" t="s">
        <v>548</v>
      </c>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t="s">
        <v>773</v>
      </c>
      <c r="T1057" s="15" t="s">
        <v>562</v>
      </c>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S1058" s="7" t="s">
        <v>573</v>
      </c>
      <c r="T1058" s="15">
        <v>1.1000000000000001</v>
      </c>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S1059" s="7" t="s">
        <v>590</v>
      </c>
      <c r="T1059" s="15">
        <f>VLOOKUP(T1044,MPN!$A$1:$E$997,4,FALSE)</f>
        <v>-42</v>
      </c>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S1060" s="7" t="s">
        <v>693</v>
      </c>
      <c r="T1060" s="15">
        <v>0.8</v>
      </c>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S1061" s="7" t="s">
        <v>604</v>
      </c>
      <c r="T1061" s="7" t="e">
        <f>VLOOKUP($T1048,$AU$1:$AZ$31,MATCH($T1042,$AU$1:$AZ$1,0),FALSE)&amp;"_"&amp;T1050</f>
        <v>#N/A</v>
      </c>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S1062" s="7" t="s">
        <v>424</v>
      </c>
      <c r="T1062" s="7" t="str">
        <f>VLOOKUP($T1044,MPN!$A$1:$E$497,2,FALSE)</f>
        <v>AMIC</v>
      </c>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S1063" s="7" t="s">
        <v>16</v>
      </c>
      <c r="T1063" s="7" t="str">
        <f>VLOOKUP($T1045,ASIC!$A$1:$B$200,2,FALSE)</f>
        <v>304ZA</v>
      </c>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S1064" s="7" t="s">
        <v>17</v>
      </c>
      <c r="T1064" s="7" t="str">
        <f>VLOOKUP($T1046,Sensor!$A$1:$B$100,2,FALSE)</f>
        <v>N014A</v>
      </c>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S1065" s="7" t="s">
        <v>21</v>
      </c>
      <c r="T1065" s="7" t="str">
        <f>VLOOKUP($T1044,MPN!$A$1:$E$497,5,FALSE)</f>
        <v>Default</v>
      </c>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S1066" s="7" t="s">
        <v>545</v>
      </c>
      <c r="T1066" s="7" t="e">
        <f>VLOOKUP(T1055,$DT$1:$DV$31,3,FALSE)</f>
        <v>#N/A</v>
      </c>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S1067" s="7" t="s">
        <v>22</v>
      </c>
      <c r="T1067" s="15">
        <v>1</v>
      </c>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S1068" s="7" t="s">
        <v>696</v>
      </c>
      <c r="T1068" s="28">
        <v>44888</v>
      </c>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S1069" s="7" t="s">
        <v>694</v>
      </c>
      <c r="T1069" s="15" t="s">
        <v>994</v>
      </c>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S1070" s="7" t="s">
        <v>697</v>
      </c>
      <c r="T1070" s="7">
        <f ca="1">COUNTA(U1045:U1104)</f>
        <v>2</v>
      </c>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S1071" s="7" t="s">
        <v>715</v>
      </c>
      <c r="T1071" s="7" t="str">
        <f>T1059&amp;"+/-"&amp;T1060&amp;" "&amp;T1069</f>
        <v>-42+/-0.8 dBV</v>
      </c>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S1072" s="7" t="s">
        <v>719</v>
      </c>
      <c r="T1072" s="54" t="str">
        <f>T1051&amp;" : "&amp;T1054&amp;" "&amp;"(uA)"&amp;CHAR(10)&amp;"Vdc&amp;Remark: "&amp;T1057</f>
        <v>3.3V : 70~150 (uA)
Vdc&amp;Remark: -</v>
      </c>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ADDRESS(ROW(S1074),COLUMN($S$1))&amp;":"&amp;ADDRESS(ROW(S1104),COLUMN($T$1))</f>
        <v>$S$1074:$T$1104</v>
      </c>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$BB$2</f>
        <v>15V</v>
      </c>
      <c r="T1075" s="3" t="s">
        <v>255</v>
      </c>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$BB$3</f>
        <v>14V</v>
      </c>
      <c r="T1076" s="3" t="s">
        <v>562</v>
      </c>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$BB$4</f>
        <v>13V</v>
      </c>
      <c r="T1077" s="3" t="s">
        <v>562</v>
      </c>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$BB$5</f>
        <v>12V</v>
      </c>
      <c r="T1078" s="3" t="s">
        <v>562</v>
      </c>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$BB$6</f>
        <v>11V</v>
      </c>
      <c r="T1079" s="3" t="s">
        <v>562</v>
      </c>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$BB$7</f>
        <v>10V</v>
      </c>
      <c r="T1080" s="3" t="s">
        <v>562</v>
      </c>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$BB$8</f>
        <v>FIX</v>
      </c>
      <c r="T1081" s="3" t="s">
        <v>562</v>
      </c>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$BB$9</f>
        <v>Space</v>
      </c>
      <c r="T1082" s="3">
        <v>0</v>
      </c>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$BB$10</f>
        <v>Config2</v>
      </c>
      <c r="T1083" s="3">
        <v>0</v>
      </c>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$BB$11</f>
        <v>-</v>
      </c>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$BB$12</f>
        <v>-</v>
      </c>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$BB$13</f>
        <v>-</v>
      </c>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$BB$14</f>
        <v>-</v>
      </c>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$BB$15</f>
        <v>-</v>
      </c>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$BB$16</f>
        <v>-</v>
      </c>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$BB$17</f>
        <v>-</v>
      </c>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$BB$18</f>
        <v>-</v>
      </c>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$BB$19</f>
        <v>-</v>
      </c>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$BB$20</f>
        <v>-</v>
      </c>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$BB$21</f>
        <v>-</v>
      </c>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$BB$22</f>
        <v>-</v>
      </c>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$BB$23</f>
        <v>-</v>
      </c>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$BB$24</f>
        <v>-</v>
      </c>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$BB$25</f>
        <v>-</v>
      </c>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$BB$26</f>
        <v>-</v>
      </c>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$BB$27</f>
        <v>-</v>
      </c>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$BB$28</f>
        <v>-</v>
      </c>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$BB$29</f>
        <v>-</v>
      </c>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$BB$30</f>
        <v>-</v>
      </c>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$BB$31</f>
        <v>-</v>
      </c>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VLOOKUP(U1106,$DX$1:$DZ$21,3,FALSE)</f>
        <v>-</v>
      </c>
      <c r="AD1106" s="8"/>
    </row>
    <row r="1107" spans="19:45" ht="30" customHeight="1" x14ac:dyDescent="0.25">
      <c r="S1107" s="7" t="s">
        <v>24</v>
      </c>
      <c r="T1107" s="15" t="s">
        <v>606</v>
      </c>
      <c r="U1107" s="5" t="s">
        <v>23</v>
      </c>
      <c r="V1107" s="7" t="str">
        <f>VLOOKUP(U1106,$DX$1:$DZ$21,2,FALSE)</f>
        <v>-</v>
      </c>
      <c r="W1107" s="19"/>
      <c r="X1107" s="19"/>
      <c r="Y1107" s="19"/>
      <c r="Z1107" s="19"/>
      <c r="AA1107" s="5" t="s">
        <v>592</v>
      </c>
      <c r="AB1107" s="26" t="str">
        <f>T1126&amp;"_"&amp;ABS(T1124)&amp;"dB_"&amp;T1128&amp;"_"&amp;T1129&amp;"_"&amp;GetAbsMaxMinText(AF1110:AG1169)&amp;"_"&amp;T1109&amp;"_"&amp;T1108&amp;S1106&amp;"."&amp;T1132</f>
        <v>12V_TestMode_38dB_304ZA_N028A_380_422_ZTS6156SE_PR18.1</v>
      </c>
      <c r="AC1107" s="18"/>
      <c r="AD1107" s="18"/>
      <c r="AE1107" s="18"/>
      <c r="AF1107" s="18"/>
      <c r="AG1107" s="18"/>
      <c r="AH1107" s="19"/>
      <c r="AI1107" s="19" t="s">
        <v>2</v>
      </c>
      <c r="AJ1107" s="115" t="s">
        <v>1300</v>
      </c>
      <c r="AK1107" s="16"/>
      <c r="AL1107" s="16"/>
      <c r="AM1107" s="16"/>
      <c r="AN1107" s="16"/>
      <c r="AO1107" s="16"/>
      <c r="AP1107" s="16"/>
      <c r="AQ1107" s="16"/>
      <c r="AR1107" s="16"/>
      <c r="AS1107" s="16"/>
    </row>
    <row r="1108" spans="19:45" ht="30" customHeight="1" x14ac:dyDescent="0.25">
      <c r="S1108" s="7" t="s">
        <v>5</v>
      </c>
      <c r="T1108" s="15" t="s">
        <v>1162</v>
      </c>
      <c r="U1108" s="32" t="str">
        <f>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1188</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VLOOKUP($T1117,$DE$1:$DJ$31,2,FALSE)</f>
        <v>Full</v>
      </c>
      <c r="AO1109" s="56" t="str">
        <f>VLOOKUP($T1117,$DE$1:$DJ$31,3,FALSE)</f>
        <v>Full</v>
      </c>
      <c r="AP1109" s="56" t="str">
        <f>VLOOKUP($T1117,$DE$1:$DJ$31,4,FALSE)</f>
        <v>non</v>
      </c>
      <c r="AQ1109" s="56" t="str">
        <f>VLOOKUP($T1117,$DE$1:$DJ$31,5,FALSE)</f>
        <v>non</v>
      </c>
      <c r="AR1109" s="56" t="str">
        <f>VLOOKUP($T1117,$DE$1:$DJ$31,6,FALSE)</f>
        <v>Full</v>
      </c>
      <c r="AS1109" s="35" t="s">
        <v>726</v>
      </c>
    </row>
    <row r="1110" spans="19:45" ht="30" customHeight="1" x14ac:dyDescent="0.25">
      <c r="S1110" s="7" t="s">
        <v>18</v>
      </c>
      <c r="T1110" s="15" t="s">
        <v>1278</v>
      </c>
      <c r="U1110" s="36" t="str">
        <f t="shared" ref="U1110:U1118" ca="1" si="185">ConfigCode($AA1110,$AN1110,$AO1110,$AP1110,$AQ1110,$AR1110,$AF1110,$AG1110,2)</f>
        <v>0x40=-38.30,-38.00;</v>
      </c>
      <c r="V1110" s="37"/>
      <c r="W1110" s="37"/>
      <c r="X1110" s="68"/>
      <c r="Y1110" s="68"/>
      <c r="Z1110" s="55" t="e">
        <f t="shared" ref="Z1110:Z1118" ca="1" si="186" xml:space="preserve">
N("vbias,vlookup vbias range")+
VLOOKUP($AA1110,INDIRECT(BoxVal(ROW($AA1110),34,COLUMN(T1106))),2,FALSE)+
N("gain")+
$AB1110+
N("vcm")+
VLOOKUP($AC1110,$CT$1:$DC$31,7,FALSE)+
N("(vbias*vcp*vbg-vbias)*sensor ratio")+
VbiasCal($AA1110,$AD1110,$AE1110,BoxVal(ROW($AC1110),18,COLUMN($T$22)))+
N("vbias ref+gain ref")+
$V1110+$W1110</f>
        <v>#VALUE!</v>
      </c>
      <c r="AA1110" s="39" t="s">
        <v>1150</v>
      </c>
      <c r="AB1110" s="40">
        <v>0</v>
      </c>
      <c r="AC1110" s="40" t="s">
        <v>996</v>
      </c>
      <c r="AD1110" s="40">
        <v>1</v>
      </c>
      <c r="AE1110" s="41" t="s">
        <v>436</v>
      </c>
      <c r="AF1110" s="42">
        <v>-38.299999999999997</v>
      </c>
      <c r="AG1110" s="42">
        <v>-38</v>
      </c>
      <c r="AH1110" s="43" t="e">
        <f t="shared" ref="AH1110:AH1118" ca="1" si="187">$AF1110+$Z1110</f>
        <v>#VALUE!</v>
      </c>
      <c r="AI1110" s="43" t="e">
        <f t="shared" ref="AI1110:AI1118" ca="1" si="188">$AG1110+$Z1110</f>
        <v>#VALUE!</v>
      </c>
      <c r="AJ1110" s="44" t="e">
        <f t="shared" ref="AJ1110:AJ1118" ca="1" si="189" xml:space="preserve">
N("initial sens-loopgain")+
$AF1110-BoxVal(ROW($AA1110),26,COLUMN(INDIRECT("T"&amp;(INT(ROW($AA1127)/65))*65+2)))</f>
        <v>#N/A</v>
      </c>
      <c r="AK1110" s="44" t="e">
        <f t="shared" ref="AK1110:AK1118" ca="1" si="190">AJ1110+(AG1110-AF1110)</f>
        <v>#N/A</v>
      </c>
      <c r="AL1110" s="44" t="e">
        <f t="shared" ref="AL1110:AL1118" ca="1" si="191" xml:space="preserve">
N("initial sens-loopgain-gain-gain ref-vcm")+
$AH1110-
BoxVal(ROW($AA1110),26,COLUMN(INDIRECT("T"&amp;(INT(ROW($AA1127)/65))*65+2)))-
$AB1110-
$W1110-
IFERROR(VLOOKUP($AC1110,$CT$1:$DC$31,7,FALSE),0)</f>
        <v>#VALUE!</v>
      </c>
      <c r="AM1110" s="44" t="e">
        <f t="shared" ref="AM1110:AM1118" ca="1" si="192">AL1110+(AG1110-AF1110)</f>
        <v>#VALUE!</v>
      </c>
      <c r="AN1110" s="36" t="str">
        <f t="shared" ref="AN1110:AN1118" ca="1" si="193">IF(BoxVal(ROW(AA1110),9,COLUMN(T1108))="FIX","00",ManualLookup(AA1110,BoxVal(ROW(AA1110),4,COLUMN(AN1108)),INDIRECT(DN$3)))</f>
        <v>40</v>
      </c>
      <c r="AO1110" s="36" t="str">
        <f t="shared" ref="AO1110:AO1118" ca="1" si="194">ManualLookup(AB1110,BoxVal(ROW(AB1110),4,COLUMN(AO1108)),INDIRECT(DO$3))</f>
        <v>00</v>
      </c>
      <c r="AP1110" s="36" t="str">
        <f t="shared" ref="AP1110:AP1118" ca="1" si="195">ManualLookup(AC1110,BoxVal(ROW(AC1110),4,COLUMN(AP1108)),INDIRECT(DP$3))</f>
        <v>00</v>
      </c>
      <c r="AQ1110" s="36" t="str">
        <f t="shared" ref="AQ1110:AQ1118" ca="1" si="196">ManualLookup(AD1110,BoxVal(ROW(AD1110),4,COLUMN(AQ1108)),INDIRECT(DQ$3))</f>
        <v>00</v>
      </c>
      <c r="AR1110" s="36" t="str">
        <f t="shared" ref="AR1110:AR1118" ca="1" si="197">ManualLookup(AE1110,BoxVal(ROW(AE1110),4,COLUMN(AR1108)),INDIRECT(DR$3))</f>
        <v>00</v>
      </c>
      <c r="AS1110" s="33"/>
    </row>
    <row r="1111" spans="19:45" ht="30" customHeight="1" x14ac:dyDescent="0.25">
      <c r="S1111" s="7" t="s">
        <v>13</v>
      </c>
      <c r="T1111" s="15" t="s">
        <v>1299</v>
      </c>
      <c r="U1111" s="36" t="str">
        <f t="shared" ca="1" si="185"/>
        <v>0x45=-38.80,-38.30;</v>
      </c>
      <c r="V1111" s="37"/>
      <c r="W1111" s="37"/>
      <c r="X1111" s="68"/>
      <c r="Y1111" s="68"/>
      <c r="Z1111" s="55" t="e">
        <f t="shared" ca="1" si="186"/>
        <v>#VALUE!</v>
      </c>
      <c r="AA1111" s="39" t="s">
        <v>1150</v>
      </c>
      <c r="AB1111" s="40">
        <v>0.5</v>
      </c>
      <c r="AC1111" s="40" t="s">
        <v>996</v>
      </c>
      <c r="AD1111" s="40">
        <v>1</v>
      </c>
      <c r="AE1111" s="41" t="s">
        <v>436</v>
      </c>
      <c r="AF1111" s="42">
        <v>-38.799999999999997</v>
      </c>
      <c r="AG1111" s="47">
        <f t="shared" ref="AG1111:AG1118" si="198">AF1110</f>
        <v>-38.299999999999997</v>
      </c>
      <c r="AH1111" s="43" t="e">
        <f t="shared" ca="1" si="187"/>
        <v>#VALUE!</v>
      </c>
      <c r="AI1111" s="43" t="e">
        <f t="shared" ca="1" si="188"/>
        <v>#VALUE!</v>
      </c>
      <c r="AJ1111" s="44" t="e">
        <f t="shared" ca="1" si="189"/>
        <v>#N/A</v>
      </c>
      <c r="AK1111" s="44" t="e">
        <f t="shared" ca="1" si="190"/>
        <v>#N/A</v>
      </c>
      <c r="AL1111" s="44" t="e">
        <f t="shared" ca="1" si="191"/>
        <v>#VALUE!</v>
      </c>
      <c r="AM1111" s="44" t="e">
        <f t="shared" ca="1" si="192"/>
        <v>#VALUE!</v>
      </c>
      <c r="AN1111" s="36" t="str">
        <f t="shared" ca="1" si="193"/>
        <v>40</v>
      </c>
      <c r="AO1111" s="36" t="str">
        <f t="shared" ca="1" si="194"/>
        <v>05</v>
      </c>
      <c r="AP1111" s="36" t="str">
        <f t="shared" ca="1" si="195"/>
        <v>00</v>
      </c>
      <c r="AQ1111" s="36" t="str">
        <f t="shared" ca="1" si="196"/>
        <v>00</v>
      </c>
      <c r="AR1111" s="36" t="str">
        <f t="shared" ca="1" si="197"/>
        <v>00</v>
      </c>
      <c r="AS1111" s="36"/>
    </row>
    <row r="1112" spans="19:45" ht="30" customHeight="1" x14ac:dyDescent="0.25">
      <c r="S1112" s="26"/>
      <c r="T1112" s="17"/>
      <c r="U1112" s="36" t="str">
        <f t="shared" ca="1" si="185"/>
        <v>0x46=-39.30,-38.80;</v>
      </c>
      <c r="V1112" s="37"/>
      <c r="W1112" s="37"/>
      <c r="X1112" s="68"/>
      <c r="Y1112" s="68"/>
      <c r="Z1112" s="55" t="e">
        <f t="shared" ca="1" si="186"/>
        <v>#VALUE!</v>
      </c>
      <c r="AA1112" s="39" t="s">
        <v>587</v>
      </c>
      <c r="AB1112" s="40">
        <v>1</v>
      </c>
      <c r="AC1112" s="40" t="s">
        <v>995</v>
      </c>
      <c r="AD1112" s="40">
        <v>1</v>
      </c>
      <c r="AE1112" s="41" t="s">
        <v>436</v>
      </c>
      <c r="AF1112" s="42">
        <v>-39.299999999999997</v>
      </c>
      <c r="AG1112" s="47">
        <f t="shared" si="198"/>
        <v>-38.799999999999997</v>
      </c>
      <c r="AH1112" s="43" t="e">
        <f t="shared" ca="1" si="187"/>
        <v>#VALUE!</v>
      </c>
      <c r="AI1112" s="43" t="e">
        <f t="shared" ca="1" si="188"/>
        <v>#VALUE!</v>
      </c>
      <c r="AJ1112" s="44" t="e">
        <f t="shared" ca="1" si="189"/>
        <v>#N/A</v>
      </c>
      <c r="AK1112" s="44" t="e">
        <f t="shared" ca="1" si="190"/>
        <v>#N/A</v>
      </c>
      <c r="AL1112" s="44" t="e">
        <f t="shared" ca="1" si="191"/>
        <v>#VALUE!</v>
      </c>
      <c r="AM1112" s="44" t="e">
        <f t="shared" ca="1" si="192"/>
        <v>#VALUE!</v>
      </c>
      <c r="AN1112" s="36" t="str">
        <f t="shared" ca="1" si="193"/>
        <v>40</v>
      </c>
      <c r="AO1112" s="36" t="str">
        <f t="shared" ca="1" si="194"/>
        <v>06</v>
      </c>
      <c r="AP1112" s="36" t="str">
        <f t="shared" ca="1" si="195"/>
        <v>00</v>
      </c>
      <c r="AQ1112" s="36" t="str">
        <f t="shared" ca="1" si="196"/>
        <v>00</v>
      </c>
      <c r="AR1112" s="36" t="str">
        <f t="shared" ca="1" si="197"/>
        <v>00</v>
      </c>
      <c r="AS1112" s="36"/>
    </row>
    <row r="1113" spans="19:45" ht="30" customHeight="1" x14ac:dyDescent="0.25">
      <c r="S1113" s="7" t="s">
        <v>19</v>
      </c>
      <c r="T1113" s="15" t="s">
        <v>1150</v>
      </c>
      <c r="U1113" s="36" t="str">
        <f t="shared" ca="1" si="185"/>
        <v>0x47=-39.80,-39.30;</v>
      </c>
      <c r="V1113" s="37"/>
      <c r="W1113" s="37"/>
      <c r="X1113" s="68"/>
      <c r="Y1113" s="68"/>
      <c r="Z1113" s="55" t="e">
        <f t="shared" ca="1" si="186"/>
        <v>#VALUE!</v>
      </c>
      <c r="AA1113" s="39" t="s">
        <v>587</v>
      </c>
      <c r="AB1113" s="40">
        <v>1.5</v>
      </c>
      <c r="AC1113" s="40" t="s">
        <v>995</v>
      </c>
      <c r="AD1113" s="40">
        <v>1</v>
      </c>
      <c r="AE1113" s="41" t="s">
        <v>436</v>
      </c>
      <c r="AF1113" s="42">
        <v>-39.799999999999997</v>
      </c>
      <c r="AG1113" s="47">
        <f t="shared" si="198"/>
        <v>-39.299999999999997</v>
      </c>
      <c r="AH1113" s="43" t="e">
        <f t="shared" ca="1" si="187"/>
        <v>#VALUE!</v>
      </c>
      <c r="AI1113" s="43" t="e">
        <f t="shared" ca="1" si="188"/>
        <v>#VALUE!</v>
      </c>
      <c r="AJ1113" s="44" t="e">
        <f t="shared" ca="1" si="189"/>
        <v>#N/A</v>
      </c>
      <c r="AK1113" s="44" t="e">
        <f t="shared" ca="1" si="190"/>
        <v>#N/A</v>
      </c>
      <c r="AL1113" s="44" t="e">
        <f t="shared" ca="1" si="191"/>
        <v>#VALUE!</v>
      </c>
      <c r="AM1113" s="44" t="e">
        <f t="shared" ca="1" si="192"/>
        <v>#VALUE!</v>
      </c>
      <c r="AN1113" s="36" t="str">
        <f t="shared" ca="1" si="193"/>
        <v>40</v>
      </c>
      <c r="AO1113" s="36" t="str">
        <f t="shared" ca="1" si="194"/>
        <v>07</v>
      </c>
      <c r="AP1113" s="36" t="str">
        <f t="shared" ca="1" si="195"/>
        <v>00</v>
      </c>
      <c r="AQ1113" s="36" t="str">
        <f t="shared" ca="1" si="196"/>
        <v>00</v>
      </c>
      <c r="AR1113" s="36" t="str">
        <f t="shared" ca="1" si="197"/>
        <v>00</v>
      </c>
      <c r="AS1113" s="36"/>
    </row>
    <row r="1114" spans="19:45" ht="30" customHeight="1" x14ac:dyDescent="0.25">
      <c r="S1114" s="7" t="s">
        <v>15</v>
      </c>
      <c r="T1114" s="15" t="s">
        <v>1151</v>
      </c>
      <c r="U1114" s="36" t="str">
        <f t="shared" ca="1" si="185"/>
        <v>Code Error</v>
      </c>
      <c r="V1114" s="37"/>
      <c r="W1114" s="37"/>
      <c r="X1114" s="68"/>
      <c r="Y1114" s="68"/>
      <c r="Z1114" s="55" t="e">
        <f t="shared" ca="1" si="186"/>
        <v>#VALUE!</v>
      </c>
      <c r="AA1114" s="39" t="s">
        <v>587</v>
      </c>
      <c r="AB1114" s="40">
        <v>2</v>
      </c>
      <c r="AC1114" s="40" t="s">
        <v>995</v>
      </c>
      <c r="AD1114" s="40">
        <v>1</v>
      </c>
      <c r="AE1114" s="41" t="s">
        <v>436</v>
      </c>
      <c r="AF1114" s="42">
        <v>-40.299999999999997</v>
      </c>
      <c r="AG1114" s="47">
        <f t="shared" si="198"/>
        <v>-39.799999999999997</v>
      </c>
      <c r="AH1114" s="43" t="e">
        <f t="shared" ca="1" si="187"/>
        <v>#VALUE!</v>
      </c>
      <c r="AI1114" s="43" t="e">
        <f t="shared" ca="1" si="188"/>
        <v>#VALUE!</v>
      </c>
      <c r="AJ1114" s="44" t="e">
        <f t="shared" ca="1" si="189"/>
        <v>#N/A</v>
      </c>
      <c r="AK1114" s="44" t="e">
        <f t="shared" ca="1" si="190"/>
        <v>#N/A</v>
      </c>
      <c r="AL1114" s="44" t="e">
        <f t="shared" ca="1" si="191"/>
        <v>#VALUE!</v>
      </c>
      <c r="AM1114" s="44" t="e">
        <f t="shared" ca="1" si="192"/>
        <v>#VALUE!</v>
      </c>
      <c r="AN1114" s="36" t="str">
        <f t="shared" ca="1" si="193"/>
        <v>40</v>
      </c>
      <c r="AO1114" s="36" t="str">
        <f t="shared" ca="1" si="194"/>
        <v>錯誤: 找不到列值 '2'，搜尋範圍為第 1 到 31 行，欄位 BM</v>
      </c>
      <c r="AP1114" s="36" t="str">
        <f t="shared" ca="1" si="195"/>
        <v>00</v>
      </c>
      <c r="AQ1114" s="36" t="str">
        <f t="shared" ca="1" si="196"/>
        <v>00</v>
      </c>
      <c r="AR1114" s="36" t="str">
        <f t="shared" ca="1" si="197"/>
        <v>00</v>
      </c>
      <c r="AS1114" s="36"/>
    </row>
    <row r="1115" spans="19:45" ht="30" customHeight="1" x14ac:dyDescent="0.25">
      <c r="S1115" s="7" t="s">
        <v>705</v>
      </c>
      <c r="T1115" s="15" t="s">
        <v>1301</v>
      </c>
      <c r="U1115" s="36" t="str">
        <f t="shared" ca="1" si="185"/>
        <v>0x48=-40.80,-40.30;</v>
      </c>
      <c r="V1115" s="37"/>
      <c r="W1115" s="37"/>
      <c r="X1115" s="68"/>
      <c r="Y1115" s="68"/>
      <c r="Z1115" s="55" t="e">
        <f t="shared" ca="1" si="186"/>
        <v>#VALUE!</v>
      </c>
      <c r="AA1115" s="39" t="s">
        <v>587</v>
      </c>
      <c r="AB1115" s="40">
        <v>2.5</v>
      </c>
      <c r="AC1115" s="40" t="s">
        <v>995</v>
      </c>
      <c r="AD1115" s="40">
        <v>1</v>
      </c>
      <c r="AE1115" s="41" t="s">
        <v>436</v>
      </c>
      <c r="AF1115" s="42">
        <v>-40.799999999999997</v>
      </c>
      <c r="AG1115" s="47">
        <f t="shared" si="198"/>
        <v>-40.299999999999997</v>
      </c>
      <c r="AH1115" s="43" t="e">
        <f t="shared" ca="1" si="187"/>
        <v>#VALUE!</v>
      </c>
      <c r="AI1115" s="43" t="e">
        <f t="shared" ca="1" si="188"/>
        <v>#VALUE!</v>
      </c>
      <c r="AJ1115" s="44" t="e">
        <f t="shared" ca="1" si="189"/>
        <v>#N/A</v>
      </c>
      <c r="AK1115" s="44" t="e">
        <f t="shared" ca="1" si="190"/>
        <v>#N/A</v>
      </c>
      <c r="AL1115" s="44" t="e">
        <f t="shared" ca="1" si="191"/>
        <v>#VALUE!</v>
      </c>
      <c r="AM1115" s="44" t="e">
        <f t="shared" ca="1" si="192"/>
        <v>#VALUE!</v>
      </c>
      <c r="AN1115" s="36" t="str">
        <f t="shared" ca="1" si="193"/>
        <v>40</v>
      </c>
      <c r="AO1115" s="36" t="str">
        <f t="shared" ca="1" si="194"/>
        <v>08</v>
      </c>
      <c r="AP1115" s="36" t="str">
        <f t="shared" ca="1" si="195"/>
        <v>00</v>
      </c>
      <c r="AQ1115" s="36" t="str">
        <f t="shared" ca="1" si="196"/>
        <v>00</v>
      </c>
      <c r="AR1115" s="36" t="str">
        <f t="shared" ca="1" si="197"/>
        <v>00</v>
      </c>
      <c r="AS1115" s="36"/>
    </row>
    <row r="1116" spans="19:45" ht="30" customHeight="1" x14ac:dyDescent="0.25">
      <c r="S1116" s="7" t="s">
        <v>605</v>
      </c>
      <c r="T1116" s="15" t="s">
        <v>991</v>
      </c>
      <c r="U1116" s="36" t="str">
        <f t="shared" ca="1" si="185"/>
        <v>0x57=-41.30,-40.80;</v>
      </c>
      <c r="V1116" s="37"/>
      <c r="W1116" s="37"/>
      <c r="X1116" s="68"/>
      <c r="Y1116" s="68"/>
      <c r="Z1116" s="55" t="e">
        <f t="shared" ca="1" si="186"/>
        <v>#VALUE!</v>
      </c>
      <c r="AA1116" s="39" t="s">
        <v>580</v>
      </c>
      <c r="AB1116" s="40">
        <v>1.5</v>
      </c>
      <c r="AC1116" s="40" t="s">
        <v>995</v>
      </c>
      <c r="AD1116" s="40">
        <v>1</v>
      </c>
      <c r="AE1116" s="41" t="s">
        <v>436</v>
      </c>
      <c r="AF1116" s="42">
        <v>-41.3</v>
      </c>
      <c r="AG1116" s="47">
        <f t="shared" si="198"/>
        <v>-40.799999999999997</v>
      </c>
      <c r="AH1116" s="43" t="e">
        <f t="shared" ca="1" si="187"/>
        <v>#VALUE!</v>
      </c>
      <c r="AI1116" s="43" t="e">
        <f t="shared" ca="1" si="188"/>
        <v>#VALUE!</v>
      </c>
      <c r="AJ1116" s="44" t="e">
        <f t="shared" ca="1" si="189"/>
        <v>#N/A</v>
      </c>
      <c r="AK1116" s="44" t="e">
        <f t="shared" ca="1" si="190"/>
        <v>#N/A</v>
      </c>
      <c r="AL1116" s="44" t="e">
        <f t="shared" ca="1" si="191"/>
        <v>#VALUE!</v>
      </c>
      <c r="AM1116" s="44" t="e">
        <f t="shared" ca="1" si="192"/>
        <v>#VALUE!</v>
      </c>
      <c r="AN1116" s="36" t="str">
        <f t="shared" ca="1" si="193"/>
        <v>50</v>
      </c>
      <c r="AO1116" s="36" t="str">
        <f t="shared" ca="1" si="194"/>
        <v>07</v>
      </c>
      <c r="AP1116" s="36" t="str">
        <f t="shared" ca="1" si="195"/>
        <v>00</v>
      </c>
      <c r="AQ1116" s="36" t="str">
        <f t="shared" ca="1" si="196"/>
        <v>00</v>
      </c>
      <c r="AR1116" s="36" t="str">
        <f t="shared" ca="1" si="197"/>
        <v>00</v>
      </c>
      <c r="AS1116" s="36"/>
    </row>
    <row r="1117" spans="19:45" ht="30" customHeight="1" x14ac:dyDescent="0.25">
      <c r="S1117" s="7" t="s">
        <v>721</v>
      </c>
      <c r="T1117" s="15" t="s">
        <v>26</v>
      </c>
      <c r="U1117" s="36" t="str">
        <f t="shared" ca="1" si="185"/>
        <v>Code Error</v>
      </c>
      <c r="V1117" s="37"/>
      <c r="W1117" s="37"/>
      <c r="X1117" s="68"/>
      <c r="Y1117" s="68"/>
      <c r="Z1117" s="55" t="e">
        <f t="shared" ca="1" si="186"/>
        <v>#VALUE!</v>
      </c>
      <c r="AA1117" s="39" t="s">
        <v>580</v>
      </c>
      <c r="AB1117" s="40">
        <v>2</v>
      </c>
      <c r="AC1117" s="40" t="s">
        <v>995</v>
      </c>
      <c r="AD1117" s="40">
        <v>1</v>
      </c>
      <c r="AE1117" s="41" t="s">
        <v>436</v>
      </c>
      <c r="AF1117" s="42">
        <v>-41.8</v>
      </c>
      <c r="AG1117" s="47">
        <f t="shared" si="198"/>
        <v>-41.3</v>
      </c>
      <c r="AH1117" s="43" t="e">
        <f t="shared" ca="1" si="187"/>
        <v>#VALUE!</v>
      </c>
      <c r="AI1117" s="43" t="e">
        <f t="shared" ca="1" si="188"/>
        <v>#VALUE!</v>
      </c>
      <c r="AJ1117" s="44" t="e">
        <f t="shared" ca="1" si="189"/>
        <v>#N/A</v>
      </c>
      <c r="AK1117" s="44" t="e">
        <f t="shared" ca="1" si="190"/>
        <v>#N/A</v>
      </c>
      <c r="AL1117" s="44" t="e">
        <f t="shared" ca="1" si="191"/>
        <v>#VALUE!</v>
      </c>
      <c r="AM1117" s="44" t="e">
        <f t="shared" ca="1" si="192"/>
        <v>#VALUE!</v>
      </c>
      <c r="AN1117" s="36" t="str">
        <f t="shared" ca="1" si="193"/>
        <v>50</v>
      </c>
      <c r="AO1117" s="36" t="str">
        <f t="shared" ca="1" si="194"/>
        <v>錯誤: 找不到列值 '2'，搜尋範圍為第 1 到 31 行，欄位 BM</v>
      </c>
      <c r="AP1117" s="36" t="str">
        <f t="shared" ca="1" si="195"/>
        <v>00</v>
      </c>
      <c r="AQ1117" s="36" t="str">
        <f t="shared" ca="1" si="196"/>
        <v>00</v>
      </c>
      <c r="AR1117" s="36" t="str">
        <f t="shared" ca="1" si="197"/>
        <v>00</v>
      </c>
      <c r="AS1117" s="36"/>
    </row>
    <row r="1118" spans="19:45" ht="30" customHeight="1" x14ac:dyDescent="0.25">
      <c r="S1118" s="7" t="s">
        <v>20</v>
      </c>
      <c r="T1118" s="15">
        <v>-38</v>
      </c>
      <c r="U1118" s="36" t="str">
        <f t="shared" ca="1" si="185"/>
        <v>0x58=-42.30,-41.80;</v>
      </c>
      <c r="V1118" s="37"/>
      <c r="W1118" s="37"/>
      <c r="X1118" s="38"/>
      <c r="Y1118" s="38"/>
      <c r="Z1118" s="55" t="e">
        <f t="shared" ca="1" si="186"/>
        <v>#VALUE!</v>
      </c>
      <c r="AA1118" s="39" t="s">
        <v>580</v>
      </c>
      <c r="AB1118" s="40">
        <v>2.5</v>
      </c>
      <c r="AC1118" s="40" t="s">
        <v>995</v>
      </c>
      <c r="AD1118" s="40">
        <v>1</v>
      </c>
      <c r="AE1118" s="41" t="s">
        <v>436</v>
      </c>
      <c r="AF1118" s="42">
        <v>-42.3</v>
      </c>
      <c r="AG1118" s="47">
        <f t="shared" si="198"/>
        <v>-41.8</v>
      </c>
      <c r="AH1118" s="43" t="e">
        <f t="shared" ca="1" si="187"/>
        <v>#VALUE!</v>
      </c>
      <c r="AI1118" s="43" t="e">
        <f t="shared" ca="1" si="188"/>
        <v>#VALUE!</v>
      </c>
      <c r="AJ1118" s="44" t="e">
        <f t="shared" ca="1" si="189"/>
        <v>#N/A</v>
      </c>
      <c r="AK1118" s="44" t="e">
        <f t="shared" ca="1" si="190"/>
        <v>#N/A</v>
      </c>
      <c r="AL1118" s="44" t="e">
        <f t="shared" ca="1" si="191"/>
        <v>#VALUE!</v>
      </c>
      <c r="AM1118" s="44" t="e">
        <f t="shared" ca="1" si="192"/>
        <v>#VALUE!</v>
      </c>
      <c r="AN1118" s="36" t="str">
        <f t="shared" ca="1" si="193"/>
        <v>50</v>
      </c>
      <c r="AO1118" s="36" t="str">
        <f t="shared" ca="1" si="194"/>
        <v>08</v>
      </c>
      <c r="AP1118" s="36" t="str">
        <f t="shared" ca="1" si="195"/>
        <v>00</v>
      </c>
      <c r="AQ1118" s="36" t="str">
        <f t="shared" ca="1" si="196"/>
        <v>00</v>
      </c>
      <c r="AR1118" s="36" t="str">
        <f t="shared" ca="1" si="197"/>
        <v>00</v>
      </c>
      <c r="AS1118" s="36"/>
    </row>
    <row r="1119" spans="19:45" ht="30" customHeight="1" x14ac:dyDescent="0.25">
      <c r="S1119" s="7" t="s">
        <v>691</v>
      </c>
      <c r="T1119" s="15" t="s">
        <v>1088</v>
      </c>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1085</v>
      </c>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S1121" s="7" t="s">
        <v>12</v>
      </c>
      <c r="T1121" s="15" t="s">
        <v>548</v>
      </c>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t="s">
        <v>773</v>
      </c>
      <c r="T1122" s="15" t="s">
        <v>562</v>
      </c>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S1123" s="7" t="s">
        <v>573</v>
      </c>
      <c r="T1123" s="15">
        <v>1.1000000000000001</v>
      </c>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S1124" s="7" t="s">
        <v>590</v>
      </c>
      <c r="T1124" s="15">
        <f>VLOOKUP(T1109,MPN!$A$1:$E$997,4,FALSE)</f>
        <v>-38</v>
      </c>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S1125" s="7" t="s">
        <v>693</v>
      </c>
      <c r="T1125" s="15">
        <v>0.8</v>
      </c>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S1126" s="7" t="s">
        <v>604</v>
      </c>
      <c r="T1126" s="7" t="str">
        <f>VLOOKUP($T1113,$AU$1:$AZ$31,MATCH($T1107,$AU$1:$AZ$1,0),FALSE)&amp;"_"&amp;T1115</f>
        <v>12V_TestMode</v>
      </c>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S1127" s="7" t="s">
        <v>424</v>
      </c>
      <c r="T1127" s="7" t="str">
        <f>VLOOKUP($T1109,MPN!$A$1:$E$497,2,FALSE)</f>
        <v>AMIC</v>
      </c>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S1128" s="7" t="s">
        <v>16</v>
      </c>
      <c r="T1128" s="7" t="str">
        <f>VLOOKUP($T1110,ASIC!$A$1:$B$200,2,FALSE)</f>
        <v>304ZA</v>
      </c>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S1129" s="7" t="s">
        <v>17</v>
      </c>
      <c r="T1129" s="7" t="str">
        <f>VLOOKUP($T1111,Sensor!$A$1:$B$100,2,FALSE)</f>
        <v>N028A</v>
      </c>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S1130" s="7" t="s">
        <v>21</v>
      </c>
      <c r="T1130" s="7" t="str">
        <f>VLOOKUP($T1109,MPN!$A$1:$E$497,5,FALSE)</f>
        <v>Default</v>
      </c>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S1131" s="7" t="s">
        <v>545</v>
      </c>
      <c r="T1131" s="7" t="e">
        <f>VLOOKUP(T1120,$DT$1:$DV$31,3,FALSE)</f>
        <v>#N/A</v>
      </c>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S1132" s="7" t="s">
        <v>22</v>
      </c>
      <c r="T1132" s="15">
        <v>1</v>
      </c>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S1133" s="7" t="s">
        <v>696</v>
      </c>
      <c r="T1133" s="28">
        <v>45534</v>
      </c>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S1134" s="7" t="s">
        <v>694</v>
      </c>
      <c r="T1134" s="15" t="s">
        <v>994</v>
      </c>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S1135" s="7" t="s">
        <v>697</v>
      </c>
      <c r="T1135" s="7">
        <f ca="1">COUNTA(U1110:U1169)</f>
        <v>9</v>
      </c>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S1136" s="7" t="s">
        <v>715</v>
      </c>
      <c r="T1136" s="7" t="str">
        <f>T1124&amp;"+/-"&amp;T1125&amp;" "&amp;T1134</f>
        <v>-38+/-0.8 dBV</v>
      </c>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T1116&amp;" : "&amp;T1119&amp;" "&amp;"(uA)"&amp;CHAR(10)&amp;"Vdc&amp;Remark: "&amp;T1122</f>
        <v>3.3V : 70~150 (uA)
Vdc&amp;Remark: -</v>
      </c>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ADDRESS(ROW(S1139),COLUMN($S$1))&amp;":"&amp;ADDRESS(ROW(S1169),COLUMN($T$1))</f>
        <v>$S$1139:$T$1169</v>
      </c>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$BB$2</f>
        <v>15V</v>
      </c>
      <c r="T1140" s="3" t="s">
        <v>255</v>
      </c>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$BB$3</f>
        <v>14V</v>
      </c>
      <c r="T1141" s="3">
        <v>1.5</v>
      </c>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$BB$4</f>
        <v>13V</v>
      </c>
      <c r="T1142" s="3">
        <v>0</v>
      </c>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$BB$5</f>
        <v>12V</v>
      </c>
      <c r="T1143" s="3">
        <v>-1.5</v>
      </c>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$BB$6</f>
        <v>11V</v>
      </c>
      <c r="T1144" s="3" t="s">
        <v>562</v>
      </c>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$BB$7</f>
        <v>10V</v>
      </c>
      <c r="T1145" s="3" t="s">
        <v>562</v>
      </c>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$BB$8</f>
        <v>FIX</v>
      </c>
      <c r="T1146" s="3" t="s">
        <v>562</v>
      </c>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$BB$9</f>
        <v>Space</v>
      </c>
      <c r="T1147" s="3" t="s">
        <v>562</v>
      </c>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$BB$10</f>
        <v>Config2</v>
      </c>
      <c r="T1148" s="3">
        <v>0</v>
      </c>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$BB$11</f>
        <v>-</v>
      </c>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$BB$12</f>
        <v>-</v>
      </c>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$BB$13</f>
        <v>-</v>
      </c>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$BB$14</f>
        <v>-</v>
      </c>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$BB$15</f>
        <v>-</v>
      </c>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$BB$16</f>
        <v>-</v>
      </c>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$BB$17</f>
        <v>-</v>
      </c>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$BB$18</f>
        <v>-</v>
      </c>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$BB$19</f>
        <v>-</v>
      </c>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$BB$20</f>
        <v>-</v>
      </c>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$BB$21</f>
        <v>-</v>
      </c>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$BB$22</f>
        <v>-</v>
      </c>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$BB$23</f>
        <v>-</v>
      </c>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$BB$24</f>
        <v>-</v>
      </c>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$BB$25</f>
        <v>-</v>
      </c>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$BB$26</f>
        <v>-</v>
      </c>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$BB$27</f>
        <v>-</v>
      </c>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$BB$28</f>
        <v>-</v>
      </c>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$BB$29</f>
        <v>-</v>
      </c>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$BB$30</f>
        <v>-</v>
      </c>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$BB$31</f>
        <v>-</v>
      </c>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VLOOKUP(U1171,$DX$1:$DZ$21,3,FALSE)</f>
        <v>-</v>
      </c>
      <c r="AD1171" s="8"/>
    </row>
    <row r="1172" spans="19:45" ht="30" customHeight="1" x14ac:dyDescent="0.25">
      <c r="S1172" s="7" t="s">
        <v>24</v>
      </c>
      <c r="T1172" s="15" t="s">
        <v>1163</v>
      </c>
      <c r="U1172" s="5" t="s">
        <v>23</v>
      </c>
      <c r="V1172" s="7" t="str">
        <f>VLOOKUP(U1171,$DX$1:$DZ$21,2,FALSE)</f>
        <v>-</v>
      </c>
      <c r="W1172" s="19"/>
      <c r="X1172" s="19"/>
      <c r="Y1172" s="19"/>
      <c r="Z1172" s="19"/>
      <c r="AA1172" s="5" t="s">
        <v>592</v>
      </c>
      <c r="AB1172" s="26" t="e">
        <f>T1191&amp;"_"&amp;ABS(T1189)&amp;"dB_"&amp;T1193&amp;"_"&amp;T1194&amp;"_"&amp;GetAbsMaxMinText(AF1175:AG1234)&amp;"_"&amp;T1174&amp;"_"&amp;T1173&amp;S1171&amp;"."&amp;T1197</f>
        <v>#N/A</v>
      </c>
      <c r="AC1172" s="18"/>
      <c r="AD1172" s="18"/>
      <c r="AE1172" s="18"/>
      <c r="AF1172" s="18"/>
      <c r="AG1172" s="18"/>
      <c r="AH1172" s="19"/>
      <c r="AI1172" s="19" t="s">
        <v>2</v>
      </c>
      <c r="AJ1172" s="16" t="s">
        <v>1302</v>
      </c>
      <c r="AK1172" s="16"/>
      <c r="AL1172" s="16"/>
      <c r="AM1172" s="16"/>
      <c r="AN1172" s="16"/>
      <c r="AO1172" s="16"/>
      <c r="AP1172" s="16"/>
      <c r="AQ1172" s="16"/>
      <c r="AR1172" s="16"/>
      <c r="AS1172" s="16"/>
    </row>
    <row r="1173" spans="19:45" ht="30" customHeight="1" x14ac:dyDescent="0.25">
      <c r="S1173" s="7" t="s">
        <v>5</v>
      </c>
      <c r="T1173" s="15" t="s">
        <v>1148</v>
      </c>
      <c r="U1173" s="32" t="str">
        <f>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1172</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VLOOKUP($T1182,$DE$1:$DJ$31,2,FALSE)</f>
        <v>Full</v>
      </c>
      <c r="AO1174" s="56" t="str">
        <f>VLOOKUP($T1182,$DE$1:$DJ$31,3,FALSE)</f>
        <v>Full</v>
      </c>
      <c r="AP1174" s="56" t="str">
        <f>VLOOKUP($T1182,$DE$1:$DJ$31,4,FALSE)</f>
        <v>non</v>
      </c>
      <c r="AQ1174" s="56" t="str">
        <f>VLOOKUP($T1182,$DE$1:$DJ$31,5,FALSE)</f>
        <v>non</v>
      </c>
      <c r="AR1174" s="56" t="str">
        <f>VLOOKUP($T1182,$DE$1:$DJ$31,6,FALSE)</f>
        <v>Full</v>
      </c>
      <c r="AS1174" s="35" t="s">
        <v>726</v>
      </c>
    </row>
    <row r="1175" spans="19:45" ht="30" customHeight="1" x14ac:dyDescent="0.25">
      <c r="S1175" s="7" t="s">
        <v>18</v>
      </c>
      <c r="T1175" s="15" t="s">
        <v>1278</v>
      </c>
      <c r="U1175" s="36" t="str">
        <f t="shared" ref="U1175:U1192" ca="1" si="199">ConfigCode($AA1175,$AN1175,$AO1175,$AP1175,$AQ1175,$AR1175,$AF1175,$AG1175,2)</f>
        <v>Code Error</v>
      </c>
      <c r="V1175" s="37"/>
      <c r="W1175" s="37"/>
      <c r="X1175" s="68"/>
      <c r="Y1175" s="68"/>
      <c r="Z1175" s="55" t="e">
        <f t="shared" ref="Z1175:Z1192" ca="1" si="200" xml:space="preserve">
N("vbias,vlookup vbias range")+
VLOOKUP($AA1175,INDIRECT(BoxVal(ROW($AA1175),34,COLUMN(T1171))),2,FALSE)+
N("gain")+
$AB1175+
N("vcm")+
VLOOKUP($AC1175,$CT$1:$DC$31,7,FALSE)+
N("(vbias*vcp*vbg-vbias)*sensor ratio")+
VbiasCal($AA1175,$AD1175,$AE1175,BoxVal(ROW($AC1175),18,COLUMN($T$22)))+
N("vbias ref+gain ref")+
$V1175+$W1175</f>
        <v>#N/A</v>
      </c>
      <c r="AA1175" s="39" t="s">
        <v>1161</v>
      </c>
      <c r="AB1175" s="40">
        <v>0</v>
      </c>
      <c r="AC1175" s="40" t="s">
        <v>996</v>
      </c>
      <c r="AD1175" s="40">
        <v>1</v>
      </c>
      <c r="AE1175" s="41" t="s">
        <v>436</v>
      </c>
      <c r="AF1175" s="42">
        <v>-38.299999999999997</v>
      </c>
      <c r="AG1175" s="42">
        <v>-37.799999999999997</v>
      </c>
      <c r="AH1175" s="43" t="e">
        <f t="shared" ref="AH1175:AH1192" ca="1" si="201">$AF1175+$Z1175</f>
        <v>#N/A</v>
      </c>
      <c r="AI1175" s="43" t="e">
        <f t="shared" ref="AI1175:AI1192" ca="1" si="202">$AG1175+$Z1175</f>
        <v>#N/A</v>
      </c>
      <c r="AJ1175" s="44" t="e">
        <f t="shared" ref="AJ1175:AJ1192" ca="1" si="203" xml:space="preserve">
N("initial sens-loopgain")+
$AF1175-BoxVal(ROW($AA1175),26,COLUMN(INDIRECT("T"&amp;(INT(ROW($AA1192)/65))*65+2)))</f>
        <v>#N/A</v>
      </c>
      <c r="AK1175" s="44" t="e">
        <f t="shared" ref="AK1175:AK1192" ca="1" si="204">AJ1175+(AG1175-AF1175)</f>
        <v>#N/A</v>
      </c>
      <c r="AL1175" s="44" t="e">
        <f t="shared" ref="AL1175:AL1192" ca="1" si="205" xml:space="preserve">
N("initial sens-loopgain-gain-gain ref-vcm")+
$AH1175-
BoxVal(ROW($AA1175),26,COLUMN(INDIRECT("T"&amp;(INT(ROW($AA1192)/65))*65+2)))-
$AB1175-
$W1175-
IFERROR(VLOOKUP($AC1175,$CT$1:$DC$31,7,FALSE),0)</f>
        <v>#N/A</v>
      </c>
      <c r="AM1175" s="44" t="e">
        <f t="shared" ref="AM1175:AM1192" ca="1" si="206">AL1175+(AG1175-AF1175)</f>
        <v>#N/A</v>
      </c>
      <c r="AN1175" s="36" t="str">
        <f t="shared" ref="AN1175:AN1192" ca="1" si="207">IF(BoxVal(ROW(AA1175),9,COLUMN(T1173))="FIX","00",ManualLookup(AA1175,BoxVal(ROW(AA1175),4,COLUMN(AN1173)),INDIRECT(DN$3)))</f>
        <v>錯誤: 找不到列值 '9V'，搜尋範圍為第 1 到 31 行，欄位 BB</v>
      </c>
      <c r="AO1175" s="36" t="str">
        <f t="shared" ref="AO1175:AO1192" ca="1" si="208">ManualLookup(AB1175,BoxVal(ROW(AB1175),4,COLUMN(AO1173)),INDIRECT(DO$3))</f>
        <v>00</v>
      </c>
      <c r="AP1175" s="36" t="str">
        <f t="shared" ref="AP1175:AP1192" ca="1" si="209">ManualLookup(AC1175,BoxVal(ROW(AC1175),4,COLUMN(AP1173)),INDIRECT(DP$3))</f>
        <v>00</v>
      </c>
      <c r="AQ1175" s="36" t="str">
        <f t="shared" ref="AQ1175:AQ1192" ca="1" si="210">ManualLookup(AD1175,BoxVal(ROW(AD1175),4,COLUMN(AQ1173)),INDIRECT(DQ$3))</f>
        <v>00</v>
      </c>
      <c r="AR1175" s="36" t="str">
        <f t="shared" ref="AR1175:AR1192" ca="1" si="211">ManualLookup(AE1175,BoxVal(ROW(AE1175),4,COLUMN(AR1173)),INDIRECT(DR$3))</f>
        <v>00</v>
      </c>
      <c r="AS1175" s="33"/>
    </row>
    <row r="1176" spans="19:45" ht="30" customHeight="1" x14ac:dyDescent="0.25">
      <c r="S1176" s="7" t="s">
        <v>13</v>
      </c>
      <c r="T1176" s="15" t="s">
        <v>1281</v>
      </c>
      <c r="U1176" s="36" t="str">
        <f t="shared" ca="1" si="199"/>
        <v>Code Error</v>
      </c>
      <c r="V1176" s="37"/>
      <c r="W1176" s="37"/>
      <c r="X1176" s="68"/>
      <c r="Y1176" s="68"/>
      <c r="Z1176" s="55" t="e">
        <f t="shared" ca="1" si="200"/>
        <v>#N/A</v>
      </c>
      <c r="AA1176" s="39" t="s">
        <v>1161</v>
      </c>
      <c r="AB1176" s="40">
        <v>0.5</v>
      </c>
      <c r="AC1176" s="40" t="s">
        <v>996</v>
      </c>
      <c r="AD1176" s="40">
        <v>1</v>
      </c>
      <c r="AE1176" s="41" t="s">
        <v>436</v>
      </c>
      <c r="AF1176" s="42">
        <v>-38.799999999999997</v>
      </c>
      <c r="AG1176" s="47">
        <f t="shared" ref="AG1176:AG1192" si="212">AF1175</f>
        <v>-38.299999999999997</v>
      </c>
      <c r="AH1176" s="43" t="e">
        <f t="shared" ca="1" si="201"/>
        <v>#N/A</v>
      </c>
      <c r="AI1176" s="43" t="e">
        <f t="shared" ca="1" si="202"/>
        <v>#N/A</v>
      </c>
      <c r="AJ1176" s="44" t="e">
        <f t="shared" ca="1" si="203"/>
        <v>#N/A</v>
      </c>
      <c r="AK1176" s="44" t="e">
        <f t="shared" ca="1" si="204"/>
        <v>#N/A</v>
      </c>
      <c r="AL1176" s="44" t="e">
        <f t="shared" ca="1" si="205"/>
        <v>#N/A</v>
      </c>
      <c r="AM1176" s="44" t="e">
        <f t="shared" ca="1" si="206"/>
        <v>#N/A</v>
      </c>
      <c r="AN1176" s="36" t="str">
        <f t="shared" ca="1" si="207"/>
        <v>錯誤: 找不到列值 '9V'，搜尋範圍為第 1 到 31 行，欄位 BB</v>
      </c>
      <c r="AO1176" s="36" t="str">
        <f t="shared" ca="1" si="208"/>
        <v>05</v>
      </c>
      <c r="AP1176" s="36" t="str">
        <f t="shared" ca="1" si="209"/>
        <v>00</v>
      </c>
      <c r="AQ1176" s="36" t="str">
        <f t="shared" ca="1" si="210"/>
        <v>00</v>
      </c>
      <c r="AR1176" s="36" t="str">
        <f t="shared" ca="1" si="211"/>
        <v>00</v>
      </c>
      <c r="AS1176" s="36"/>
    </row>
    <row r="1177" spans="19:45" ht="30" customHeight="1" x14ac:dyDescent="0.25">
      <c r="S1177" s="26"/>
      <c r="T1177" s="17"/>
      <c r="U1177" s="36" t="str">
        <f t="shared" ca="1" si="199"/>
        <v>Code Error</v>
      </c>
      <c r="V1177" s="37"/>
      <c r="W1177" s="37"/>
      <c r="X1177" s="68"/>
      <c r="Y1177" s="68"/>
      <c r="Z1177" s="55" t="e">
        <f t="shared" ca="1" si="200"/>
        <v>#N/A</v>
      </c>
      <c r="AA1177" s="39" t="s">
        <v>965</v>
      </c>
      <c r="AB1177" s="40">
        <v>1</v>
      </c>
      <c r="AC1177" s="40" t="s">
        <v>995</v>
      </c>
      <c r="AD1177" s="40">
        <v>1</v>
      </c>
      <c r="AE1177" s="41" t="s">
        <v>436</v>
      </c>
      <c r="AF1177" s="42">
        <v>-39.299999999999997</v>
      </c>
      <c r="AG1177" s="47">
        <f t="shared" si="212"/>
        <v>-38.799999999999997</v>
      </c>
      <c r="AH1177" s="43" t="e">
        <f t="shared" ca="1" si="201"/>
        <v>#N/A</v>
      </c>
      <c r="AI1177" s="43" t="e">
        <f t="shared" ca="1" si="202"/>
        <v>#N/A</v>
      </c>
      <c r="AJ1177" s="44" t="e">
        <f t="shared" ca="1" si="203"/>
        <v>#N/A</v>
      </c>
      <c r="AK1177" s="44" t="e">
        <f t="shared" ca="1" si="204"/>
        <v>#N/A</v>
      </c>
      <c r="AL1177" s="44" t="e">
        <f t="shared" ca="1" si="205"/>
        <v>#N/A</v>
      </c>
      <c r="AM1177" s="44" t="e">
        <f t="shared" ca="1" si="206"/>
        <v>#N/A</v>
      </c>
      <c r="AN1177" s="36" t="str">
        <f t="shared" ca="1" si="207"/>
        <v>錯誤: 找不到列值 '9V'，搜尋範圍為第 1 到 31 行，欄位 BB</v>
      </c>
      <c r="AO1177" s="36" t="str">
        <f t="shared" ca="1" si="208"/>
        <v>06</v>
      </c>
      <c r="AP1177" s="36" t="str">
        <f t="shared" ca="1" si="209"/>
        <v>00</v>
      </c>
      <c r="AQ1177" s="36" t="str">
        <f t="shared" ca="1" si="210"/>
        <v>00</v>
      </c>
      <c r="AR1177" s="36" t="str">
        <f t="shared" ca="1" si="211"/>
        <v>00</v>
      </c>
      <c r="AS1177" s="36"/>
    </row>
    <row r="1178" spans="19:45" ht="30" customHeight="1" x14ac:dyDescent="0.25">
      <c r="S1178" s="7" t="s">
        <v>19</v>
      </c>
      <c r="T1178" s="15" t="s">
        <v>1161</v>
      </c>
      <c r="U1178" s="36" t="str">
        <f t="shared" ca="1" si="199"/>
        <v>Code Error</v>
      </c>
      <c r="V1178" s="37"/>
      <c r="W1178" s="37"/>
      <c r="X1178" s="68"/>
      <c r="Y1178" s="68"/>
      <c r="Z1178" s="55" t="e">
        <f t="shared" ca="1" si="200"/>
        <v>#N/A</v>
      </c>
      <c r="AA1178" s="39" t="s">
        <v>965</v>
      </c>
      <c r="AB1178" s="40">
        <v>0</v>
      </c>
      <c r="AC1178" s="40" t="s">
        <v>995</v>
      </c>
      <c r="AD1178" s="40">
        <v>1</v>
      </c>
      <c r="AE1178" s="41">
        <v>6.7000000000000004E-2</v>
      </c>
      <c r="AF1178" s="42">
        <v>-39.700000000000003</v>
      </c>
      <c r="AG1178" s="47">
        <f t="shared" si="212"/>
        <v>-39.299999999999997</v>
      </c>
      <c r="AH1178" s="43" t="e">
        <f t="shared" ca="1" si="201"/>
        <v>#N/A</v>
      </c>
      <c r="AI1178" s="43" t="e">
        <f t="shared" ca="1" si="202"/>
        <v>#N/A</v>
      </c>
      <c r="AJ1178" s="44" t="e">
        <f t="shared" ca="1" si="203"/>
        <v>#N/A</v>
      </c>
      <c r="AK1178" s="44" t="e">
        <f t="shared" ca="1" si="204"/>
        <v>#N/A</v>
      </c>
      <c r="AL1178" s="44" t="e">
        <f t="shared" ca="1" si="205"/>
        <v>#N/A</v>
      </c>
      <c r="AM1178" s="44" t="e">
        <f t="shared" ca="1" si="206"/>
        <v>#N/A</v>
      </c>
      <c r="AN1178" s="36" t="str">
        <f t="shared" ca="1" si="207"/>
        <v>錯誤: 找不到列值 '9V'，搜尋範圍為第 1 到 31 行，欄位 BB</v>
      </c>
      <c r="AO1178" s="36" t="str">
        <f t="shared" ca="1" si="208"/>
        <v>00</v>
      </c>
      <c r="AP1178" s="36" t="str">
        <f t="shared" ca="1" si="209"/>
        <v>00</v>
      </c>
      <c r="AQ1178" s="36" t="str">
        <f t="shared" ca="1" si="210"/>
        <v>00</v>
      </c>
      <c r="AR1178" s="36" t="str">
        <f t="shared" ca="1" si="211"/>
        <v>錯誤: 找不到列值 '0.067'，搜尋範圍為第 1 到 31 行，欄位 BY</v>
      </c>
      <c r="AS1178" s="36"/>
    </row>
    <row r="1179" spans="19:45" ht="30" customHeight="1" x14ac:dyDescent="0.25">
      <c r="S1179" s="7" t="s">
        <v>15</v>
      </c>
      <c r="T1179" s="15" t="s">
        <v>1151</v>
      </c>
      <c r="U1179" s="36" t="str">
        <f t="shared" ca="1" si="199"/>
        <v>Code Error</v>
      </c>
      <c r="V1179" s="37">
        <v>0.15</v>
      </c>
      <c r="W1179" s="37"/>
      <c r="X1179" s="68"/>
      <c r="Y1179" s="68"/>
      <c r="Z1179" s="55" t="e">
        <f t="shared" ca="1" si="200"/>
        <v>#N/A</v>
      </c>
      <c r="AA1179" s="39" t="s">
        <v>965</v>
      </c>
      <c r="AB1179" s="40">
        <v>0.5</v>
      </c>
      <c r="AC1179" s="40" t="s">
        <v>995</v>
      </c>
      <c r="AD1179" s="40">
        <v>1</v>
      </c>
      <c r="AE1179" s="41">
        <v>6.7000000000000004E-2</v>
      </c>
      <c r="AF1179" s="42">
        <v>-40.299999999999997</v>
      </c>
      <c r="AG1179" s="47">
        <f t="shared" si="212"/>
        <v>-39.700000000000003</v>
      </c>
      <c r="AH1179" s="43" t="e">
        <f t="shared" ca="1" si="201"/>
        <v>#N/A</v>
      </c>
      <c r="AI1179" s="43" t="e">
        <f t="shared" ca="1" si="202"/>
        <v>#N/A</v>
      </c>
      <c r="AJ1179" s="44" t="e">
        <f t="shared" ca="1" si="203"/>
        <v>#N/A</v>
      </c>
      <c r="AK1179" s="44" t="e">
        <f t="shared" ca="1" si="204"/>
        <v>#N/A</v>
      </c>
      <c r="AL1179" s="44" t="e">
        <f t="shared" ca="1" si="205"/>
        <v>#N/A</v>
      </c>
      <c r="AM1179" s="44" t="e">
        <f t="shared" ca="1" si="206"/>
        <v>#N/A</v>
      </c>
      <c r="AN1179" s="36" t="str">
        <f t="shared" ca="1" si="207"/>
        <v>錯誤: 找不到列值 '9V'，搜尋範圍為第 1 到 31 行，欄位 BB</v>
      </c>
      <c r="AO1179" s="36" t="str">
        <f t="shared" ca="1" si="208"/>
        <v>05</v>
      </c>
      <c r="AP1179" s="36" t="str">
        <f t="shared" ca="1" si="209"/>
        <v>00</v>
      </c>
      <c r="AQ1179" s="36" t="str">
        <f t="shared" ca="1" si="210"/>
        <v>00</v>
      </c>
      <c r="AR1179" s="36" t="str">
        <f t="shared" ca="1" si="211"/>
        <v>錯誤: 找不到列值 '0.067'，搜尋範圍為第 1 到 31 行，欄位 BY</v>
      </c>
      <c r="AS1179" s="36"/>
    </row>
    <row r="1180" spans="19:45" ht="30" customHeight="1" x14ac:dyDescent="0.25">
      <c r="S1180" s="7" t="s">
        <v>705</v>
      </c>
      <c r="T1180" s="15" t="s">
        <v>1152</v>
      </c>
      <c r="U1180" s="36" t="str">
        <f t="shared" ca="1" si="199"/>
        <v>Code Error</v>
      </c>
      <c r="V1180" s="37">
        <v>0.15</v>
      </c>
      <c r="W1180" s="37"/>
      <c r="X1180" s="68"/>
      <c r="Y1180" s="68"/>
      <c r="Z1180" s="55" t="e">
        <f t="shared" ca="1" si="200"/>
        <v>#N/A</v>
      </c>
      <c r="AA1180" s="39" t="s">
        <v>965</v>
      </c>
      <c r="AB1180" s="40">
        <v>1</v>
      </c>
      <c r="AC1180" s="40" t="s">
        <v>995</v>
      </c>
      <c r="AD1180" s="40">
        <v>1</v>
      </c>
      <c r="AE1180" s="41">
        <v>6.7000000000000004E-2</v>
      </c>
      <c r="AF1180" s="42">
        <v>-40.799999999999997</v>
      </c>
      <c r="AG1180" s="47">
        <f t="shared" si="212"/>
        <v>-40.299999999999997</v>
      </c>
      <c r="AH1180" s="43" t="e">
        <f t="shared" ca="1" si="201"/>
        <v>#N/A</v>
      </c>
      <c r="AI1180" s="43" t="e">
        <f t="shared" ca="1" si="202"/>
        <v>#N/A</v>
      </c>
      <c r="AJ1180" s="44" t="e">
        <f t="shared" ca="1" si="203"/>
        <v>#N/A</v>
      </c>
      <c r="AK1180" s="44" t="e">
        <f t="shared" ca="1" si="204"/>
        <v>#N/A</v>
      </c>
      <c r="AL1180" s="44" t="e">
        <f t="shared" ca="1" si="205"/>
        <v>#N/A</v>
      </c>
      <c r="AM1180" s="44" t="e">
        <f t="shared" ca="1" si="206"/>
        <v>#N/A</v>
      </c>
      <c r="AN1180" s="36" t="str">
        <f t="shared" ca="1" si="207"/>
        <v>錯誤: 找不到列值 '9V'，搜尋範圍為第 1 到 31 行，欄位 BB</v>
      </c>
      <c r="AO1180" s="36" t="str">
        <f t="shared" ca="1" si="208"/>
        <v>06</v>
      </c>
      <c r="AP1180" s="36" t="str">
        <f t="shared" ca="1" si="209"/>
        <v>00</v>
      </c>
      <c r="AQ1180" s="36" t="str">
        <f t="shared" ca="1" si="210"/>
        <v>00</v>
      </c>
      <c r="AR1180" s="36" t="str">
        <f t="shared" ca="1" si="211"/>
        <v>錯誤: 找不到列值 '0.067'，搜尋範圍為第 1 到 31 行，欄位 BY</v>
      </c>
      <c r="AS1180" s="36"/>
    </row>
    <row r="1181" spans="19:45" ht="30" customHeight="1" x14ac:dyDescent="0.25">
      <c r="S1181" s="7" t="s">
        <v>605</v>
      </c>
      <c r="T1181" s="15" t="s">
        <v>991</v>
      </c>
      <c r="U1181" s="36" t="str">
        <f t="shared" ca="1" si="199"/>
        <v>0x00=-41.30,-40.80;</v>
      </c>
      <c r="V1181" s="37">
        <v>0.7</v>
      </c>
      <c r="W1181" s="37"/>
      <c r="X1181" s="68"/>
      <c r="Y1181" s="68"/>
      <c r="Z1181" s="55" t="e">
        <f t="shared" ca="1" si="200"/>
        <v>#VALUE!</v>
      </c>
      <c r="AA1181" s="39" t="s">
        <v>584</v>
      </c>
      <c r="AB1181" s="40">
        <v>0</v>
      </c>
      <c r="AC1181" s="40" t="s">
        <v>995</v>
      </c>
      <c r="AD1181" s="40">
        <v>1</v>
      </c>
      <c r="AE1181" s="41" t="s">
        <v>436</v>
      </c>
      <c r="AF1181" s="42">
        <v>-41.3</v>
      </c>
      <c r="AG1181" s="47">
        <f t="shared" si="212"/>
        <v>-40.799999999999997</v>
      </c>
      <c r="AH1181" s="43" t="e">
        <f t="shared" ca="1" si="201"/>
        <v>#VALUE!</v>
      </c>
      <c r="AI1181" s="43" t="e">
        <f t="shared" ca="1" si="202"/>
        <v>#VALUE!</v>
      </c>
      <c r="AJ1181" s="44" t="e">
        <f t="shared" ca="1" si="203"/>
        <v>#N/A</v>
      </c>
      <c r="AK1181" s="44" t="e">
        <f t="shared" ca="1" si="204"/>
        <v>#N/A</v>
      </c>
      <c r="AL1181" s="44" t="e">
        <f t="shared" ca="1" si="205"/>
        <v>#VALUE!</v>
      </c>
      <c r="AM1181" s="44" t="e">
        <f t="shared" ca="1" si="206"/>
        <v>#VALUE!</v>
      </c>
      <c r="AN1181" s="36" t="str">
        <f t="shared" ca="1" si="207"/>
        <v>00</v>
      </c>
      <c r="AO1181" s="36" t="str">
        <f t="shared" ca="1" si="208"/>
        <v>00</v>
      </c>
      <c r="AP1181" s="36" t="str">
        <f t="shared" ca="1" si="209"/>
        <v>00</v>
      </c>
      <c r="AQ1181" s="36" t="str">
        <f t="shared" ca="1" si="210"/>
        <v>00</v>
      </c>
      <c r="AR1181" s="36" t="str">
        <f t="shared" ca="1" si="211"/>
        <v>00</v>
      </c>
      <c r="AS1181" s="36"/>
    </row>
    <row r="1182" spans="19:45" ht="30" customHeight="1" x14ac:dyDescent="0.25">
      <c r="S1182" s="7" t="s">
        <v>721</v>
      </c>
      <c r="T1182" s="15" t="s">
        <v>26</v>
      </c>
      <c r="U1182" s="36" t="str">
        <f t="shared" ca="1" si="199"/>
        <v>0x05=-41.60,-41.30;</v>
      </c>
      <c r="V1182" s="37">
        <v>0.5</v>
      </c>
      <c r="W1182" s="37"/>
      <c r="X1182" s="68"/>
      <c r="Y1182" s="68"/>
      <c r="Z1182" s="55" t="e">
        <f t="shared" ca="1" si="200"/>
        <v>#VALUE!</v>
      </c>
      <c r="AA1182" s="39" t="s">
        <v>584</v>
      </c>
      <c r="AB1182" s="40">
        <v>0.5</v>
      </c>
      <c r="AC1182" s="40" t="s">
        <v>995</v>
      </c>
      <c r="AD1182" s="40">
        <v>1</v>
      </c>
      <c r="AE1182" s="41" t="s">
        <v>436</v>
      </c>
      <c r="AF1182" s="42">
        <v>-41.6</v>
      </c>
      <c r="AG1182" s="47">
        <f t="shared" si="212"/>
        <v>-41.3</v>
      </c>
      <c r="AH1182" s="43" t="e">
        <f t="shared" ca="1" si="201"/>
        <v>#VALUE!</v>
      </c>
      <c r="AI1182" s="43" t="e">
        <f t="shared" ca="1" si="202"/>
        <v>#VALUE!</v>
      </c>
      <c r="AJ1182" s="44" t="e">
        <f t="shared" ca="1" si="203"/>
        <v>#N/A</v>
      </c>
      <c r="AK1182" s="44" t="e">
        <f t="shared" ca="1" si="204"/>
        <v>#N/A</v>
      </c>
      <c r="AL1182" s="44" t="e">
        <f t="shared" ca="1" si="205"/>
        <v>#VALUE!</v>
      </c>
      <c r="AM1182" s="44" t="e">
        <f t="shared" ca="1" si="206"/>
        <v>#VALUE!</v>
      </c>
      <c r="AN1182" s="36" t="str">
        <f t="shared" ca="1" si="207"/>
        <v>00</v>
      </c>
      <c r="AO1182" s="36" t="str">
        <f t="shared" ca="1" si="208"/>
        <v>05</v>
      </c>
      <c r="AP1182" s="36" t="str">
        <f t="shared" ca="1" si="209"/>
        <v>00</v>
      </c>
      <c r="AQ1182" s="36" t="str">
        <f t="shared" ca="1" si="210"/>
        <v>00</v>
      </c>
      <c r="AR1182" s="36" t="str">
        <f t="shared" ca="1" si="211"/>
        <v>00</v>
      </c>
      <c r="AS1182" s="36"/>
    </row>
    <row r="1183" spans="19:45" ht="30" customHeight="1" x14ac:dyDescent="0.25">
      <c r="S1183" s="7" t="s">
        <v>20</v>
      </c>
      <c r="T1183" s="15">
        <v>-38</v>
      </c>
      <c r="U1183" s="36" t="str">
        <f t="shared" ca="1" si="199"/>
        <v>0x06=-41.90,-41.60;</v>
      </c>
      <c r="V1183" s="37">
        <v>0.3</v>
      </c>
      <c r="W1183" s="37"/>
      <c r="X1183" s="38"/>
      <c r="Y1183" s="38"/>
      <c r="Z1183" s="55" t="e">
        <f t="shared" ca="1" si="200"/>
        <v>#VALUE!</v>
      </c>
      <c r="AA1183" s="39" t="s">
        <v>584</v>
      </c>
      <c r="AB1183" s="40">
        <v>1</v>
      </c>
      <c r="AC1183" s="40" t="s">
        <v>995</v>
      </c>
      <c r="AD1183" s="40">
        <v>1</v>
      </c>
      <c r="AE1183" s="41" t="s">
        <v>436</v>
      </c>
      <c r="AF1183" s="42">
        <v>-41.9</v>
      </c>
      <c r="AG1183" s="47">
        <f t="shared" si="212"/>
        <v>-41.6</v>
      </c>
      <c r="AH1183" s="43" t="e">
        <f t="shared" ca="1" si="201"/>
        <v>#VALUE!</v>
      </c>
      <c r="AI1183" s="43" t="e">
        <f t="shared" ca="1" si="202"/>
        <v>#VALUE!</v>
      </c>
      <c r="AJ1183" s="44" t="e">
        <f t="shared" ca="1" si="203"/>
        <v>#N/A</v>
      </c>
      <c r="AK1183" s="44" t="e">
        <f t="shared" ca="1" si="204"/>
        <v>#N/A</v>
      </c>
      <c r="AL1183" s="44" t="e">
        <f t="shared" ca="1" si="205"/>
        <v>#VALUE!</v>
      </c>
      <c r="AM1183" s="44" t="e">
        <f t="shared" ca="1" si="206"/>
        <v>#VALUE!</v>
      </c>
      <c r="AN1183" s="36" t="str">
        <f t="shared" ca="1" si="207"/>
        <v>00</v>
      </c>
      <c r="AO1183" s="36" t="str">
        <f t="shared" ca="1" si="208"/>
        <v>06</v>
      </c>
      <c r="AP1183" s="36" t="str">
        <f t="shared" ca="1" si="209"/>
        <v>00</v>
      </c>
      <c r="AQ1183" s="36" t="str">
        <f t="shared" ca="1" si="210"/>
        <v>00</v>
      </c>
      <c r="AR1183" s="36" t="str">
        <f t="shared" ca="1" si="211"/>
        <v>00</v>
      </c>
      <c r="AS1183" s="36"/>
    </row>
    <row r="1184" spans="19:45" ht="30" customHeight="1" x14ac:dyDescent="0.25">
      <c r="S1184" s="7" t="s">
        <v>691</v>
      </c>
      <c r="T1184" s="15" t="s">
        <v>1088</v>
      </c>
      <c r="U1184" s="36" t="str">
        <f t="shared" ca="1" si="199"/>
        <v>0x07=-42.20,-41.90;</v>
      </c>
      <c r="V1184" s="37">
        <v>0.1</v>
      </c>
      <c r="W1184" s="37"/>
      <c r="X1184" s="38"/>
      <c r="Y1184" s="38"/>
      <c r="Z1184" s="55" t="e">
        <f t="shared" ca="1" si="200"/>
        <v>#VALUE!</v>
      </c>
      <c r="AA1184" s="39" t="s">
        <v>584</v>
      </c>
      <c r="AB1184" s="40">
        <v>1.5</v>
      </c>
      <c r="AC1184" s="40" t="s">
        <v>995</v>
      </c>
      <c r="AD1184" s="40">
        <v>1</v>
      </c>
      <c r="AE1184" s="41" t="s">
        <v>436</v>
      </c>
      <c r="AF1184" s="42">
        <v>-42.2</v>
      </c>
      <c r="AG1184" s="47">
        <f t="shared" si="212"/>
        <v>-41.9</v>
      </c>
      <c r="AH1184" s="43" t="e">
        <f t="shared" ca="1" si="201"/>
        <v>#VALUE!</v>
      </c>
      <c r="AI1184" s="43" t="e">
        <f t="shared" ca="1" si="202"/>
        <v>#VALUE!</v>
      </c>
      <c r="AJ1184" s="44" t="e">
        <f t="shared" ca="1" si="203"/>
        <v>#N/A</v>
      </c>
      <c r="AK1184" s="44" t="e">
        <f t="shared" ca="1" si="204"/>
        <v>#N/A</v>
      </c>
      <c r="AL1184" s="44" t="e">
        <f t="shared" ca="1" si="205"/>
        <v>#VALUE!</v>
      </c>
      <c r="AM1184" s="44" t="e">
        <f t="shared" ca="1" si="206"/>
        <v>#VALUE!</v>
      </c>
      <c r="AN1184" s="36" t="str">
        <f t="shared" ca="1" si="207"/>
        <v>00</v>
      </c>
      <c r="AO1184" s="36" t="str">
        <f t="shared" ca="1" si="208"/>
        <v>07</v>
      </c>
      <c r="AP1184" s="36" t="str">
        <f t="shared" ca="1" si="209"/>
        <v>00</v>
      </c>
      <c r="AQ1184" s="36" t="str">
        <f t="shared" ca="1" si="210"/>
        <v>00</v>
      </c>
      <c r="AR1184" s="36" t="str">
        <f t="shared" ca="1" si="211"/>
        <v>00</v>
      </c>
      <c r="AS1184" s="36"/>
    </row>
    <row r="1185" spans="19:45" ht="30" customHeight="1" x14ac:dyDescent="0.25">
      <c r="S1185" s="7" t="s">
        <v>544</v>
      </c>
      <c r="T1185" s="15" t="s">
        <v>1085</v>
      </c>
      <c r="U1185" s="36" t="str">
        <f t="shared" ca="1" si="199"/>
        <v>Code Error</v>
      </c>
      <c r="V1185" s="37"/>
      <c r="W1185" s="37"/>
      <c r="X1185" s="38"/>
      <c r="Y1185" s="38"/>
      <c r="Z1185" s="48" t="e">
        <f t="shared" ca="1" si="200"/>
        <v>#VALUE!</v>
      </c>
      <c r="AA1185" s="39" t="s">
        <v>584</v>
      </c>
      <c r="AB1185" s="40">
        <v>2</v>
      </c>
      <c r="AC1185" s="40" t="s">
        <v>995</v>
      </c>
      <c r="AD1185" s="40">
        <v>1</v>
      </c>
      <c r="AE1185" s="41" t="s">
        <v>436</v>
      </c>
      <c r="AF1185" s="42">
        <v>-42.7</v>
      </c>
      <c r="AG1185" s="49">
        <f t="shared" si="212"/>
        <v>-42.2</v>
      </c>
      <c r="AH1185" s="43" t="e">
        <f t="shared" ca="1" si="201"/>
        <v>#VALUE!</v>
      </c>
      <c r="AI1185" s="43" t="e">
        <f t="shared" ca="1" si="202"/>
        <v>#VALUE!</v>
      </c>
      <c r="AJ1185" s="44" t="e">
        <f t="shared" ca="1" si="203"/>
        <v>#N/A</v>
      </c>
      <c r="AK1185" s="44" t="e">
        <f t="shared" ca="1" si="204"/>
        <v>#N/A</v>
      </c>
      <c r="AL1185" s="44" t="e">
        <f t="shared" ca="1" si="205"/>
        <v>#VALUE!</v>
      </c>
      <c r="AM1185" s="44" t="e">
        <f t="shared" ca="1" si="206"/>
        <v>#VALUE!</v>
      </c>
      <c r="AN1185" s="36" t="str">
        <f t="shared" ca="1" si="207"/>
        <v>00</v>
      </c>
      <c r="AO1185" s="36" t="str">
        <f t="shared" ca="1" si="208"/>
        <v>錯誤: 找不到列值 '2'，搜尋範圍為第 1 到 31 行，欄位 BM</v>
      </c>
      <c r="AP1185" s="36" t="str">
        <f t="shared" ca="1" si="209"/>
        <v>00</v>
      </c>
      <c r="AQ1185" s="36" t="str">
        <f t="shared" ca="1" si="210"/>
        <v>00</v>
      </c>
      <c r="AR1185" s="36" t="str">
        <f t="shared" ca="1" si="211"/>
        <v>00</v>
      </c>
      <c r="AS1185" s="36"/>
    </row>
    <row r="1186" spans="19:45" ht="30" customHeight="1" x14ac:dyDescent="0.25">
      <c r="S1186" s="7" t="s">
        <v>12</v>
      </c>
      <c r="T1186" s="15" t="s">
        <v>548</v>
      </c>
      <c r="U1186" s="36" t="str">
        <f t="shared" ca="1" si="199"/>
        <v>Code Error</v>
      </c>
      <c r="V1186" s="37">
        <v>0.2</v>
      </c>
      <c r="W1186" s="37"/>
      <c r="X1186" s="38"/>
      <c r="Y1186" s="38"/>
      <c r="Z1186" s="48">
        <f t="shared" ca="1" si="200"/>
        <v>1.9370000000000001</v>
      </c>
      <c r="AA1186" s="39" t="s">
        <v>584</v>
      </c>
      <c r="AB1186" s="40">
        <v>1</v>
      </c>
      <c r="AC1186" s="40" t="s">
        <v>995</v>
      </c>
      <c r="AD1186" s="40">
        <v>1</v>
      </c>
      <c r="AE1186" s="41">
        <v>6.7000000000000004E-2</v>
      </c>
      <c r="AF1186" s="42">
        <v>-43.2</v>
      </c>
      <c r="AG1186" s="49">
        <f t="shared" si="212"/>
        <v>-42.7</v>
      </c>
      <c r="AH1186" s="43">
        <f t="shared" ca="1" si="201"/>
        <v>-41.263000000000005</v>
      </c>
      <c r="AI1186" s="43">
        <f t="shared" ca="1" si="202"/>
        <v>-40.763000000000005</v>
      </c>
      <c r="AJ1186" s="44" t="e">
        <f t="shared" ca="1" si="203"/>
        <v>#N/A</v>
      </c>
      <c r="AK1186" s="44" t="e">
        <f t="shared" ca="1" si="204"/>
        <v>#N/A</v>
      </c>
      <c r="AL1186" s="44" t="e">
        <f t="shared" ca="1" si="205"/>
        <v>#N/A</v>
      </c>
      <c r="AM1186" s="44" t="e">
        <f t="shared" ca="1" si="206"/>
        <v>#N/A</v>
      </c>
      <c r="AN1186" s="36" t="str">
        <f t="shared" ca="1" si="207"/>
        <v>00</v>
      </c>
      <c r="AO1186" s="36" t="str">
        <f t="shared" ca="1" si="208"/>
        <v>06</v>
      </c>
      <c r="AP1186" s="36" t="str">
        <f t="shared" ca="1" si="209"/>
        <v>00</v>
      </c>
      <c r="AQ1186" s="36" t="str">
        <f t="shared" ca="1" si="210"/>
        <v>00</v>
      </c>
      <c r="AR1186" s="36" t="str">
        <f t="shared" ca="1" si="211"/>
        <v>錯誤: 找不到列值 '0.067'，搜尋範圍為第 1 到 31 行，欄位 BY</v>
      </c>
      <c r="AS1186" s="36"/>
    </row>
    <row r="1187" spans="19:45" ht="30" customHeight="1" x14ac:dyDescent="0.25">
      <c r="S1187" s="26" t="s">
        <v>773</v>
      </c>
      <c r="T1187" s="15" t="s">
        <v>562</v>
      </c>
      <c r="U1187" s="36" t="str">
        <f t="shared" ca="1" si="199"/>
        <v>Code Error</v>
      </c>
      <c r="V1187" s="37"/>
      <c r="W1187" s="37"/>
      <c r="X1187" s="38"/>
      <c r="Y1187" s="38"/>
      <c r="Z1187" s="48">
        <f t="shared" ca="1" si="200"/>
        <v>2.2370000000000001</v>
      </c>
      <c r="AA1187" s="39" t="s">
        <v>584</v>
      </c>
      <c r="AB1187" s="40">
        <v>1.5</v>
      </c>
      <c r="AC1187" s="40" t="s">
        <v>995</v>
      </c>
      <c r="AD1187" s="40">
        <v>1</v>
      </c>
      <c r="AE1187" s="41">
        <v>6.7000000000000004E-2</v>
      </c>
      <c r="AF1187" s="42">
        <v>-43.5</v>
      </c>
      <c r="AG1187" s="49">
        <f t="shared" si="212"/>
        <v>-43.2</v>
      </c>
      <c r="AH1187" s="43">
        <f t="shared" ca="1" si="201"/>
        <v>-41.262999999999998</v>
      </c>
      <c r="AI1187" s="43">
        <f t="shared" ca="1" si="202"/>
        <v>-40.963000000000001</v>
      </c>
      <c r="AJ1187" s="44" t="e">
        <f t="shared" ca="1" si="203"/>
        <v>#N/A</v>
      </c>
      <c r="AK1187" s="44" t="e">
        <f t="shared" ca="1" si="204"/>
        <v>#N/A</v>
      </c>
      <c r="AL1187" s="44" t="e">
        <f t="shared" ca="1" si="205"/>
        <v>#N/A</v>
      </c>
      <c r="AM1187" s="44" t="e">
        <f t="shared" ca="1" si="206"/>
        <v>#N/A</v>
      </c>
      <c r="AN1187" s="36" t="str">
        <f t="shared" ca="1" si="207"/>
        <v>00</v>
      </c>
      <c r="AO1187" s="36" t="str">
        <f t="shared" ca="1" si="208"/>
        <v>07</v>
      </c>
      <c r="AP1187" s="36" t="str">
        <f t="shared" ca="1" si="209"/>
        <v>00</v>
      </c>
      <c r="AQ1187" s="36" t="str">
        <f t="shared" ca="1" si="210"/>
        <v>00</v>
      </c>
      <c r="AR1187" s="36" t="str">
        <f t="shared" ca="1" si="211"/>
        <v>錯誤: 找不到列值 '0.067'，搜尋範圍為第 1 到 31 行，欄位 BY</v>
      </c>
      <c r="AS1187" s="36"/>
    </row>
    <row r="1188" spans="19:45" ht="30" customHeight="1" x14ac:dyDescent="0.25">
      <c r="S1188" s="7" t="s">
        <v>573</v>
      </c>
      <c r="T1188" s="15">
        <v>1.1000000000000001</v>
      </c>
      <c r="U1188" s="36" t="str">
        <f t="shared" ca="1" si="199"/>
        <v>Code Error</v>
      </c>
      <c r="V1188" s="37"/>
      <c r="W1188" s="37"/>
      <c r="X1188" s="38"/>
      <c r="Y1188" s="38"/>
      <c r="Z1188" s="48">
        <f t="shared" ca="1" si="200"/>
        <v>2.7370000000000001</v>
      </c>
      <c r="AA1188" s="39" t="s">
        <v>584</v>
      </c>
      <c r="AB1188" s="40">
        <v>2</v>
      </c>
      <c r="AC1188" s="40" t="s">
        <v>995</v>
      </c>
      <c r="AD1188" s="40">
        <v>1</v>
      </c>
      <c r="AE1188" s="41">
        <v>6.7000000000000004E-2</v>
      </c>
      <c r="AF1188" s="42">
        <v>-44</v>
      </c>
      <c r="AG1188" s="49">
        <f t="shared" si="212"/>
        <v>-43.5</v>
      </c>
      <c r="AH1188" s="43">
        <f t="shared" ca="1" si="201"/>
        <v>-41.262999999999998</v>
      </c>
      <c r="AI1188" s="43">
        <f t="shared" ca="1" si="202"/>
        <v>-40.762999999999998</v>
      </c>
      <c r="AJ1188" s="44" t="e">
        <f t="shared" ca="1" si="203"/>
        <v>#N/A</v>
      </c>
      <c r="AK1188" s="44" t="e">
        <f t="shared" ca="1" si="204"/>
        <v>#N/A</v>
      </c>
      <c r="AL1188" s="44" t="e">
        <f t="shared" ca="1" si="205"/>
        <v>#N/A</v>
      </c>
      <c r="AM1188" s="44" t="e">
        <f t="shared" ca="1" si="206"/>
        <v>#N/A</v>
      </c>
      <c r="AN1188" s="36" t="str">
        <f t="shared" ca="1" si="207"/>
        <v>00</v>
      </c>
      <c r="AO1188" s="36" t="str">
        <f t="shared" ca="1" si="208"/>
        <v>錯誤: 找不到列值 '2'，搜尋範圍為第 1 到 31 行，欄位 BM</v>
      </c>
      <c r="AP1188" s="36" t="str">
        <f t="shared" ca="1" si="209"/>
        <v>00</v>
      </c>
      <c r="AQ1188" s="36" t="str">
        <f t="shared" ca="1" si="210"/>
        <v>00</v>
      </c>
      <c r="AR1188" s="36" t="str">
        <f t="shared" ca="1" si="211"/>
        <v>錯誤: 找不到列值 '0.067'，搜尋範圍為第 1 到 31 行，欄位 BY</v>
      </c>
      <c r="AS1188" s="36"/>
    </row>
    <row r="1189" spans="19:45" ht="30" customHeight="1" x14ac:dyDescent="0.25">
      <c r="S1189" s="7" t="s">
        <v>590</v>
      </c>
      <c r="T1189" s="15">
        <f>VLOOKUP(T1174,MPN!$A$1:$E$997,4,FALSE)</f>
        <v>-38</v>
      </c>
      <c r="U1189" s="36" t="str">
        <f t="shared" ca="1" si="199"/>
        <v>0x36=-44.30,-44.00;</v>
      </c>
      <c r="V1189" s="37">
        <v>0.4</v>
      </c>
      <c r="W1189" s="37"/>
      <c r="X1189" s="38"/>
      <c r="Y1189" s="38"/>
      <c r="Z1189" s="48" t="e">
        <f t="shared" ca="1" si="200"/>
        <v>#VALUE!</v>
      </c>
      <c r="AA1189" s="39" t="s">
        <v>586</v>
      </c>
      <c r="AB1189" s="40">
        <v>1</v>
      </c>
      <c r="AC1189" s="40" t="s">
        <v>995</v>
      </c>
      <c r="AD1189" s="40">
        <v>1</v>
      </c>
      <c r="AE1189" s="41" t="s">
        <v>436</v>
      </c>
      <c r="AF1189" s="42">
        <v>-44.3</v>
      </c>
      <c r="AG1189" s="49">
        <f t="shared" si="212"/>
        <v>-44</v>
      </c>
      <c r="AH1189" s="43" t="e">
        <f t="shared" ca="1" si="201"/>
        <v>#VALUE!</v>
      </c>
      <c r="AI1189" s="43" t="e">
        <f t="shared" ca="1" si="202"/>
        <v>#VALUE!</v>
      </c>
      <c r="AJ1189" s="44" t="e">
        <f t="shared" ca="1" si="203"/>
        <v>#N/A</v>
      </c>
      <c r="AK1189" s="44" t="e">
        <f t="shared" ca="1" si="204"/>
        <v>#N/A</v>
      </c>
      <c r="AL1189" s="44" t="e">
        <f t="shared" ca="1" si="205"/>
        <v>#VALUE!</v>
      </c>
      <c r="AM1189" s="44" t="e">
        <f t="shared" ca="1" si="206"/>
        <v>#VALUE!</v>
      </c>
      <c r="AN1189" s="36" t="str">
        <f t="shared" ca="1" si="207"/>
        <v>30</v>
      </c>
      <c r="AO1189" s="36" t="str">
        <f t="shared" ca="1" si="208"/>
        <v>06</v>
      </c>
      <c r="AP1189" s="36" t="str">
        <f t="shared" ca="1" si="209"/>
        <v>00</v>
      </c>
      <c r="AQ1189" s="36" t="str">
        <f t="shared" ca="1" si="210"/>
        <v>00</v>
      </c>
      <c r="AR1189" s="36" t="str">
        <f t="shared" ca="1" si="211"/>
        <v>00</v>
      </c>
      <c r="AS1189" s="36"/>
    </row>
    <row r="1190" spans="19:45" ht="30" customHeight="1" x14ac:dyDescent="0.25">
      <c r="S1190" s="7" t="s">
        <v>693</v>
      </c>
      <c r="T1190" s="15">
        <v>0.8</v>
      </c>
      <c r="U1190" s="36" t="str">
        <f t="shared" ca="1" si="199"/>
        <v>0x37=-44.50,-44.30;</v>
      </c>
      <c r="V1190" s="37">
        <v>0.1</v>
      </c>
      <c r="W1190" s="37"/>
      <c r="X1190" s="38"/>
      <c r="Y1190" s="38"/>
      <c r="Z1190" s="48" t="e">
        <f t="shared" ca="1" si="200"/>
        <v>#VALUE!</v>
      </c>
      <c r="AA1190" s="39" t="s">
        <v>586</v>
      </c>
      <c r="AB1190" s="40">
        <v>1.5</v>
      </c>
      <c r="AC1190" s="40" t="s">
        <v>995</v>
      </c>
      <c r="AD1190" s="40">
        <v>1</v>
      </c>
      <c r="AE1190" s="41" t="s">
        <v>436</v>
      </c>
      <c r="AF1190" s="42">
        <v>-44.5</v>
      </c>
      <c r="AG1190" s="49">
        <f t="shared" si="212"/>
        <v>-44.3</v>
      </c>
      <c r="AH1190" s="43" t="e">
        <f t="shared" ca="1" si="201"/>
        <v>#VALUE!</v>
      </c>
      <c r="AI1190" s="43" t="e">
        <f t="shared" ca="1" si="202"/>
        <v>#VALUE!</v>
      </c>
      <c r="AJ1190" s="44" t="e">
        <f t="shared" ca="1" si="203"/>
        <v>#N/A</v>
      </c>
      <c r="AK1190" s="44" t="e">
        <f t="shared" ca="1" si="204"/>
        <v>#N/A</v>
      </c>
      <c r="AL1190" s="44" t="e">
        <f t="shared" ca="1" si="205"/>
        <v>#VALUE!</v>
      </c>
      <c r="AM1190" s="44" t="e">
        <f t="shared" ca="1" si="206"/>
        <v>#VALUE!</v>
      </c>
      <c r="AN1190" s="36" t="str">
        <f t="shared" ca="1" si="207"/>
        <v>30</v>
      </c>
      <c r="AO1190" s="36" t="str">
        <f t="shared" ca="1" si="208"/>
        <v>07</v>
      </c>
      <c r="AP1190" s="36" t="str">
        <f t="shared" ca="1" si="209"/>
        <v>00</v>
      </c>
      <c r="AQ1190" s="36" t="str">
        <f t="shared" ca="1" si="210"/>
        <v>00</v>
      </c>
      <c r="AR1190" s="36" t="str">
        <f t="shared" ca="1" si="211"/>
        <v>00</v>
      </c>
      <c r="AS1190" s="36"/>
    </row>
    <row r="1191" spans="19:45" ht="30" customHeight="1" x14ac:dyDescent="0.25">
      <c r="S1191" s="7" t="s">
        <v>604</v>
      </c>
      <c r="T1191" s="7" t="e">
        <f>VLOOKUP($T1178,$AU$1:$AZ$31,MATCH($T1172,$AU$1:$AZ$1,0),FALSE)&amp;"_"&amp;T1180</f>
        <v>#N/A</v>
      </c>
      <c r="U1191" s="36" t="str">
        <f t="shared" ca="1" si="199"/>
        <v>Code Error</v>
      </c>
      <c r="V1191" s="37">
        <v>-0.1</v>
      </c>
      <c r="W1191" s="37"/>
      <c r="X1191" s="38"/>
      <c r="Y1191" s="38"/>
      <c r="Z1191" s="48" t="e">
        <f t="shared" ca="1" si="200"/>
        <v>#VALUE!</v>
      </c>
      <c r="AA1191" s="39" t="s">
        <v>586</v>
      </c>
      <c r="AB1191" s="40">
        <v>2</v>
      </c>
      <c r="AC1191" s="40" t="s">
        <v>995</v>
      </c>
      <c r="AD1191" s="40">
        <v>1</v>
      </c>
      <c r="AE1191" s="41" t="s">
        <v>436</v>
      </c>
      <c r="AF1191" s="42">
        <v>-44.8</v>
      </c>
      <c r="AG1191" s="49">
        <f t="shared" si="212"/>
        <v>-44.5</v>
      </c>
      <c r="AH1191" s="43" t="e">
        <f t="shared" ca="1" si="201"/>
        <v>#VALUE!</v>
      </c>
      <c r="AI1191" s="43" t="e">
        <f t="shared" ca="1" si="202"/>
        <v>#VALUE!</v>
      </c>
      <c r="AJ1191" s="44" t="e">
        <f t="shared" ca="1" si="203"/>
        <v>#N/A</v>
      </c>
      <c r="AK1191" s="44" t="e">
        <f t="shared" ca="1" si="204"/>
        <v>#N/A</v>
      </c>
      <c r="AL1191" s="44" t="e">
        <f t="shared" ca="1" si="205"/>
        <v>#VALUE!</v>
      </c>
      <c r="AM1191" s="44" t="e">
        <f t="shared" ca="1" si="206"/>
        <v>#VALUE!</v>
      </c>
      <c r="AN1191" s="36" t="str">
        <f t="shared" ca="1" si="207"/>
        <v>30</v>
      </c>
      <c r="AO1191" s="36" t="str">
        <f t="shared" ca="1" si="208"/>
        <v>錯誤: 找不到列值 '2'，搜尋範圍為第 1 到 31 行，欄位 BM</v>
      </c>
      <c r="AP1191" s="36" t="str">
        <f t="shared" ca="1" si="209"/>
        <v>00</v>
      </c>
      <c r="AQ1191" s="36" t="str">
        <f t="shared" ca="1" si="210"/>
        <v>00</v>
      </c>
      <c r="AR1191" s="36" t="str">
        <f t="shared" ca="1" si="211"/>
        <v>00</v>
      </c>
      <c r="AS1191" s="36"/>
    </row>
    <row r="1192" spans="19:45" ht="30" customHeight="1" x14ac:dyDescent="0.25">
      <c r="S1192" s="7" t="s">
        <v>424</v>
      </c>
      <c r="T1192" s="7" t="str">
        <f>VLOOKUP($T1174,MPN!$A$1:$E$497,2,FALSE)</f>
        <v>AMIC</v>
      </c>
      <c r="U1192" s="36" t="str">
        <f t="shared" ca="1" si="199"/>
        <v>0x38=-45.30,-44.80;</v>
      </c>
      <c r="V1192" s="37">
        <v>-0.1</v>
      </c>
      <c r="W1192" s="37"/>
      <c r="X1192" s="38"/>
      <c r="Y1192" s="38"/>
      <c r="Z1192" s="48" t="e">
        <f t="shared" ca="1" si="200"/>
        <v>#VALUE!</v>
      </c>
      <c r="AA1192" s="39" t="s">
        <v>586</v>
      </c>
      <c r="AB1192" s="40">
        <v>2.5</v>
      </c>
      <c r="AC1192" s="40" t="s">
        <v>995</v>
      </c>
      <c r="AD1192" s="40">
        <v>1</v>
      </c>
      <c r="AE1192" s="41" t="s">
        <v>436</v>
      </c>
      <c r="AF1192" s="42">
        <v>-45.3</v>
      </c>
      <c r="AG1192" s="49">
        <f t="shared" si="212"/>
        <v>-44.8</v>
      </c>
      <c r="AH1192" s="43" t="e">
        <f t="shared" ca="1" si="201"/>
        <v>#VALUE!</v>
      </c>
      <c r="AI1192" s="43" t="e">
        <f t="shared" ca="1" si="202"/>
        <v>#VALUE!</v>
      </c>
      <c r="AJ1192" s="44" t="e">
        <f t="shared" ca="1" si="203"/>
        <v>#N/A</v>
      </c>
      <c r="AK1192" s="44" t="e">
        <f t="shared" ca="1" si="204"/>
        <v>#N/A</v>
      </c>
      <c r="AL1192" s="44" t="e">
        <f t="shared" ca="1" si="205"/>
        <v>#VALUE!</v>
      </c>
      <c r="AM1192" s="44" t="e">
        <f t="shared" ca="1" si="206"/>
        <v>#VALUE!</v>
      </c>
      <c r="AN1192" s="36" t="str">
        <f t="shared" ca="1" si="207"/>
        <v>30</v>
      </c>
      <c r="AO1192" s="36" t="str">
        <f t="shared" ca="1" si="208"/>
        <v>08</v>
      </c>
      <c r="AP1192" s="36" t="str">
        <f t="shared" ca="1" si="209"/>
        <v>00</v>
      </c>
      <c r="AQ1192" s="36" t="str">
        <f t="shared" ca="1" si="210"/>
        <v>00</v>
      </c>
      <c r="AR1192" s="36" t="str">
        <f t="shared" ca="1" si="211"/>
        <v>00</v>
      </c>
      <c r="AS1192" s="36"/>
    </row>
    <row r="1193" spans="19:45" ht="30" customHeight="1" x14ac:dyDescent="0.25">
      <c r="S1193" s="7" t="s">
        <v>16</v>
      </c>
      <c r="T1193" s="7" t="str">
        <f>VLOOKUP($T1175,ASIC!$A$1:$B$200,2,FALSE)</f>
        <v>304ZA</v>
      </c>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S1194" s="7" t="s">
        <v>17</v>
      </c>
      <c r="T1194" s="7" t="str">
        <f>VLOOKUP($T1176,Sensor!$A$1:$B$100,2,FALSE)</f>
        <v>2410A</v>
      </c>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S1195" s="7" t="s">
        <v>21</v>
      </c>
      <c r="T1195" s="7" t="str">
        <f>VLOOKUP($T1174,MPN!$A$1:$E$497,5,FALSE)</f>
        <v>Default</v>
      </c>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S1196" s="7" t="s">
        <v>545</v>
      </c>
      <c r="T1196" s="7" t="e">
        <f>VLOOKUP(T1185,$DT$1:$DV$31,3,FALSE)</f>
        <v>#N/A</v>
      </c>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S1197" s="7" t="s">
        <v>22</v>
      </c>
      <c r="T1197" s="15">
        <v>4</v>
      </c>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S1198" s="7" t="s">
        <v>696</v>
      </c>
      <c r="T1198" s="28">
        <v>45051</v>
      </c>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S1199" s="7" t="s">
        <v>694</v>
      </c>
      <c r="T1199" s="15" t="s">
        <v>994</v>
      </c>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S1200" s="7" t="s">
        <v>697</v>
      </c>
      <c r="T1200" s="7">
        <f ca="1">COUNTA(U1175:U1234)</f>
        <v>18</v>
      </c>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T1189&amp;"+/-"&amp;T1190&amp;" "&amp;T1199</f>
        <v>-38+/-0.8 dBV</v>
      </c>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T1181&amp;" : "&amp;T1184&amp;" "&amp;"(uA)"&amp;CHAR(10)&amp;"Vdc&amp;Remark: "&amp;T1187</f>
        <v>3.3V : 70~150 (uA)
Vdc&amp;Remark: -</v>
      </c>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ADDRESS(ROW(S1204),COLUMN($S$1))&amp;":"&amp;ADDRESS(ROW(S1234),COLUMN($T$1))</f>
        <v>$S$1204:$T$1234</v>
      </c>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$BB$2</f>
        <v>15V</v>
      </c>
      <c r="T1205" s="3" t="s">
        <v>255</v>
      </c>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$BB$3</f>
        <v>14V</v>
      </c>
      <c r="T1206" s="3" t="s">
        <v>562</v>
      </c>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$BB$4</f>
        <v>13V</v>
      </c>
      <c r="T1207" s="3" t="s">
        <v>562</v>
      </c>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$BB$5</f>
        <v>12V</v>
      </c>
      <c r="T1208" s="3">
        <v>4.5999999999999996</v>
      </c>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$BB$6</f>
        <v>11V</v>
      </c>
      <c r="T1209" s="3">
        <v>2.2999999999999998</v>
      </c>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$BB$7</f>
        <v>10V</v>
      </c>
      <c r="T1210" s="3">
        <v>0</v>
      </c>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$BB$8</f>
        <v>FIX</v>
      </c>
      <c r="T1211" s="3" t="s">
        <v>562</v>
      </c>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$BB$9</f>
        <v>Space</v>
      </c>
      <c r="T1212" s="3" t="s">
        <v>562</v>
      </c>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$BB$10</f>
        <v>Config2</v>
      </c>
      <c r="T1213" s="3">
        <v>0</v>
      </c>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$BB$11</f>
        <v>-</v>
      </c>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$BB$12</f>
        <v>-</v>
      </c>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$BB$13</f>
        <v>-</v>
      </c>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$BB$14</f>
        <v>-</v>
      </c>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$BB$15</f>
        <v>-</v>
      </c>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$BB$16</f>
        <v>-</v>
      </c>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$BB$17</f>
        <v>-</v>
      </c>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$BB$18</f>
        <v>-</v>
      </c>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$BB$19</f>
        <v>-</v>
      </c>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$BB$20</f>
        <v>-</v>
      </c>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$BB$21</f>
        <v>-</v>
      </c>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$BB$22</f>
        <v>-</v>
      </c>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$BB$23</f>
        <v>-</v>
      </c>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$BB$24</f>
        <v>-</v>
      </c>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$BB$25</f>
        <v>-</v>
      </c>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$BB$26</f>
        <v>-</v>
      </c>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$BB$27</f>
        <v>-</v>
      </c>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$BB$28</f>
        <v>-</v>
      </c>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$BB$29</f>
        <v>-</v>
      </c>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$BB$30</f>
        <v>-</v>
      </c>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$BB$31</f>
        <v>-</v>
      </c>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VLOOKUP(U1236,$DX$1:$DZ$21,3,FALSE)</f>
        <v>-</v>
      </c>
      <c r="AD1236" s="8"/>
    </row>
    <row r="1237" spans="19:45" ht="30" customHeight="1" x14ac:dyDescent="0.25">
      <c r="S1237" s="7" t="s">
        <v>24</v>
      </c>
      <c r="T1237" s="15" t="s">
        <v>1154</v>
      </c>
      <c r="U1237" s="5" t="s">
        <v>23</v>
      </c>
      <c r="V1237" s="7" t="str">
        <f>VLOOKUP(U1236,$DX$1:$DZ$21,2,FALSE)</f>
        <v>-</v>
      </c>
      <c r="W1237" s="19"/>
      <c r="X1237" s="19"/>
      <c r="Y1237" s="19"/>
      <c r="Z1237" s="19"/>
      <c r="AA1237" s="5" t="s">
        <v>592</v>
      </c>
      <c r="AB1237" s="26" t="str">
        <f>T1256&amp;"_"&amp;ABS(T1254)&amp;"dB_"&amp;T1258&amp;"_"&amp;T1259&amp;"_"&amp;GetAbsMaxMinText(AF1240:AG1299)&amp;"_"&amp;T1239&amp;"_"&amp;T1238&amp;S1236&amp;"."&amp;T1262</f>
        <v>10V_NormalMode_42dB_304ZA_2227F_397_442_ZTS6054L_PR20.0</v>
      </c>
      <c r="AC1237" s="18"/>
      <c r="AD1237" s="18"/>
      <c r="AE1237" s="18"/>
      <c r="AF1237" s="18"/>
      <c r="AG1237" s="18"/>
      <c r="AH1237" s="19"/>
      <c r="AI1237" s="19" t="s">
        <v>2</v>
      </c>
      <c r="AJ1237" s="16" t="s">
        <v>1304</v>
      </c>
      <c r="AK1237" s="16"/>
      <c r="AL1237" s="16"/>
      <c r="AM1237" s="16"/>
      <c r="AN1237" s="16"/>
      <c r="AO1237" s="16"/>
      <c r="AP1237" s="16"/>
      <c r="AQ1237" s="16"/>
      <c r="AR1237" s="16"/>
      <c r="AS1237" s="16"/>
    </row>
    <row r="1238" spans="19:45" ht="30" customHeight="1" x14ac:dyDescent="0.25">
      <c r="S1238" s="7" t="s">
        <v>5</v>
      </c>
      <c r="T1238" s="15" t="s">
        <v>1162</v>
      </c>
      <c r="U1238" s="32" t="str">
        <f>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1303</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VLOOKUP($T1247,$DE$1:$DJ$31,2,FALSE)</f>
        <v>Full</v>
      </c>
      <c r="AO1239" s="56" t="str">
        <f>VLOOKUP($T1247,$DE$1:$DJ$31,3,FALSE)</f>
        <v>Full</v>
      </c>
      <c r="AP1239" s="56" t="str">
        <f>VLOOKUP($T1247,$DE$1:$DJ$31,4,FALSE)</f>
        <v>non</v>
      </c>
      <c r="AQ1239" s="56" t="str">
        <f>VLOOKUP($T1247,$DE$1:$DJ$31,5,FALSE)</f>
        <v>non</v>
      </c>
      <c r="AR1239" s="56" t="str">
        <f>VLOOKUP($T1247,$DE$1:$DJ$31,6,FALSE)</f>
        <v>Full</v>
      </c>
      <c r="AS1239" s="35" t="s">
        <v>726</v>
      </c>
    </row>
    <row r="1240" spans="19:45" ht="30" customHeight="1" x14ac:dyDescent="0.25">
      <c r="S1240" s="7" t="s">
        <v>18</v>
      </c>
      <c r="T1240" s="15" t="s">
        <v>1278</v>
      </c>
      <c r="U1240" s="36" t="str">
        <f t="shared" ref="U1240:U1246" ca="1" si="213">ConfigCode($AA1240,$AN1240,$AO1240,$AP1240,$AQ1240,$AR1240,$AF1240,$AG1240,2)</f>
        <v>0x02=-40.50,-39.80;</v>
      </c>
      <c r="V1240" s="37"/>
      <c r="W1240" s="37"/>
      <c r="X1240" s="68"/>
      <c r="Y1240" s="68"/>
      <c r="Z1240" s="55" t="e">
        <f t="shared" ref="Z1240:Z1246" ca="1" si="214" xml:space="preserve">
N("vbias,vlookup vbias range")+
VLOOKUP($AA1240,INDIRECT(BoxVal(ROW($AA1240),34,COLUMN(T1236))),2,FALSE)+
N("gain")+
$AB1240+
N("vcm")+
VLOOKUP($AC1240,$CT$1:$DC$31,7,FALSE)+
N("(vbias*vcp*vbg-vbias)*sensor ratio")+
VbiasCal($AA1240,$AD1240,$AE1240,BoxVal(ROW($AC1240),18,COLUMN($T$22)))+
N("vbias ref+gain ref")+
$V1240+$W1240</f>
        <v>#VALUE!</v>
      </c>
      <c r="AA1240" s="39" t="s">
        <v>799</v>
      </c>
      <c r="AB1240" s="40">
        <v>-2</v>
      </c>
      <c r="AC1240" s="40" t="s">
        <v>996</v>
      </c>
      <c r="AD1240" s="40">
        <v>1</v>
      </c>
      <c r="AE1240" s="41" t="s">
        <v>436</v>
      </c>
      <c r="AF1240" s="42">
        <v>-40.5</v>
      </c>
      <c r="AG1240" s="42">
        <v>-39.799999999999997</v>
      </c>
      <c r="AH1240" s="43" t="e">
        <f t="shared" ref="AH1240:AH1246" ca="1" si="215">$AF1240+$Z1240</f>
        <v>#VALUE!</v>
      </c>
      <c r="AI1240" s="43" t="e">
        <f t="shared" ref="AI1240:AI1246" ca="1" si="216">$AG1240+$Z1240</f>
        <v>#VALUE!</v>
      </c>
      <c r="AJ1240" s="44" t="e">
        <f t="shared" ref="AJ1240:AJ1246" ca="1" si="217" xml:space="preserve">
N("initial sens-loopgain")+
$AF1240-BoxVal(ROW($AA1240),26,COLUMN(INDIRECT("T"&amp;(INT(ROW($AA1257)/65))*65+2)))</f>
        <v>#N/A</v>
      </c>
      <c r="AK1240" s="44" t="e">
        <f t="shared" ref="AK1240:AK1246" ca="1" si="218">AJ1240+(AG1240-AF1240)</f>
        <v>#N/A</v>
      </c>
      <c r="AL1240" s="44" t="e">
        <f t="shared" ref="AL1240:AL1246" ca="1" si="219" xml:space="preserve">
N("initial sens-loopgain-gain-gain ref-vcm")+
$AH1240-
BoxVal(ROW($AA1240),26,COLUMN(INDIRECT("T"&amp;(INT(ROW($AA1257)/65))*65+2)))-
$AB1240-
$W1240-
IFERROR(VLOOKUP($AC1240,$CT$1:$DC$31,7,FALSE),0)</f>
        <v>#VALUE!</v>
      </c>
      <c r="AM1240" s="44" t="e">
        <f t="shared" ref="AM1240:AM1246" ca="1" si="220">AL1240+(AG1240-AF1240)</f>
        <v>#VALUE!</v>
      </c>
      <c r="AN1240" s="36" t="str">
        <f t="shared" ref="AN1240:AN1246" ca="1" si="221">IF(BoxVal(ROW(AA1240),9,COLUMN(T1238))="FIX","00",ManualLookup(AA1240,BoxVal(ROW(AA1240),4,COLUMN(AN1238)),INDIRECT(DN$3)))</f>
        <v>00</v>
      </c>
      <c r="AO1240" s="36" t="str">
        <f t="shared" ref="AO1240:AR1246" ca="1" si="222">ManualLookup(AB1240,BoxVal(ROW(AB1240),4,COLUMN(AO1238)),INDIRECT(DO$3))</f>
        <v>02</v>
      </c>
      <c r="AP1240" s="36" t="str">
        <f t="shared" ca="1" si="222"/>
        <v>00</v>
      </c>
      <c r="AQ1240" s="36" t="str">
        <f t="shared" ca="1" si="222"/>
        <v>00</v>
      </c>
      <c r="AR1240" s="36" t="str">
        <f t="shared" ca="1" si="222"/>
        <v>00</v>
      </c>
      <c r="AS1240" s="33"/>
    </row>
    <row r="1241" spans="19:45" ht="30" customHeight="1" x14ac:dyDescent="0.25">
      <c r="S1241" s="7" t="s">
        <v>13</v>
      </c>
      <c r="T1241" s="15" t="s">
        <v>1155</v>
      </c>
      <c r="U1241" s="36" t="str">
        <f t="shared" ca="1" si="213"/>
        <v>0x03=-41.50,-40.50;</v>
      </c>
      <c r="V1241" s="37"/>
      <c r="W1241" s="37"/>
      <c r="X1241" s="68"/>
      <c r="Y1241" s="68"/>
      <c r="Z1241" s="55" t="e">
        <f t="shared" ca="1" si="214"/>
        <v>#VALUE!</v>
      </c>
      <c r="AA1241" s="39" t="s">
        <v>799</v>
      </c>
      <c r="AB1241" s="40">
        <v>-1</v>
      </c>
      <c r="AC1241" s="40" t="s">
        <v>996</v>
      </c>
      <c r="AD1241" s="40">
        <v>1</v>
      </c>
      <c r="AE1241" s="41" t="s">
        <v>436</v>
      </c>
      <c r="AF1241" s="42">
        <v>-41.5</v>
      </c>
      <c r="AG1241" s="47">
        <f t="shared" ref="AG1241:AG1246" si="223">AF1240</f>
        <v>-40.5</v>
      </c>
      <c r="AH1241" s="43" t="e">
        <f t="shared" ca="1" si="215"/>
        <v>#VALUE!</v>
      </c>
      <c r="AI1241" s="43" t="e">
        <f t="shared" ca="1" si="216"/>
        <v>#VALUE!</v>
      </c>
      <c r="AJ1241" s="44" t="e">
        <f t="shared" ca="1" si="217"/>
        <v>#N/A</v>
      </c>
      <c r="AK1241" s="44" t="e">
        <f t="shared" ca="1" si="218"/>
        <v>#N/A</v>
      </c>
      <c r="AL1241" s="44" t="e">
        <f t="shared" ca="1" si="219"/>
        <v>#VALUE!</v>
      </c>
      <c r="AM1241" s="44" t="e">
        <f t="shared" ca="1" si="220"/>
        <v>#VALUE!</v>
      </c>
      <c r="AN1241" s="36" t="str">
        <f t="shared" ca="1" si="221"/>
        <v>00</v>
      </c>
      <c r="AO1241" s="36" t="str">
        <f t="shared" ca="1" si="222"/>
        <v>03</v>
      </c>
      <c r="AP1241" s="36" t="str">
        <f t="shared" ca="1" si="222"/>
        <v>00</v>
      </c>
      <c r="AQ1241" s="36" t="str">
        <f t="shared" ca="1" si="222"/>
        <v>00</v>
      </c>
      <c r="AR1241" s="36" t="str">
        <f t="shared" ca="1" si="222"/>
        <v>00</v>
      </c>
      <c r="AS1241" s="36"/>
    </row>
    <row r="1242" spans="19:45" ht="30" customHeight="1" x14ac:dyDescent="0.25">
      <c r="S1242" s="26"/>
      <c r="T1242" s="17"/>
      <c r="U1242" s="36" t="str">
        <f t="shared" ca="1" si="213"/>
        <v>0x00=-42.30,-41.50;</v>
      </c>
      <c r="V1242" s="37"/>
      <c r="W1242" s="37"/>
      <c r="X1242" s="68"/>
      <c r="Y1242" s="68"/>
      <c r="Z1242" s="55" t="e">
        <f t="shared" ca="1" si="214"/>
        <v>#VALUE!</v>
      </c>
      <c r="AA1242" s="39" t="s">
        <v>584</v>
      </c>
      <c r="AB1242" s="40">
        <v>0</v>
      </c>
      <c r="AC1242" s="40" t="s">
        <v>995</v>
      </c>
      <c r="AD1242" s="40">
        <v>1</v>
      </c>
      <c r="AE1242" s="41" t="s">
        <v>436</v>
      </c>
      <c r="AF1242" s="42">
        <v>-42.3</v>
      </c>
      <c r="AG1242" s="47">
        <f t="shared" si="223"/>
        <v>-41.5</v>
      </c>
      <c r="AH1242" s="43" t="e">
        <f t="shared" ca="1" si="215"/>
        <v>#VALUE!</v>
      </c>
      <c r="AI1242" s="43" t="e">
        <f t="shared" ca="1" si="216"/>
        <v>#VALUE!</v>
      </c>
      <c r="AJ1242" s="44" t="e">
        <f t="shared" ca="1" si="217"/>
        <v>#N/A</v>
      </c>
      <c r="AK1242" s="44" t="e">
        <f t="shared" ca="1" si="218"/>
        <v>#N/A</v>
      </c>
      <c r="AL1242" s="44" t="e">
        <f t="shared" ca="1" si="219"/>
        <v>#VALUE!</v>
      </c>
      <c r="AM1242" s="44" t="e">
        <f t="shared" ca="1" si="220"/>
        <v>#VALUE!</v>
      </c>
      <c r="AN1242" s="36" t="str">
        <f t="shared" ca="1" si="221"/>
        <v>00</v>
      </c>
      <c r="AO1242" s="36" t="str">
        <f t="shared" ca="1" si="222"/>
        <v>00</v>
      </c>
      <c r="AP1242" s="36" t="str">
        <f t="shared" ca="1" si="222"/>
        <v>00</v>
      </c>
      <c r="AQ1242" s="36" t="str">
        <f t="shared" ca="1" si="222"/>
        <v>00</v>
      </c>
      <c r="AR1242" s="36" t="str">
        <f t="shared" ca="1" si="222"/>
        <v>00</v>
      </c>
      <c r="AS1242" s="36"/>
    </row>
    <row r="1243" spans="19:45" ht="30" customHeight="1" x14ac:dyDescent="0.25">
      <c r="S1243" s="7" t="s">
        <v>19</v>
      </c>
      <c r="T1243" s="15" t="s">
        <v>799</v>
      </c>
      <c r="U1243" s="36" t="str">
        <f t="shared" ca="1" si="213"/>
        <v>0x05=-42.80,-42.30;</v>
      </c>
      <c r="V1243" s="37"/>
      <c r="W1243" s="37"/>
      <c r="X1243" s="68"/>
      <c r="Y1243" s="68"/>
      <c r="Z1243" s="55" t="e">
        <f t="shared" ca="1" si="214"/>
        <v>#VALUE!</v>
      </c>
      <c r="AA1243" s="39" t="s">
        <v>584</v>
      </c>
      <c r="AB1243" s="40">
        <v>0.5</v>
      </c>
      <c r="AC1243" s="40" t="s">
        <v>995</v>
      </c>
      <c r="AD1243" s="40">
        <v>1</v>
      </c>
      <c r="AE1243" s="41" t="s">
        <v>436</v>
      </c>
      <c r="AF1243" s="42">
        <v>-42.8</v>
      </c>
      <c r="AG1243" s="47">
        <f t="shared" si="223"/>
        <v>-42.3</v>
      </c>
      <c r="AH1243" s="43" t="e">
        <f t="shared" ca="1" si="215"/>
        <v>#VALUE!</v>
      </c>
      <c r="AI1243" s="43" t="e">
        <f t="shared" ca="1" si="216"/>
        <v>#VALUE!</v>
      </c>
      <c r="AJ1243" s="44" t="e">
        <f t="shared" ca="1" si="217"/>
        <v>#N/A</v>
      </c>
      <c r="AK1243" s="44" t="e">
        <f t="shared" ca="1" si="218"/>
        <v>#N/A</v>
      </c>
      <c r="AL1243" s="44" t="e">
        <f t="shared" ca="1" si="219"/>
        <v>#VALUE!</v>
      </c>
      <c r="AM1243" s="44" t="e">
        <f t="shared" ca="1" si="220"/>
        <v>#VALUE!</v>
      </c>
      <c r="AN1243" s="36" t="str">
        <f t="shared" ca="1" si="221"/>
        <v>00</v>
      </c>
      <c r="AO1243" s="36" t="str">
        <f t="shared" ca="1" si="222"/>
        <v>05</v>
      </c>
      <c r="AP1243" s="36" t="str">
        <f t="shared" ca="1" si="222"/>
        <v>00</v>
      </c>
      <c r="AQ1243" s="36" t="str">
        <f t="shared" ca="1" si="222"/>
        <v>00</v>
      </c>
      <c r="AR1243" s="36" t="str">
        <f t="shared" ca="1" si="222"/>
        <v>00</v>
      </c>
      <c r="AS1243" s="36"/>
    </row>
    <row r="1244" spans="19:45" ht="30" customHeight="1" x14ac:dyDescent="0.25">
      <c r="S1244" s="7" t="s">
        <v>15</v>
      </c>
      <c r="T1244" s="15" t="s">
        <v>1157</v>
      </c>
      <c r="U1244" s="36" t="str">
        <f t="shared" ca="1" si="213"/>
        <v>0x06=-43.30,-42.80;</v>
      </c>
      <c r="V1244" s="37"/>
      <c r="W1244" s="37"/>
      <c r="X1244" s="68"/>
      <c r="Y1244" s="68"/>
      <c r="Z1244" s="55" t="e">
        <f t="shared" ca="1" si="214"/>
        <v>#VALUE!</v>
      </c>
      <c r="AA1244" s="39" t="s">
        <v>584</v>
      </c>
      <c r="AB1244" s="40">
        <v>1</v>
      </c>
      <c r="AC1244" s="40" t="s">
        <v>995</v>
      </c>
      <c r="AD1244" s="40">
        <v>1</v>
      </c>
      <c r="AE1244" s="41" t="s">
        <v>436</v>
      </c>
      <c r="AF1244" s="42">
        <v>-43.3</v>
      </c>
      <c r="AG1244" s="47">
        <f t="shared" si="223"/>
        <v>-42.8</v>
      </c>
      <c r="AH1244" s="43" t="e">
        <f t="shared" ca="1" si="215"/>
        <v>#VALUE!</v>
      </c>
      <c r="AI1244" s="43" t="e">
        <f t="shared" ca="1" si="216"/>
        <v>#VALUE!</v>
      </c>
      <c r="AJ1244" s="44" t="e">
        <f t="shared" ca="1" si="217"/>
        <v>#N/A</v>
      </c>
      <c r="AK1244" s="44" t="e">
        <f t="shared" ca="1" si="218"/>
        <v>#N/A</v>
      </c>
      <c r="AL1244" s="44" t="e">
        <f t="shared" ca="1" si="219"/>
        <v>#VALUE!</v>
      </c>
      <c r="AM1244" s="44" t="e">
        <f t="shared" ca="1" si="220"/>
        <v>#VALUE!</v>
      </c>
      <c r="AN1244" s="36" t="str">
        <f t="shared" ca="1" si="221"/>
        <v>00</v>
      </c>
      <c r="AO1244" s="36" t="str">
        <f t="shared" ca="1" si="222"/>
        <v>06</v>
      </c>
      <c r="AP1244" s="36" t="str">
        <f t="shared" ca="1" si="222"/>
        <v>00</v>
      </c>
      <c r="AQ1244" s="36" t="str">
        <f t="shared" ca="1" si="222"/>
        <v>00</v>
      </c>
      <c r="AR1244" s="36" t="str">
        <f t="shared" ca="1" si="222"/>
        <v>00</v>
      </c>
      <c r="AS1244" s="36"/>
    </row>
    <row r="1245" spans="19:45" ht="30" customHeight="1" x14ac:dyDescent="0.25">
      <c r="S1245" s="7" t="s">
        <v>705</v>
      </c>
      <c r="T1245" s="15" t="s">
        <v>1152</v>
      </c>
      <c r="U1245" s="36" t="str">
        <f t="shared" ca="1" si="213"/>
        <v>0x07=-43.80,-43.30;</v>
      </c>
      <c r="V1245" s="37"/>
      <c r="W1245" s="37"/>
      <c r="X1245" s="68"/>
      <c r="Y1245" s="68"/>
      <c r="Z1245" s="55" t="e">
        <f t="shared" ca="1" si="214"/>
        <v>#VALUE!</v>
      </c>
      <c r="AA1245" s="39" t="s">
        <v>584</v>
      </c>
      <c r="AB1245" s="40">
        <v>1.5</v>
      </c>
      <c r="AC1245" s="40" t="s">
        <v>995</v>
      </c>
      <c r="AD1245" s="40">
        <v>1</v>
      </c>
      <c r="AE1245" s="41" t="s">
        <v>436</v>
      </c>
      <c r="AF1245" s="42">
        <v>-43.8</v>
      </c>
      <c r="AG1245" s="47">
        <f t="shared" si="223"/>
        <v>-43.3</v>
      </c>
      <c r="AH1245" s="43" t="e">
        <f t="shared" ca="1" si="215"/>
        <v>#VALUE!</v>
      </c>
      <c r="AI1245" s="43" t="e">
        <f t="shared" ca="1" si="216"/>
        <v>#VALUE!</v>
      </c>
      <c r="AJ1245" s="44" t="e">
        <f t="shared" ca="1" si="217"/>
        <v>#N/A</v>
      </c>
      <c r="AK1245" s="44" t="e">
        <f t="shared" ca="1" si="218"/>
        <v>#N/A</v>
      </c>
      <c r="AL1245" s="44" t="e">
        <f t="shared" ca="1" si="219"/>
        <v>#VALUE!</v>
      </c>
      <c r="AM1245" s="44" t="e">
        <f t="shared" ca="1" si="220"/>
        <v>#VALUE!</v>
      </c>
      <c r="AN1245" s="36" t="str">
        <f t="shared" ca="1" si="221"/>
        <v>00</v>
      </c>
      <c r="AO1245" s="36" t="str">
        <f t="shared" ca="1" si="222"/>
        <v>07</v>
      </c>
      <c r="AP1245" s="36" t="str">
        <f t="shared" ca="1" si="222"/>
        <v>00</v>
      </c>
      <c r="AQ1245" s="36" t="str">
        <f t="shared" ca="1" si="222"/>
        <v>00</v>
      </c>
      <c r="AR1245" s="36" t="str">
        <f t="shared" ca="1" si="222"/>
        <v>00</v>
      </c>
      <c r="AS1245" s="36"/>
    </row>
    <row r="1246" spans="19:45" ht="30" customHeight="1" x14ac:dyDescent="0.25">
      <c r="S1246" s="7" t="s">
        <v>605</v>
      </c>
      <c r="T1246" s="15" t="s">
        <v>991</v>
      </c>
      <c r="U1246" s="36" t="str">
        <f t="shared" ca="1" si="213"/>
        <v>Code Error</v>
      </c>
      <c r="V1246" s="37"/>
      <c r="W1246" s="37"/>
      <c r="X1246" s="68"/>
      <c r="Y1246" s="68"/>
      <c r="Z1246" s="55" t="e">
        <f t="shared" ca="1" si="214"/>
        <v>#VALUE!</v>
      </c>
      <c r="AA1246" s="39" t="s">
        <v>584</v>
      </c>
      <c r="AB1246" s="40">
        <v>2</v>
      </c>
      <c r="AC1246" s="40" t="s">
        <v>995</v>
      </c>
      <c r="AD1246" s="40">
        <v>1</v>
      </c>
      <c r="AE1246" s="41" t="s">
        <v>436</v>
      </c>
      <c r="AF1246" s="42">
        <v>-44.3</v>
      </c>
      <c r="AG1246" s="47">
        <f t="shared" si="223"/>
        <v>-43.8</v>
      </c>
      <c r="AH1246" s="43" t="e">
        <f t="shared" ca="1" si="215"/>
        <v>#VALUE!</v>
      </c>
      <c r="AI1246" s="43" t="e">
        <f t="shared" ca="1" si="216"/>
        <v>#VALUE!</v>
      </c>
      <c r="AJ1246" s="44" t="e">
        <f t="shared" ca="1" si="217"/>
        <v>#N/A</v>
      </c>
      <c r="AK1246" s="44" t="e">
        <f t="shared" ca="1" si="218"/>
        <v>#N/A</v>
      </c>
      <c r="AL1246" s="44" t="e">
        <f t="shared" ca="1" si="219"/>
        <v>#VALUE!</v>
      </c>
      <c r="AM1246" s="44" t="e">
        <f t="shared" ca="1" si="220"/>
        <v>#VALUE!</v>
      </c>
      <c r="AN1246" s="36" t="str">
        <f t="shared" ca="1" si="221"/>
        <v>00</v>
      </c>
      <c r="AO1246" s="36" t="str">
        <f t="shared" ca="1" si="222"/>
        <v>錯誤: 找不到列值 '2'，搜尋範圍為第 1 到 31 行，欄位 BM</v>
      </c>
      <c r="AP1246" s="36" t="str">
        <f t="shared" ca="1" si="222"/>
        <v>00</v>
      </c>
      <c r="AQ1246" s="36" t="str">
        <f t="shared" ca="1" si="222"/>
        <v>00</v>
      </c>
      <c r="AR1246" s="36" t="str">
        <f t="shared" ca="1" si="222"/>
        <v>00</v>
      </c>
      <c r="AS1246" s="36"/>
    </row>
    <row r="1247" spans="19:45" ht="30" customHeight="1" x14ac:dyDescent="0.25">
      <c r="S1247" s="7" t="s">
        <v>721</v>
      </c>
      <c r="T1247" s="15" t="s">
        <v>26</v>
      </c>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S1248" s="7" t="s">
        <v>20</v>
      </c>
      <c r="T1248" s="15">
        <v>-38</v>
      </c>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S1249" s="7" t="s">
        <v>691</v>
      </c>
      <c r="T1249" s="15" t="s">
        <v>1088</v>
      </c>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S1250" s="7" t="s">
        <v>544</v>
      </c>
      <c r="T1250" s="15" t="s">
        <v>1085</v>
      </c>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S1251" s="7" t="s">
        <v>12</v>
      </c>
      <c r="T1251" s="15" t="s">
        <v>548</v>
      </c>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t="s">
        <v>773</v>
      </c>
      <c r="T1252" s="15" t="s">
        <v>562</v>
      </c>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S1253" s="7" t="s">
        <v>573</v>
      </c>
      <c r="T1253" s="15">
        <v>1.1000000000000001</v>
      </c>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S1254" s="7" t="s">
        <v>590</v>
      </c>
      <c r="T1254" s="15">
        <f>VLOOKUP(T1239,MPN!$A$1:$E$997,4,FALSE)</f>
        <v>-42</v>
      </c>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S1255" s="7" t="s">
        <v>693</v>
      </c>
      <c r="T1255" s="15">
        <v>0.8</v>
      </c>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S1256" s="7" t="s">
        <v>604</v>
      </c>
      <c r="T1256" s="7" t="str">
        <f>VLOOKUP($T1243,$AU$1:$AZ$31,MATCH($T1237,$AU$1:$AZ$1,0),FALSE)&amp;"_"&amp;T1245</f>
        <v>10V_NormalMode</v>
      </c>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S1257" s="7" t="s">
        <v>424</v>
      </c>
      <c r="T1257" s="7" t="str">
        <f>VLOOKUP($T1239,MPN!$A$1:$E$497,2,FALSE)</f>
        <v>AMIC</v>
      </c>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S1258" s="7" t="s">
        <v>16</v>
      </c>
      <c r="T1258" s="7" t="str">
        <f>VLOOKUP($T1240,ASIC!$A$1:$B$200,2,FALSE)</f>
        <v>304ZA</v>
      </c>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S1259" s="7" t="s">
        <v>17</v>
      </c>
      <c r="T1259" s="7" t="str">
        <f>VLOOKUP($T1241,Sensor!$A$1:$B$100,2,FALSE)</f>
        <v>2227F</v>
      </c>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S1260" s="7" t="s">
        <v>21</v>
      </c>
      <c r="T1260" s="7" t="str">
        <f>VLOOKUP($T1239,MPN!$A$1:$E$497,5,FALSE)</f>
        <v>Default</v>
      </c>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S1261" s="7" t="s">
        <v>545</v>
      </c>
      <c r="T1261" s="7" t="e">
        <f>VLOOKUP(T1250,$DT$1:$DV$31,3,FALSE)</f>
        <v>#N/A</v>
      </c>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S1262" s="7" t="s">
        <v>22</v>
      </c>
      <c r="T1262" s="15">
        <v>0</v>
      </c>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S1263" s="7" t="s">
        <v>696</v>
      </c>
      <c r="T1263" s="28">
        <v>45278</v>
      </c>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S1264" s="7" t="s">
        <v>694</v>
      </c>
      <c r="T1264" s="15" t="s">
        <v>994</v>
      </c>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ca="1">COUNTA(U1240:U1299)</f>
        <v>7</v>
      </c>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T1254&amp;"+/-"&amp;T1255&amp;" "&amp;T1264</f>
        <v>-42+/-0.8 dBV</v>
      </c>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T1246&amp;" : "&amp;T1249&amp;" "&amp;"(uA)"&amp;CHAR(10)&amp;"Vdc&amp;Remark: "&amp;T1252</f>
        <v>3.3V : 70~150 (uA)
Vdc&amp;Remark: -</v>
      </c>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ADDRESS(ROW(S1269),COLUMN($S$1))&amp;":"&amp;ADDRESS(ROW(S1299),COLUMN($T$1))</f>
        <v>$S$1269:$T$1299</v>
      </c>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$BB$2</f>
        <v>15V</v>
      </c>
      <c r="T1270" s="3" t="s">
        <v>255</v>
      </c>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$BB$3</f>
        <v>14V</v>
      </c>
      <c r="T1271" s="3" t="s">
        <v>562</v>
      </c>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$BB$4</f>
        <v>13V</v>
      </c>
      <c r="T1272" s="3" t="s">
        <v>562</v>
      </c>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$BB$5</f>
        <v>12V</v>
      </c>
      <c r="T1273" s="3" t="s">
        <v>562</v>
      </c>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$BB$6</f>
        <v>11V</v>
      </c>
      <c r="T1274" s="3">
        <v>0</v>
      </c>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$BB$7</f>
        <v>10V</v>
      </c>
      <c r="T1275" s="3" t="s">
        <v>562</v>
      </c>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$BB$8</f>
        <v>FIX</v>
      </c>
      <c r="T1276" s="3" t="s">
        <v>562</v>
      </c>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$BB$9</f>
        <v>Space</v>
      </c>
      <c r="T1277" s="3" t="s">
        <v>562</v>
      </c>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$BB$10</f>
        <v>Config2</v>
      </c>
      <c r="T1278" s="3">
        <v>0</v>
      </c>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$BB$11</f>
        <v>-</v>
      </c>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$BB$12</f>
        <v>-</v>
      </c>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$BB$13</f>
        <v>-</v>
      </c>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$BB$14</f>
        <v>-</v>
      </c>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$BB$15</f>
        <v>-</v>
      </c>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$BB$16</f>
        <v>-</v>
      </c>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$BB$17</f>
        <v>-</v>
      </c>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$BB$18</f>
        <v>-</v>
      </c>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$BB$19</f>
        <v>-</v>
      </c>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$BB$20</f>
        <v>-</v>
      </c>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$BB$21</f>
        <v>-</v>
      </c>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$BB$22</f>
        <v>-</v>
      </c>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$BB$23</f>
        <v>-</v>
      </c>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$BB$24</f>
        <v>-</v>
      </c>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$BB$25</f>
        <v>-</v>
      </c>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$BB$26</f>
        <v>-</v>
      </c>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$BB$27</f>
        <v>-</v>
      </c>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$BB$28</f>
        <v>-</v>
      </c>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$BB$29</f>
        <v>-</v>
      </c>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$BB$30</f>
        <v>-</v>
      </c>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$BB$31</f>
        <v>-</v>
      </c>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VLOOKUP(U1301,$DX$1:$DZ$21,3,FALSE)</f>
        <v>-</v>
      </c>
      <c r="AD1301" s="8"/>
    </row>
    <row r="1302" spans="19:45" ht="30" customHeight="1" x14ac:dyDescent="0.25">
      <c r="S1302" s="7" t="s">
        <v>24</v>
      </c>
      <c r="T1302" s="15" t="s">
        <v>606</v>
      </c>
      <c r="U1302" s="5" t="s">
        <v>23</v>
      </c>
      <c r="V1302" s="7" t="str">
        <f>VLOOKUP(U1301,$DX$1:$DZ$21,2,FALSE)</f>
        <v>-</v>
      </c>
      <c r="W1302" s="19"/>
      <c r="X1302" s="19"/>
      <c r="Y1302" s="19"/>
      <c r="Z1302" s="19"/>
      <c r="AA1302" s="5" t="s">
        <v>592</v>
      </c>
      <c r="AB1302" s="26" t="e">
        <f>T1321&amp;"_"&amp;ABS(T1319)&amp;"dB_"&amp;T1323&amp;"_"&amp;T1324&amp;"_"&amp;GetAbsMaxMinText(AF1305:AG1364)&amp;"_"&amp;T1304&amp;"_"&amp;T1303&amp;S1301&amp;"."&amp;T1327</f>
        <v>#N/A</v>
      </c>
      <c r="AC1302" s="18"/>
      <c r="AD1302" s="18"/>
      <c r="AE1302" s="18"/>
      <c r="AF1302" s="18"/>
      <c r="AG1302" s="18"/>
      <c r="AH1302" s="19"/>
      <c r="AI1302" s="19" t="s">
        <v>2</v>
      </c>
      <c r="AJ1302" s="115" t="s">
        <v>1300</v>
      </c>
      <c r="AK1302" s="16"/>
      <c r="AL1302" s="16"/>
      <c r="AM1302" s="16"/>
      <c r="AN1302" s="16"/>
      <c r="AO1302" s="16"/>
      <c r="AP1302" s="16"/>
      <c r="AQ1302" s="16"/>
      <c r="AR1302" s="16"/>
      <c r="AS1302" s="16"/>
    </row>
    <row r="1303" spans="19:45" ht="30" customHeight="1" x14ac:dyDescent="0.25">
      <c r="S1303" s="7" t="s">
        <v>5</v>
      </c>
      <c r="T1303" s="15" t="s">
        <v>1162</v>
      </c>
      <c r="U1303" s="32" t="str">
        <f>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1188</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VLOOKUP($T1312,$DE$1:$DJ$31,2,FALSE)</f>
        <v>Full</v>
      </c>
      <c r="AO1304" s="56" t="str">
        <f>VLOOKUP($T1312,$DE$1:$DJ$31,3,FALSE)</f>
        <v>Full</v>
      </c>
      <c r="AP1304" s="56" t="str">
        <f>VLOOKUP($T1312,$DE$1:$DJ$31,4,FALSE)</f>
        <v>non</v>
      </c>
      <c r="AQ1304" s="56" t="str">
        <f>VLOOKUP($T1312,$DE$1:$DJ$31,5,FALSE)</f>
        <v>non</v>
      </c>
      <c r="AR1304" s="56" t="str">
        <f>VLOOKUP($T1312,$DE$1:$DJ$31,6,FALSE)</f>
        <v>Full</v>
      </c>
      <c r="AS1304" s="35" t="s">
        <v>726</v>
      </c>
    </row>
    <row r="1305" spans="19:45" ht="30" customHeight="1" x14ac:dyDescent="0.25">
      <c r="S1305" s="7" t="s">
        <v>18</v>
      </c>
      <c r="T1305" s="15" t="s">
        <v>1278</v>
      </c>
      <c r="U1305" s="36" t="str">
        <f t="shared" ref="U1305:U1318" ca="1" si="224">ConfigCode($AA1305,$AN1305,$AO1305,$AP1305,$AQ1305,$AR1305,$AF1305,$AG1305,2)</f>
        <v>0x05=-40.20,-39.70;</v>
      </c>
      <c r="V1305" s="37"/>
      <c r="W1305" s="37"/>
      <c r="X1305" s="68"/>
      <c r="Y1305" s="68"/>
      <c r="Z1305" s="55" t="e">
        <f t="shared" ref="Z1305:Z1318" ca="1" si="225" xml:space="preserve">
N("vbias,vlookup vbias range")+
VLOOKUP($AA1305,INDIRECT(BoxVal(ROW($AA1305),34,COLUMN(T1301))),2,FALSE)+
N("gain")+
$AB1305+
N("vcm")+
VLOOKUP($AC1305,$CT$1:$DC$31,7,FALSE)+
N("(vbias*vcp*vbg-vbias)*sensor ratio")+
VbiasCal($AA1305,$AD1305,$AE1305,BoxVal(ROW($AC1305),18,COLUMN($T$22)))+
N("vbias ref+gain ref")+
$V1305+$W1305</f>
        <v>#VALUE!</v>
      </c>
      <c r="AA1305" s="39" t="s">
        <v>799</v>
      </c>
      <c r="AB1305" s="40">
        <v>0.5</v>
      </c>
      <c r="AC1305" s="40" t="s">
        <v>996</v>
      </c>
      <c r="AD1305" s="40">
        <v>1</v>
      </c>
      <c r="AE1305" s="41" t="s">
        <v>436</v>
      </c>
      <c r="AF1305" s="42">
        <v>-40.200000000000003</v>
      </c>
      <c r="AG1305" s="42">
        <v>-39.700000000000003</v>
      </c>
      <c r="AH1305" s="43" t="e">
        <f t="shared" ref="AH1305:AH1318" ca="1" si="226">$AF1305+$Z1305</f>
        <v>#VALUE!</v>
      </c>
      <c r="AI1305" s="43" t="e">
        <f t="shared" ref="AI1305:AI1318" ca="1" si="227">$AG1305+$Z1305</f>
        <v>#VALUE!</v>
      </c>
      <c r="AJ1305" s="44" t="e">
        <f t="shared" ref="AJ1305:AJ1318" ca="1" si="228" xml:space="preserve">
N("initial sens-loopgain")+
$AF1305-BoxVal(ROW($AA1305),26,COLUMN(INDIRECT("T"&amp;(INT(ROW($AA1322)/65))*65+2)))</f>
        <v>#N/A</v>
      </c>
      <c r="AK1305" s="44" t="e">
        <f t="shared" ref="AK1305:AK1318" ca="1" si="229">AJ1305+(AG1305-AF1305)</f>
        <v>#N/A</v>
      </c>
      <c r="AL1305" s="44" t="e">
        <f t="shared" ref="AL1305:AL1318" ca="1" si="230" xml:space="preserve">
N("initial sens-loopgain-gain-gain ref-vcm")+
$AH1305-
BoxVal(ROW($AA1305),26,COLUMN(INDIRECT("T"&amp;(INT(ROW($AA1322)/65))*65+2)))-
$AB1305-
$W1305-
IFERROR(VLOOKUP($AC1305,$CT$1:$DC$31,7,FALSE),0)</f>
        <v>#VALUE!</v>
      </c>
      <c r="AM1305" s="44" t="e">
        <f t="shared" ref="AM1305:AM1318" ca="1" si="231">AL1305+(AG1305-AF1305)</f>
        <v>#VALUE!</v>
      </c>
      <c r="AN1305" s="36" t="str">
        <f t="shared" ref="AN1305:AN1318" ca="1" si="232">IF(BoxVal(ROW(AA1305),9,COLUMN(T1303))="FIX","00",ManualLookup(AA1305,BoxVal(ROW(AA1305),4,COLUMN(AN1303)),INDIRECT(DN$3)))</f>
        <v>00</v>
      </c>
      <c r="AO1305" s="36" t="str">
        <f t="shared" ref="AO1305:AO1318" ca="1" si="233">ManualLookup(AB1305,BoxVal(ROW(AB1305),4,COLUMN(AO1303)),INDIRECT(DO$3))</f>
        <v>05</v>
      </c>
      <c r="AP1305" s="36" t="str">
        <f t="shared" ref="AP1305:AP1318" ca="1" si="234">ManualLookup(AC1305,BoxVal(ROW(AC1305),4,COLUMN(AP1303)),INDIRECT(DP$3))</f>
        <v>00</v>
      </c>
      <c r="AQ1305" s="36" t="str">
        <f t="shared" ref="AQ1305:AQ1318" ca="1" si="235">ManualLookup(AD1305,BoxVal(ROW(AD1305),4,COLUMN(AQ1303)),INDIRECT(DQ$3))</f>
        <v>00</v>
      </c>
      <c r="AR1305" s="36" t="str">
        <f t="shared" ref="AR1305:AR1318" ca="1" si="236">ManualLookup(AE1305,BoxVal(ROW(AE1305),4,COLUMN(AR1303)),INDIRECT(DR$3))</f>
        <v>00</v>
      </c>
      <c r="AS1305" s="33"/>
    </row>
    <row r="1306" spans="19:45" ht="30" customHeight="1" x14ac:dyDescent="0.25">
      <c r="S1306" s="7" t="s">
        <v>13</v>
      </c>
      <c r="T1306" s="15" t="s">
        <v>1155</v>
      </c>
      <c r="U1306" s="36" t="str">
        <f t="shared" ca="1" si="224"/>
        <v>0x06=-40.70,-40.20;</v>
      </c>
      <c r="V1306" s="37"/>
      <c r="W1306" s="37"/>
      <c r="X1306" s="68"/>
      <c r="Y1306" s="68"/>
      <c r="Z1306" s="55" t="e">
        <f t="shared" ca="1" si="225"/>
        <v>#VALUE!</v>
      </c>
      <c r="AA1306" s="39" t="s">
        <v>799</v>
      </c>
      <c r="AB1306" s="40">
        <v>1</v>
      </c>
      <c r="AC1306" s="40" t="s">
        <v>996</v>
      </c>
      <c r="AD1306" s="40">
        <v>1</v>
      </c>
      <c r="AE1306" s="41" t="s">
        <v>436</v>
      </c>
      <c r="AF1306" s="42">
        <v>-40.700000000000003</v>
      </c>
      <c r="AG1306" s="47">
        <f t="shared" ref="AG1306:AG1318" si="237">AF1305</f>
        <v>-40.200000000000003</v>
      </c>
      <c r="AH1306" s="43" t="e">
        <f t="shared" ca="1" si="226"/>
        <v>#VALUE!</v>
      </c>
      <c r="AI1306" s="43" t="e">
        <f t="shared" ca="1" si="227"/>
        <v>#VALUE!</v>
      </c>
      <c r="AJ1306" s="44" t="e">
        <f t="shared" ca="1" si="228"/>
        <v>#N/A</v>
      </c>
      <c r="AK1306" s="44" t="e">
        <f t="shared" ca="1" si="229"/>
        <v>#N/A</v>
      </c>
      <c r="AL1306" s="44" t="e">
        <f t="shared" ca="1" si="230"/>
        <v>#VALUE!</v>
      </c>
      <c r="AM1306" s="44" t="e">
        <f t="shared" ca="1" si="231"/>
        <v>#VALUE!</v>
      </c>
      <c r="AN1306" s="36" t="str">
        <f t="shared" ca="1" si="232"/>
        <v>00</v>
      </c>
      <c r="AO1306" s="36" t="str">
        <f t="shared" ca="1" si="233"/>
        <v>06</v>
      </c>
      <c r="AP1306" s="36" t="str">
        <f t="shared" ca="1" si="234"/>
        <v>00</v>
      </c>
      <c r="AQ1306" s="36" t="str">
        <f t="shared" ca="1" si="235"/>
        <v>00</v>
      </c>
      <c r="AR1306" s="36" t="str">
        <f t="shared" ca="1" si="236"/>
        <v>00</v>
      </c>
      <c r="AS1306" s="36"/>
    </row>
    <row r="1307" spans="19:45" ht="30" customHeight="1" x14ac:dyDescent="0.25">
      <c r="S1307" s="26"/>
      <c r="T1307" s="17"/>
      <c r="U1307" s="36" t="str">
        <f t="shared" ca="1" si="224"/>
        <v>0x07=-41.20,-40.70;</v>
      </c>
      <c r="V1307" s="37"/>
      <c r="W1307" s="37"/>
      <c r="X1307" s="68"/>
      <c r="Y1307" s="68"/>
      <c r="Z1307" s="55" t="e">
        <f t="shared" ca="1" si="225"/>
        <v>#VALUE!</v>
      </c>
      <c r="AA1307" s="39" t="s">
        <v>584</v>
      </c>
      <c r="AB1307" s="40">
        <v>1.5</v>
      </c>
      <c r="AC1307" s="40" t="s">
        <v>995</v>
      </c>
      <c r="AD1307" s="40">
        <v>1</v>
      </c>
      <c r="AE1307" s="41" t="s">
        <v>436</v>
      </c>
      <c r="AF1307" s="42">
        <v>-41.2</v>
      </c>
      <c r="AG1307" s="47">
        <f t="shared" si="237"/>
        <v>-40.700000000000003</v>
      </c>
      <c r="AH1307" s="43" t="e">
        <f t="shared" ca="1" si="226"/>
        <v>#VALUE!</v>
      </c>
      <c r="AI1307" s="43" t="e">
        <f t="shared" ca="1" si="227"/>
        <v>#VALUE!</v>
      </c>
      <c r="AJ1307" s="44" t="e">
        <f t="shared" ca="1" si="228"/>
        <v>#N/A</v>
      </c>
      <c r="AK1307" s="44" t="e">
        <f t="shared" ca="1" si="229"/>
        <v>#N/A</v>
      </c>
      <c r="AL1307" s="44" t="e">
        <f t="shared" ca="1" si="230"/>
        <v>#VALUE!</v>
      </c>
      <c r="AM1307" s="44" t="e">
        <f t="shared" ca="1" si="231"/>
        <v>#VALUE!</v>
      </c>
      <c r="AN1307" s="36" t="str">
        <f t="shared" ca="1" si="232"/>
        <v>00</v>
      </c>
      <c r="AO1307" s="36" t="str">
        <f t="shared" ca="1" si="233"/>
        <v>07</v>
      </c>
      <c r="AP1307" s="36" t="str">
        <f t="shared" ca="1" si="234"/>
        <v>00</v>
      </c>
      <c r="AQ1307" s="36" t="str">
        <f t="shared" ca="1" si="235"/>
        <v>00</v>
      </c>
      <c r="AR1307" s="36" t="str">
        <f t="shared" ca="1" si="236"/>
        <v>00</v>
      </c>
      <c r="AS1307" s="36"/>
    </row>
    <row r="1308" spans="19:45" ht="30" customHeight="1" x14ac:dyDescent="0.25">
      <c r="S1308" s="7" t="s">
        <v>19</v>
      </c>
      <c r="T1308" s="15" t="s">
        <v>1161</v>
      </c>
      <c r="U1308" s="36" t="str">
        <f t="shared" ca="1" si="224"/>
        <v>Code Error</v>
      </c>
      <c r="V1308" s="37"/>
      <c r="W1308" s="37"/>
      <c r="X1308" s="68"/>
      <c r="Y1308" s="68"/>
      <c r="Z1308" s="55" t="e">
        <f t="shared" ca="1" si="225"/>
        <v>#VALUE!</v>
      </c>
      <c r="AA1308" s="39" t="s">
        <v>584</v>
      </c>
      <c r="AB1308" s="40">
        <v>2</v>
      </c>
      <c r="AC1308" s="40" t="s">
        <v>995</v>
      </c>
      <c r="AD1308" s="40">
        <v>1</v>
      </c>
      <c r="AE1308" s="41" t="s">
        <v>436</v>
      </c>
      <c r="AF1308" s="42">
        <v>-41.5</v>
      </c>
      <c r="AG1308" s="47">
        <f t="shared" si="237"/>
        <v>-41.2</v>
      </c>
      <c r="AH1308" s="43" t="e">
        <f t="shared" ca="1" si="226"/>
        <v>#VALUE!</v>
      </c>
      <c r="AI1308" s="43" t="e">
        <f t="shared" ca="1" si="227"/>
        <v>#VALUE!</v>
      </c>
      <c r="AJ1308" s="44" t="e">
        <f t="shared" ca="1" si="228"/>
        <v>#N/A</v>
      </c>
      <c r="AK1308" s="44" t="e">
        <f t="shared" ca="1" si="229"/>
        <v>#N/A</v>
      </c>
      <c r="AL1308" s="44" t="e">
        <f t="shared" ca="1" si="230"/>
        <v>#VALUE!</v>
      </c>
      <c r="AM1308" s="44" t="e">
        <f t="shared" ca="1" si="231"/>
        <v>#VALUE!</v>
      </c>
      <c r="AN1308" s="36" t="str">
        <f t="shared" ca="1" si="232"/>
        <v>00</v>
      </c>
      <c r="AO1308" s="36" t="str">
        <f t="shared" ca="1" si="233"/>
        <v>錯誤: 找不到列值 '2'，搜尋範圍為第 1 到 31 行，欄位 BM</v>
      </c>
      <c r="AP1308" s="36" t="str">
        <f t="shared" ca="1" si="234"/>
        <v>00</v>
      </c>
      <c r="AQ1308" s="36" t="str">
        <f t="shared" ca="1" si="235"/>
        <v>00</v>
      </c>
      <c r="AR1308" s="36" t="str">
        <f t="shared" ca="1" si="236"/>
        <v>00</v>
      </c>
      <c r="AS1308" s="36"/>
    </row>
    <row r="1309" spans="19:45" ht="30" customHeight="1" x14ac:dyDescent="0.25">
      <c r="S1309" s="7" t="s">
        <v>15</v>
      </c>
      <c r="T1309" s="15" t="s">
        <v>1151</v>
      </c>
      <c r="U1309" s="36" t="str">
        <f t="shared" ca="1" si="224"/>
        <v>0x36=-41.70,-41.50;</v>
      </c>
      <c r="V1309" s="37"/>
      <c r="W1309" s="37"/>
      <c r="X1309" s="68"/>
      <c r="Y1309" s="68"/>
      <c r="Z1309" s="55" t="e">
        <f t="shared" ca="1" si="225"/>
        <v>#VALUE!</v>
      </c>
      <c r="AA1309" s="39" t="s">
        <v>586</v>
      </c>
      <c r="AB1309" s="40">
        <v>1</v>
      </c>
      <c r="AC1309" s="40" t="s">
        <v>995</v>
      </c>
      <c r="AD1309" s="40">
        <v>1</v>
      </c>
      <c r="AE1309" s="41" t="s">
        <v>436</v>
      </c>
      <c r="AF1309" s="42">
        <v>-41.7</v>
      </c>
      <c r="AG1309" s="47">
        <f t="shared" si="237"/>
        <v>-41.5</v>
      </c>
      <c r="AH1309" s="43" t="e">
        <f t="shared" ca="1" si="226"/>
        <v>#VALUE!</v>
      </c>
      <c r="AI1309" s="43" t="e">
        <f t="shared" ca="1" si="227"/>
        <v>#VALUE!</v>
      </c>
      <c r="AJ1309" s="44" t="e">
        <f t="shared" ca="1" si="228"/>
        <v>#N/A</v>
      </c>
      <c r="AK1309" s="44" t="e">
        <f t="shared" ca="1" si="229"/>
        <v>#N/A</v>
      </c>
      <c r="AL1309" s="44" t="e">
        <f t="shared" ca="1" si="230"/>
        <v>#VALUE!</v>
      </c>
      <c r="AM1309" s="44" t="e">
        <f t="shared" ca="1" si="231"/>
        <v>#VALUE!</v>
      </c>
      <c r="AN1309" s="36" t="str">
        <f t="shared" ca="1" si="232"/>
        <v>30</v>
      </c>
      <c r="AO1309" s="36" t="str">
        <f t="shared" ca="1" si="233"/>
        <v>06</v>
      </c>
      <c r="AP1309" s="36" t="str">
        <f t="shared" ca="1" si="234"/>
        <v>00</v>
      </c>
      <c r="AQ1309" s="36" t="str">
        <f t="shared" ca="1" si="235"/>
        <v>00</v>
      </c>
      <c r="AR1309" s="36" t="str">
        <f t="shared" ca="1" si="236"/>
        <v>00</v>
      </c>
      <c r="AS1309" s="36"/>
    </row>
    <row r="1310" spans="19:45" ht="30" customHeight="1" x14ac:dyDescent="0.25">
      <c r="S1310" s="7" t="s">
        <v>705</v>
      </c>
      <c r="T1310" s="15" t="s">
        <v>1152</v>
      </c>
      <c r="U1310" s="36" t="str">
        <f t="shared" ca="1" si="224"/>
        <v>0x37=-42.10,-41.70;</v>
      </c>
      <c r="V1310" s="37">
        <v>-0.1</v>
      </c>
      <c r="W1310" s="37"/>
      <c r="X1310" s="68"/>
      <c r="Y1310" s="68"/>
      <c r="Z1310" s="55" t="e">
        <f t="shared" ca="1" si="225"/>
        <v>#VALUE!</v>
      </c>
      <c r="AA1310" s="39" t="s">
        <v>586</v>
      </c>
      <c r="AB1310" s="40">
        <v>1.5</v>
      </c>
      <c r="AC1310" s="40" t="s">
        <v>995</v>
      </c>
      <c r="AD1310" s="40">
        <v>1</v>
      </c>
      <c r="AE1310" s="41" t="s">
        <v>436</v>
      </c>
      <c r="AF1310" s="42">
        <v>-42.1</v>
      </c>
      <c r="AG1310" s="47">
        <f t="shared" si="237"/>
        <v>-41.7</v>
      </c>
      <c r="AH1310" s="43" t="e">
        <f t="shared" ca="1" si="226"/>
        <v>#VALUE!</v>
      </c>
      <c r="AI1310" s="43" t="e">
        <f t="shared" ca="1" si="227"/>
        <v>#VALUE!</v>
      </c>
      <c r="AJ1310" s="44" t="e">
        <f t="shared" ca="1" si="228"/>
        <v>#N/A</v>
      </c>
      <c r="AK1310" s="44" t="e">
        <f t="shared" ca="1" si="229"/>
        <v>#N/A</v>
      </c>
      <c r="AL1310" s="44" t="e">
        <f t="shared" ca="1" si="230"/>
        <v>#VALUE!</v>
      </c>
      <c r="AM1310" s="44" t="e">
        <f t="shared" ca="1" si="231"/>
        <v>#VALUE!</v>
      </c>
      <c r="AN1310" s="36" t="str">
        <f t="shared" ca="1" si="232"/>
        <v>30</v>
      </c>
      <c r="AO1310" s="36" t="str">
        <f t="shared" ca="1" si="233"/>
        <v>07</v>
      </c>
      <c r="AP1310" s="36" t="str">
        <f t="shared" ca="1" si="234"/>
        <v>00</v>
      </c>
      <c r="AQ1310" s="36" t="str">
        <f t="shared" ca="1" si="235"/>
        <v>00</v>
      </c>
      <c r="AR1310" s="36" t="str">
        <f t="shared" ca="1" si="236"/>
        <v>00</v>
      </c>
      <c r="AS1310" s="36"/>
    </row>
    <row r="1311" spans="19:45" ht="30" customHeight="1" x14ac:dyDescent="0.25">
      <c r="S1311" s="7" t="s">
        <v>605</v>
      </c>
      <c r="T1311" s="15" t="s">
        <v>991</v>
      </c>
      <c r="U1311" s="36" t="str">
        <f t="shared" ca="1" si="224"/>
        <v>Code Error</v>
      </c>
      <c r="V1311" s="37"/>
      <c r="W1311" s="37"/>
      <c r="X1311" s="68"/>
      <c r="Y1311" s="68"/>
      <c r="Z1311" s="55" t="e">
        <f t="shared" ca="1" si="225"/>
        <v>#VALUE!</v>
      </c>
      <c r="AA1311" s="39" t="s">
        <v>586</v>
      </c>
      <c r="AB1311" s="40">
        <v>2</v>
      </c>
      <c r="AC1311" s="40" t="s">
        <v>995</v>
      </c>
      <c r="AD1311" s="40">
        <v>1</v>
      </c>
      <c r="AE1311" s="41" t="s">
        <v>436</v>
      </c>
      <c r="AF1311" s="42">
        <v>-42.7</v>
      </c>
      <c r="AG1311" s="47">
        <f t="shared" si="237"/>
        <v>-42.1</v>
      </c>
      <c r="AH1311" s="43" t="e">
        <f t="shared" ca="1" si="226"/>
        <v>#VALUE!</v>
      </c>
      <c r="AI1311" s="43" t="e">
        <f t="shared" ca="1" si="227"/>
        <v>#VALUE!</v>
      </c>
      <c r="AJ1311" s="44" t="e">
        <f t="shared" ca="1" si="228"/>
        <v>#N/A</v>
      </c>
      <c r="AK1311" s="44" t="e">
        <f t="shared" ca="1" si="229"/>
        <v>#N/A</v>
      </c>
      <c r="AL1311" s="44" t="e">
        <f t="shared" ca="1" si="230"/>
        <v>#VALUE!</v>
      </c>
      <c r="AM1311" s="44" t="e">
        <f t="shared" ca="1" si="231"/>
        <v>#VALUE!</v>
      </c>
      <c r="AN1311" s="36" t="str">
        <f t="shared" ca="1" si="232"/>
        <v>30</v>
      </c>
      <c r="AO1311" s="36" t="str">
        <f t="shared" ca="1" si="233"/>
        <v>錯誤: 找不到列值 '2'，搜尋範圍為第 1 到 31 行，欄位 BM</v>
      </c>
      <c r="AP1311" s="36" t="str">
        <f t="shared" ca="1" si="234"/>
        <v>00</v>
      </c>
      <c r="AQ1311" s="36" t="str">
        <f t="shared" ca="1" si="235"/>
        <v>00</v>
      </c>
      <c r="AR1311" s="36" t="str">
        <f t="shared" ca="1" si="236"/>
        <v>00</v>
      </c>
      <c r="AS1311" s="36"/>
    </row>
    <row r="1312" spans="19:45" ht="30" customHeight="1" x14ac:dyDescent="0.25">
      <c r="S1312" s="7" t="s">
        <v>721</v>
      </c>
      <c r="T1312" s="15" t="s">
        <v>26</v>
      </c>
      <c r="U1312" s="36" t="str">
        <f t="shared" ca="1" si="224"/>
        <v>0x46=-42.80,-42.70;</v>
      </c>
      <c r="V1312" s="37"/>
      <c r="W1312" s="37"/>
      <c r="X1312" s="68"/>
      <c r="Y1312" s="68"/>
      <c r="Z1312" s="55" t="e">
        <f t="shared" ca="1" si="225"/>
        <v>#VALUE!</v>
      </c>
      <c r="AA1312" s="39" t="s">
        <v>587</v>
      </c>
      <c r="AB1312" s="40">
        <v>1</v>
      </c>
      <c r="AC1312" s="40" t="s">
        <v>995</v>
      </c>
      <c r="AD1312" s="40">
        <v>1</v>
      </c>
      <c r="AE1312" s="41" t="s">
        <v>436</v>
      </c>
      <c r="AF1312" s="42">
        <v>-42.8</v>
      </c>
      <c r="AG1312" s="47">
        <f t="shared" si="237"/>
        <v>-42.7</v>
      </c>
      <c r="AH1312" s="43" t="e">
        <f t="shared" ca="1" si="226"/>
        <v>#VALUE!</v>
      </c>
      <c r="AI1312" s="43" t="e">
        <f t="shared" ca="1" si="227"/>
        <v>#VALUE!</v>
      </c>
      <c r="AJ1312" s="44" t="e">
        <f t="shared" ca="1" si="228"/>
        <v>#N/A</v>
      </c>
      <c r="AK1312" s="44" t="e">
        <f t="shared" ca="1" si="229"/>
        <v>#N/A</v>
      </c>
      <c r="AL1312" s="44" t="e">
        <f t="shared" ca="1" si="230"/>
        <v>#VALUE!</v>
      </c>
      <c r="AM1312" s="44" t="e">
        <f t="shared" ca="1" si="231"/>
        <v>#VALUE!</v>
      </c>
      <c r="AN1312" s="36" t="str">
        <f t="shared" ca="1" si="232"/>
        <v>40</v>
      </c>
      <c r="AO1312" s="36" t="str">
        <f t="shared" ca="1" si="233"/>
        <v>06</v>
      </c>
      <c r="AP1312" s="36" t="str">
        <f t="shared" ca="1" si="234"/>
        <v>00</v>
      </c>
      <c r="AQ1312" s="36" t="str">
        <f t="shared" ca="1" si="235"/>
        <v>00</v>
      </c>
      <c r="AR1312" s="36" t="str">
        <f t="shared" ca="1" si="236"/>
        <v>00</v>
      </c>
      <c r="AS1312" s="36"/>
    </row>
    <row r="1313" spans="19:45" ht="30" customHeight="1" x14ac:dyDescent="0.25">
      <c r="S1313" s="7" t="s">
        <v>20</v>
      </c>
      <c r="T1313" s="15">
        <v>-38</v>
      </c>
      <c r="U1313" s="36" t="str">
        <f t="shared" ca="1" si="224"/>
        <v>0x47=-43.30,-42.80;</v>
      </c>
      <c r="V1313" s="37"/>
      <c r="W1313" s="37"/>
      <c r="X1313" s="38"/>
      <c r="Y1313" s="38"/>
      <c r="Z1313" s="55" t="e">
        <f t="shared" ca="1" si="225"/>
        <v>#VALUE!</v>
      </c>
      <c r="AA1313" s="39" t="s">
        <v>587</v>
      </c>
      <c r="AB1313" s="40">
        <v>1.5</v>
      </c>
      <c r="AC1313" s="40" t="s">
        <v>995</v>
      </c>
      <c r="AD1313" s="40">
        <v>1</v>
      </c>
      <c r="AE1313" s="41" t="s">
        <v>436</v>
      </c>
      <c r="AF1313" s="42">
        <v>-43.3</v>
      </c>
      <c r="AG1313" s="47">
        <f t="shared" si="237"/>
        <v>-42.8</v>
      </c>
      <c r="AH1313" s="43" t="e">
        <f t="shared" ca="1" si="226"/>
        <v>#VALUE!</v>
      </c>
      <c r="AI1313" s="43" t="e">
        <f t="shared" ca="1" si="227"/>
        <v>#VALUE!</v>
      </c>
      <c r="AJ1313" s="44" t="e">
        <f t="shared" ca="1" si="228"/>
        <v>#N/A</v>
      </c>
      <c r="AK1313" s="44" t="e">
        <f t="shared" ca="1" si="229"/>
        <v>#N/A</v>
      </c>
      <c r="AL1313" s="44" t="e">
        <f t="shared" ca="1" si="230"/>
        <v>#VALUE!</v>
      </c>
      <c r="AM1313" s="44" t="e">
        <f t="shared" ca="1" si="231"/>
        <v>#VALUE!</v>
      </c>
      <c r="AN1313" s="36" t="str">
        <f t="shared" ca="1" si="232"/>
        <v>40</v>
      </c>
      <c r="AO1313" s="36" t="str">
        <f t="shared" ca="1" si="233"/>
        <v>07</v>
      </c>
      <c r="AP1313" s="36" t="str">
        <f t="shared" ca="1" si="234"/>
        <v>00</v>
      </c>
      <c r="AQ1313" s="36" t="str">
        <f t="shared" ca="1" si="235"/>
        <v>00</v>
      </c>
      <c r="AR1313" s="36" t="str">
        <f t="shared" ca="1" si="236"/>
        <v>00</v>
      </c>
      <c r="AS1313" s="36"/>
    </row>
    <row r="1314" spans="19:45" ht="30" customHeight="1" x14ac:dyDescent="0.25">
      <c r="S1314" s="7" t="s">
        <v>691</v>
      </c>
      <c r="T1314" s="15" t="s">
        <v>1088</v>
      </c>
      <c r="U1314" s="36" t="str">
        <f t="shared" ca="1" si="224"/>
        <v>Code Error</v>
      </c>
      <c r="V1314" s="37"/>
      <c r="W1314" s="37"/>
      <c r="X1314" s="38"/>
      <c r="Y1314" s="38"/>
      <c r="Z1314" s="55" t="e">
        <f t="shared" ca="1" si="225"/>
        <v>#VALUE!</v>
      </c>
      <c r="AA1314" s="39" t="s">
        <v>587</v>
      </c>
      <c r="AB1314" s="40">
        <v>2</v>
      </c>
      <c r="AC1314" s="40" t="s">
        <v>995</v>
      </c>
      <c r="AD1314" s="40">
        <v>1</v>
      </c>
      <c r="AE1314" s="41" t="s">
        <v>436</v>
      </c>
      <c r="AF1314" s="42">
        <v>-43.8</v>
      </c>
      <c r="AG1314" s="47">
        <f t="shared" si="237"/>
        <v>-43.3</v>
      </c>
      <c r="AH1314" s="43" t="e">
        <f t="shared" ca="1" si="226"/>
        <v>#VALUE!</v>
      </c>
      <c r="AI1314" s="43" t="e">
        <f t="shared" ca="1" si="227"/>
        <v>#VALUE!</v>
      </c>
      <c r="AJ1314" s="44" t="e">
        <f t="shared" ca="1" si="228"/>
        <v>#N/A</v>
      </c>
      <c r="AK1314" s="44" t="e">
        <f t="shared" ca="1" si="229"/>
        <v>#N/A</v>
      </c>
      <c r="AL1314" s="44" t="e">
        <f t="shared" ca="1" si="230"/>
        <v>#VALUE!</v>
      </c>
      <c r="AM1314" s="44" t="e">
        <f t="shared" ca="1" si="231"/>
        <v>#VALUE!</v>
      </c>
      <c r="AN1314" s="36" t="str">
        <f t="shared" ca="1" si="232"/>
        <v>40</v>
      </c>
      <c r="AO1314" s="36" t="str">
        <f t="shared" ca="1" si="233"/>
        <v>錯誤: 找不到列值 '2'，搜尋範圍為第 1 到 31 行，欄位 BM</v>
      </c>
      <c r="AP1314" s="36" t="str">
        <f t="shared" ca="1" si="234"/>
        <v>00</v>
      </c>
      <c r="AQ1314" s="36" t="str">
        <f t="shared" ca="1" si="235"/>
        <v>00</v>
      </c>
      <c r="AR1314" s="36" t="str">
        <f t="shared" ca="1" si="236"/>
        <v>00</v>
      </c>
      <c r="AS1314" s="36"/>
    </row>
    <row r="1315" spans="19:45" ht="30" customHeight="1" x14ac:dyDescent="0.25">
      <c r="S1315" s="7" t="s">
        <v>544</v>
      </c>
      <c r="T1315" s="15" t="s">
        <v>1085</v>
      </c>
      <c r="U1315" s="36" t="str">
        <f t="shared" ca="1" si="224"/>
        <v>0x57=-44.20,-43.80;</v>
      </c>
      <c r="V1315" s="37"/>
      <c r="W1315" s="37"/>
      <c r="X1315" s="38"/>
      <c r="Y1315" s="38"/>
      <c r="Z1315" s="48" t="e">
        <f t="shared" ca="1" si="225"/>
        <v>#VALUE!</v>
      </c>
      <c r="AA1315" s="39" t="s">
        <v>580</v>
      </c>
      <c r="AB1315" s="40">
        <v>1.5</v>
      </c>
      <c r="AC1315" s="40" t="s">
        <v>995</v>
      </c>
      <c r="AD1315" s="40">
        <v>1</v>
      </c>
      <c r="AE1315" s="41" t="s">
        <v>436</v>
      </c>
      <c r="AF1315" s="42">
        <v>-44.2</v>
      </c>
      <c r="AG1315" s="49">
        <f t="shared" si="237"/>
        <v>-43.8</v>
      </c>
      <c r="AH1315" s="43" t="e">
        <f t="shared" ca="1" si="226"/>
        <v>#VALUE!</v>
      </c>
      <c r="AI1315" s="43" t="e">
        <f t="shared" ca="1" si="227"/>
        <v>#VALUE!</v>
      </c>
      <c r="AJ1315" s="44" t="e">
        <f t="shared" ca="1" si="228"/>
        <v>#N/A</v>
      </c>
      <c r="AK1315" s="44" t="e">
        <f t="shared" ca="1" si="229"/>
        <v>#N/A</v>
      </c>
      <c r="AL1315" s="44" t="e">
        <f t="shared" ca="1" si="230"/>
        <v>#VALUE!</v>
      </c>
      <c r="AM1315" s="44" t="e">
        <f t="shared" ca="1" si="231"/>
        <v>#VALUE!</v>
      </c>
      <c r="AN1315" s="36" t="str">
        <f t="shared" ca="1" si="232"/>
        <v>50</v>
      </c>
      <c r="AO1315" s="36" t="str">
        <f t="shared" ca="1" si="233"/>
        <v>07</v>
      </c>
      <c r="AP1315" s="36" t="str">
        <f t="shared" ca="1" si="234"/>
        <v>00</v>
      </c>
      <c r="AQ1315" s="36" t="str">
        <f t="shared" ca="1" si="235"/>
        <v>00</v>
      </c>
      <c r="AR1315" s="36" t="str">
        <f t="shared" ca="1" si="236"/>
        <v>00</v>
      </c>
      <c r="AS1315" s="36"/>
    </row>
    <row r="1316" spans="19:45" ht="30" customHeight="1" x14ac:dyDescent="0.25">
      <c r="S1316" s="7" t="s">
        <v>12</v>
      </c>
      <c r="T1316" s="15" t="s">
        <v>548</v>
      </c>
      <c r="U1316" s="36" t="str">
        <f t="shared" ca="1" si="224"/>
        <v>Code Error</v>
      </c>
      <c r="V1316" s="37"/>
      <c r="W1316" s="37"/>
      <c r="X1316" s="38"/>
      <c r="Y1316" s="38"/>
      <c r="Z1316" s="48" t="e">
        <f t="shared" ca="1" si="225"/>
        <v>#VALUE!</v>
      </c>
      <c r="AA1316" s="39" t="s">
        <v>580</v>
      </c>
      <c r="AB1316" s="40">
        <v>2</v>
      </c>
      <c r="AC1316" s="40" t="s">
        <v>995</v>
      </c>
      <c r="AD1316" s="40">
        <v>1</v>
      </c>
      <c r="AE1316" s="41" t="s">
        <v>436</v>
      </c>
      <c r="AF1316" s="42">
        <v>-44.699999999999996</v>
      </c>
      <c r="AG1316" s="49">
        <f t="shared" si="237"/>
        <v>-44.2</v>
      </c>
      <c r="AH1316" s="43" t="e">
        <f t="shared" ca="1" si="226"/>
        <v>#VALUE!</v>
      </c>
      <c r="AI1316" s="43" t="e">
        <f t="shared" ca="1" si="227"/>
        <v>#VALUE!</v>
      </c>
      <c r="AJ1316" s="44" t="e">
        <f t="shared" ca="1" si="228"/>
        <v>#N/A</v>
      </c>
      <c r="AK1316" s="44" t="e">
        <f t="shared" ca="1" si="229"/>
        <v>#N/A</v>
      </c>
      <c r="AL1316" s="44" t="e">
        <f t="shared" ca="1" si="230"/>
        <v>#VALUE!</v>
      </c>
      <c r="AM1316" s="44" t="e">
        <f t="shared" ca="1" si="231"/>
        <v>#VALUE!</v>
      </c>
      <c r="AN1316" s="36" t="str">
        <f t="shared" ca="1" si="232"/>
        <v>50</v>
      </c>
      <c r="AO1316" s="36" t="str">
        <f t="shared" ca="1" si="233"/>
        <v>錯誤: 找不到列值 '2'，搜尋範圍為第 1 到 31 行，欄位 BM</v>
      </c>
      <c r="AP1316" s="36" t="str">
        <f t="shared" ca="1" si="234"/>
        <v>00</v>
      </c>
      <c r="AQ1316" s="36" t="str">
        <f t="shared" ca="1" si="235"/>
        <v>00</v>
      </c>
      <c r="AR1316" s="36" t="str">
        <f t="shared" ca="1" si="236"/>
        <v>00</v>
      </c>
      <c r="AS1316" s="36"/>
    </row>
    <row r="1317" spans="19:45" ht="30" customHeight="1" x14ac:dyDescent="0.25">
      <c r="S1317" s="26" t="s">
        <v>773</v>
      </c>
      <c r="T1317" s="15" t="s">
        <v>562</v>
      </c>
      <c r="U1317" s="36" t="str">
        <f t="shared" ca="1" si="224"/>
        <v>0x58=-45.20,-44.70;</v>
      </c>
      <c r="V1317" s="37"/>
      <c r="W1317" s="37"/>
      <c r="X1317" s="38"/>
      <c r="Y1317" s="38"/>
      <c r="Z1317" s="48" t="e">
        <f t="shared" ca="1" si="225"/>
        <v>#VALUE!</v>
      </c>
      <c r="AA1317" s="39" t="s">
        <v>580</v>
      </c>
      <c r="AB1317" s="40">
        <v>2.5</v>
      </c>
      <c r="AC1317" s="40" t="s">
        <v>995</v>
      </c>
      <c r="AD1317" s="40">
        <v>1</v>
      </c>
      <c r="AE1317" s="41" t="s">
        <v>436</v>
      </c>
      <c r="AF1317" s="42">
        <v>-45.199999999999996</v>
      </c>
      <c r="AG1317" s="49">
        <f t="shared" si="237"/>
        <v>-44.699999999999996</v>
      </c>
      <c r="AH1317" s="43" t="e">
        <f t="shared" ca="1" si="226"/>
        <v>#VALUE!</v>
      </c>
      <c r="AI1317" s="43" t="e">
        <f t="shared" ca="1" si="227"/>
        <v>#VALUE!</v>
      </c>
      <c r="AJ1317" s="44" t="e">
        <f t="shared" ca="1" si="228"/>
        <v>#N/A</v>
      </c>
      <c r="AK1317" s="44" t="e">
        <f t="shared" ca="1" si="229"/>
        <v>#N/A</v>
      </c>
      <c r="AL1317" s="44" t="e">
        <f t="shared" ca="1" si="230"/>
        <v>#VALUE!</v>
      </c>
      <c r="AM1317" s="44" t="e">
        <f t="shared" ca="1" si="231"/>
        <v>#VALUE!</v>
      </c>
      <c r="AN1317" s="36" t="str">
        <f t="shared" ca="1" si="232"/>
        <v>50</v>
      </c>
      <c r="AO1317" s="36" t="str">
        <f t="shared" ca="1" si="233"/>
        <v>08</v>
      </c>
      <c r="AP1317" s="36" t="str">
        <f t="shared" ca="1" si="234"/>
        <v>00</v>
      </c>
      <c r="AQ1317" s="36" t="str">
        <f t="shared" ca="1" si="235"/>
        <v>00</v>
      </c>
      <c r="AR1317" s="36" t="str">
        <f t="shared" ca="1" si="236"/>
        <v>00</v>
      </c>
      <c r="AS1317" s="36"/>
    </row>
    <row r="1318" spans="19:45" ht="30" customHeight="1" x14ac:dyDescent="0.25">
      <c r="S1318" s="7" t="s">
        <v>573</v>
      </c>
      <c r="T1318" s="15">
        <v>1.1000000000000001</v>
      </c>
      <c r="U1318" s="36" t="str">
        <f t="shared" ca="1" si="224"/>
        <v>Code Error</v>
      </c>
      <c r="V1318" s="37"/>
      <c r="W1318" s="37"/>
      <c r="X1318" s="38"/>
      <c r="Y1318" s="38"/>
      <c r="Z1318" s="48" t="e">
        <f t="shared" ca="1" si="225"/>
        <v>#VALUE!</v>
      </c>
      <c r="AA1318" s="39" t="s">
        <v>581</v>
      </c>
      <c r="AB1318" s="40">
        <v>2</v>
      </c>
      <c r="AC1318" s="40" t="s">
        <v>995</v>
      </c>
      <c r="AD1318" s="40">
        <v>1</v>
      </c>
      <c r="AE1318" s="41" t="s">
        <v>436</v>
      </c>
      <c r="AF1318" s="42">
        <v>-45.8</v>
      </c>
      <c r="AG1318" s="49">
        <f t="shared" si="237"/>
        <v>-45.199999999999996</v>
      </c>
      <c r="AH1318" s="43" t="e">
        <f t="shared" ca="1" si="226"/>
        <v>#VALUE!</v>
      </c>
      <c r="AI1318" s="43" t="e">
        <f t="shared" ca="1" si="227"/>
        <v>#VALUE!</v>
      </c>
      <c r="AJ1318" s="44" t="e">
        <f t="shared" ca="1" si="228"/>
        <v>#N/A</v>
      </c>
      <c r="AK1318" s="44" t="e">
        <f t="shared" ca="1" si="229"/>
        <v>#N/A</v>
      </c>
      <c r="AL1318" s="44" t="e">
        <f t="shared" ca="1" si="230"/>
        <v>#VALUE!</v>
      </c>
      <c r="AM1318" s="44" t="e">
        <f t="shared" ca="1" si="231"/>
        <v>#VALUE!</v>
      </c>
      <c r="AN1318" s="36" t="str">
        <f t="shared" ca="1" si="232"/>
        <v>60</v>
      </c>
      <c r="AO1318" s="36" t="str">
        <f t="shared" ca="1" si="233"/>
        <v>錯誤: 找不到列值 '2'，搜尋範圍為第 1 到 31 行，欄位 BM</v>
      </c>
      <c r="AP1318" s="36" t="str">
        <f t="shared" ca="1" si="234"/>
        <v>00</v>
      </c>
      <c r="AQ1318" s="36" t="str">
        <f t="shared" ca="1" si="235"/>
        <v>00</v>
      </c>
      <c r="AR1318" s="36" t="str">
        <f t="shared" ca="1" si="236"/>
        <v>00</v>
      </c>
      <c r="AS1318" s="36"/>
    </row>
    <row r="1319" spans="19:45" ht="30" customHeight="1" x14ac:dyDescent="0.25">
      <c r="S1319" s="7" t="s">
        <v>590</v>
      </c>
      <c r="T1319" s="15">
        <f>VLOOKUP(T1304,MPN!$A$1:$E$997,4,FALSE)</f>
        <v>-38</v>
      </c>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S1320" s="7" t="s">
        <v>693</v>
      </c>
      <c r="T1320" s="15">
        <v>0.8</v>
      </c>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S1321" s="7" t="s">
        <v>604</v>
      </c>
      <c r="T1321" s="7" t="e">
        <f>VLOOKUP($T1308,$AU$1:$AZ$31,MATCH($T1302,$AU$1:$AZ$1,0),FALSE)&amp;"_"&amp;T1310</f>
        <v>#N/A</v>
      </c>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S1322" s="7" t="s">
        <v>424</v>
      </c>
      <c r="T1322" s="7" t="str">
        <f>VLOOKUP($T1304,MPN!$A$1:$E$497,2,FALSE)</f>
        <v>AMIC</v>
      </c>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S1323" s="7" t="s">
        <v>16</v>
      </c>
      <c r="T1323" s="7" t="str">
        <f>VLOOKUP($T1305,ASIC!$A$1:$B$200,2,FALSE)</f>
        <v>304ZA</v>
      </c>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S1324" s="7" t="s">
        <v>17</v>
      </c>
      <c r="T1324" s="7" t="str">
        <f>VLOOKUP($T1306,Sensor!$A$1:$B$100,2,FALSE)</f>
        <v>2227F</v>
      </c>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S1325" s="7" t="s">
        <v>21</v>
      </c>
      <c r="T1325" s="7" t="str">
        <f>VLOOKUP($T1304,MPN!$A$1:$E$497,5,FALSE)</f>
        <v>Default</v>
      </c>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S1326" s="7" t="s">
        <v>545</v>
      </c>
      <c r="T1326" s="7" t="e">
        <f>VLOOKUP(T1315,$DT$1:$DV$31,3,FALSE)</f>
        <v>#N/A</v>
      </c>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S1327" s="7" t="s">
        <v>22</v>
      </c>
      <c r="T1327" s="15">
        <v>4</v>
      </c>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S1328" s="7" t="s">
        <v>696</v>
      </c>
      <c r="T1328" s="28">
        <v>45454</v>
      </c>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ca="1">COUNTA(U1305:U1364)</f>
        <v>14</v>
      </c>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T1319&amp;"+/-"&amp;T1320&amp;" "&amp;T1329</f>
        <v>-38+/-0.8 dBV</v>
      </c>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T1311&amp;" : "&amp;T1314&amp;" "&amp;"(uA)"&amp;CHAR(10)&amp;"Vdc&amp;Remark: "&amp;T1317</f>
        <v>3.3V : 70~150 (uA)
Vdc&amp;Remark: -</v>
      </c>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ADDRESS(ROW(S1334),COLUMN($S$1))&amp;":"&amp;ADDRESS(ROW(S1364),COLUMN($T$1))</f>
        <v>$S$1334:$T$1364</v>
      </c>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$BB$2</f>
        <v>15V</v>
      </c>
      <c r="T1335" s="3">
        <v>5.5</v>
      </c>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$BB$3</f>
        <v>14V</v>
      </c>
      <c r="T1336" s="3">
        <v>4.4000000000000004</v>
      </c>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$BB$4</f>
        <v>13V</v>
      </c>
      <c r="T1337" s="3">
        <v>3.5</v>
      </c>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$BB$5</f>
        <v>12V</v>
      </c>
      <c r="T1338" s="3">
        <v>2.4</v>
      </c>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$BB$6</f>
        <v>11V</v>
      </c>
      <c r="T1339" s="3">
        <v>1.4</v>
      </c>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$BB$7</f>
        <v>10V</v>
      </c>
      <c r="T1340" s="3">
        <v>0</v>
      </c>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$BB$8</f>
        <v>FIX</v>
      </c>
      <c r="T1341" s="3" t="s">
        <v>562</v>
      </c>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$BB$9</f>
        <v>Space</v>
      </c>
      <c r="T1342" s="3" t="s">
        <v>562</v>
      </c>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$BB$10</f>
        <v>Config2</v>
      </c>
      <c r="T1343" s="3">
        <v>0</v>
      </c>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$BB$11</f>
        <v>-</v>
      </c>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$BB$12</f>
        <v>-</v>
      </c>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$BB$13</f>
        <v>-</v>
      </c>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$BB$14</f>
        <v>-</v>
      </c>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$BB$15</f>
        <v>-</v>
      </c>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$BB$16</f>
        <v>-</v>
      </c>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$BB$17</f>
        <v>-</v>
      </c>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$BB$18</f>
        <v>-</v>
      </c>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$BB$19</f>
        <v>-</v>
      </c>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$BB$20</f>
        <v>-</v>
      </c>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$BB$21</f>
        <v>-</v>
      </c>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$BB$22</f>
        <v>-</v>
      </c>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$BB$23</f>
        <v>-</v>
      </c>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$BB$24</f>
        <v>-</v>
      </c>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$BB$25</f>
        <v>-</v>
      </c>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$BB$26</f>
        <v>-</v>
      </c>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$BB$27</f>
        <v>-</v>
      </c>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$BB$28</f>
        <v>-</v>
      </c>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$BB$29</f>
        <v>-</v>
      </c>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$BB$30</f>
        <v>-</v>
      </c>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$BB$31</f>
        <v>-</v>
      </c>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VLOOKUP(U1366,$DX$1:$DZ$21,3,FALSE)</f>
        <v>-</v>
      </c>
      <c r="AD1366" s="8"/>
    </row>
    <row r="1367" spans="19:45" ht="30" customHeight="1" x14ac:dyDescent="0.25">
      <c r="S1367" s="7" t="s">
        <v>24</v>
      </c>
      <c r="T1367" s="15" t="s">
        <v>606</v>
      </c>
      <c r="U1367" s="5" t="s">
        <v>23</v>
      </c>
      <c r="V1367" s="7" t="str">
        <f>VLOOKUP(U1366,$DX$1:$DZ$21,2,FALSE)</f>
        <v>-</v>
      </c>
      <c r="W1367" s="19"/>
      <c r="X1367" s="19"/>
      <c r="Y1367" s="19"/>
      <c r="Z1367" s="19"/>
      <c r="AA1367" s="5" t="s">
        <v>592</v>
      </c>
      <c r="AB1367" s="26" t="e">
        <f>T1386&amp;"_"&amp;ABS(T1384)&amp;"dB_"&amp;T1388&amp;"_"&amp;T1389&amp;"_"&amp;GetAbsMaxMinText(AF1370:AG1429)&amp;"_"&amp;T1369&amp;"_"&amp;T1368&amp;S1366&amp;"."&amp;T1392</f>
        <v>#N/A</v>
      </c>
      <c r="AC1367" s="18"/>
      <c r="AD1367" s="18"/>
      <c r="AE1367" s="18"/>
      <c r="AF1367" s="18"/>
      <c r="AG1367" s="18"/>
      <c r="AH1367" s="19"/>
      <c r="AI1367" s="19" t="s">
        <v>2</v>
      </c>
      <c r="AJ1367" s="16" t="s">
        <v>1306</v>
      </c>
      <c r="AK1367" s="16"/>
      <c r="AL1367" s="16"/>
      <c r="AM1367" s="16"/>
      <c r="AN1367" s="16"/>
      <c r="AO1367" s="16"/>
      <c r="AP1367" s="16"/>
      <c r="AQ1367" s="16"/>
      <c r="AR1367" s="16"/>
      <c r="AS1367" s="16"/>
    </row>
    <row r="1368" spans="19:45" ht="30" customHeight="1" x14ac:dyDescent="0.25">
      <c r="S1368" s="7" t="s">
        <v>5</v>
      </c>
      <c r="T1368" s="15" t="s">
        <v>1148</v>
      </c>
      <c r="U1368" s="32" t="str">
        <f>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1305</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VLOOKUP($T1377,$DE$1:$DJ$31,2,FALSE)</f>
        <v>Full</v>
      </c>
      <c r="AO1369" s="56" t="str">
        <f>VLOOKUP($T1377,$DE$1:$DJ$31,3,FALSE)</f>
        <v>Full</v>
      </c>
      <c r="AP1369" s="56" t="str">
        <f>VLOOKUP($T1377,$DE$1:$DJ$31,4,FALSE)</f>
        <v>non</v>
      </c>
      <c r="AQ1369" s="56" t="str">
        <f>VLOOKUP($T1377,$DE$1:$DJ$31,5,FALSE)</f>
        <v>non</v>
      </c>
      <c r="AR1369" s="56" t="str">
        <f>VLOOKUP($T1377,$DE$1:$DJ$31,6,FALSE)</f>
        <v>Full</v>
      </c>
      <c r="AS1369" s="35" t="s">
        <v>726</v>
      </c>
    </row>
    <row r="1370" spans="19:45" ht="30" customHeight="1" x14ac:dyDescent="0.25">
      <c r="S1370" s="7" t="s">
        <v>18</v>
      </c>
      <c r="T1370" s="15" t="s">
        <v>1278</v>
      </c>
      <c r="U1370" s="36" t="str">
        <f t="shared" ref="U1370:U1379" ca="1" si="238">ConfigCode($AA1370,$AN1370,$AO1370,$AP1370,$AQ1370,$AR1370,$AF1370,$AG1370,2)</f>
        <v>0x3B=-46.50,-45.50;</v>
      </c>
      <c r="V1370" s="37"/>
      <c r="W1370" s="37"/>
      <c r="X1370" s="68"/>
      <c r="Y1370" s="68"/>
      <c r="Z1370" s="55" t="e">
        <f t="shared" ref="Z1370:Z1379" ca="1" si="239" xml:space="preserve">
N("vbias,vlookup vbias range")+
VLOOKUP($AA1370,INDIRECT(BoxVal(ROW($AA1370),34,COLUMN(T1366))),2,FALSE)+
N("gain")+
$AB1370+
N("vcm")+
VLOOKUP($AC1370,$CT$1:$DC$31,7,FALSE)+
N("(vbias*vcp*vbg-vbias)*sensor ratio")+
VbiasCal($AA1370,$AD1370,$AE1370,BoxVal(ROW($AC1370),18,COLUMN($T$22)))+
N("vbias ref+gain ref")+
$V1370+$W1370</f>
        <v>#VALUE!</v>
      </c>
      <c r="AA1370" s="39" t="s">
        <v>1153</v>
      </c>
      <c r="AB1370" s="40">
        <v>5.5</v>
      </c>
      <c r="AC1370" s="40" t="s">
        <v>996</v>
      </c>
      <c r="AD1370" s="40">
        <v>1</v>
      </c>
      <c r="AE1370" s="41" t="s">
        <v>436</v>
      </c>
      <c r="AF1370" s="42">
        <v>-46.5</v>
      </c>
      <c r="AG1370" s="42">
        <v>-45.5</v>
      </c>
      <c r="AH1370" s="43" t="e">
        <f t="shared" ref="AH1370:AH1379" ca="1" si="240">$AF1370+$Z1370</f>
        <v>#VALUE!</v>
      </c>
      <c r="AI1370" s="43" t="e">
        <f t="shared" ref="AI1370:AI1379" ca="1" si="241">$AG1370+$Z1370</f>
        <v>#VALUE!</v>
      </c>
      <c r="AJ1370" s="44" t="e">
        <f t="shared" ref="AJ1370:AJ1379" ca="1" si="242" xml:space="preserve">
N("initial sens-loopgain")+
$AF1370-BoxVal(ROW($AA1370),26,COLUMN(INDIRECT("T"&amp;(INT(ROW($AA1387)/65))*65+2)))</f>
        <v>#N/A</v>
      </c>
      <c r="AK1370" s="44" t="e">
        <f t="shared" ref="AK1370:AK1379" ca="1" si="243">AJ1370+(AG1370-AF1370)</f>
        <v>#N/A</v>
      </c>
      <c r="AL1370" s="44" t="e">
        <f t="shared" ref="AL1370:AL1379" ca="1" si="244" xml:space="preserve">
N("initial sens-loopgain-gain-gain ref-vcm")+
$AH1370-
BoxVal(ROW($AA1370),26,COLUMN(INDIRECT("T"&amp;(INT(ROW($AA1387)/65))*65+2)))-
$AB1370-
$W1370-
IFERROR(VLOOKUP($AC1370,$CT$1:$DC$31,7,FALSE),0)</f>
        <v>#VALUE!</v>
      </c>
      <c r="AM1370" s="44" t="e">
        <f t="shared" ref="AM1370:AM1379" ca="1" si="245">AL1370+(AG1370-AF1370)</f>
        <v>#VALUE!</v>
      </c>
      <c r="AN1370" s="36" t="str">
        <f t="shared" ref="AN1370:AN1379" ca="1" si="246">IF(BoxVal(ROW(AA1370),9,COLUMN(T1368))="FIX","00",ManualLookup(AA1370,BoxVal(ROW(AA1370),4,COLUMN(AN1368)),INDIRECT(DN$3)))</f>
        <v>30</v>
      </c>
      <c r="AO1370" s="36" t="str">
        <f t="shared" ref="AO1370:AO1379" ca="1" si="247">ManualLookup(AB1370,BoxVal(ROW(AB1370),4,COLUMN(AO1368)),INDIRECT(DO$3))</f>
        <v>0B</v>
      </c>
      <c r="AP1370" s="36" t="str">
        <f t="shared" ref="AP1370:AP1379" ca="1" si="248">ManualLookup(AC1370,BoxVal(ROW(AC1370),4,COLUMN(AP1368)),INDIRECT(DP$3))</f>
        <v>00</v>
      </c>
      <c r="AQ1370" s="36" t="str">
        <f t="shared" ref="AQ1370:AQ1379" ca="1" si="249">ManualLookup(AD1370,BoxVal(ROW(AD1370),4,COLUMN(AQ1368)),INDIRECT(DQ$3))</f>
        <v>00</v>
      </c>
      <c r="AR1370" s="36" t="str">
        <f t="shared" ref="AR1370:AR1379" ca="1" si="250">ManualLookup(AE1370,BoxVal(ROW(AE1370),4,COLUMN(AR1368)),INDIRECT(DR$3))</f>
        <v>00</v>
      </c>
      <c r="AS1370" s="33"/>
    </row>
    <row r="1371" spans="19:45" ht="30" customHeight="1" x14ac:dyDescent="0.25">
      <c r="S1371" s="7" t="s">
        <v>13</v>
      </c>
      <c r="T1371" s="15" t="s">
        <v>1160</v>
      </c>
      <c r="U1371" s="36" t="str">
        <f t="shared" ca="1" si="238"/>
        <v>0x4B=-47.50,-46.50;</v>
      </c>
      <c r="V1371" s="37"/>
      <c r="W1371" s="37"/>
      <c r="X1371" s="68"/>
      <c r="Y1371" s="68"/>
      <c r="Z1371" s="55" t="e">
        <f t="shared" ca="1" si="239"/>
        <v>#VALUE!</v>
      </c>
      <c r="AA1371" s="39" t="s">
        <v>1150</v>
      </c>
      <c r="AB1371" s="40">
        <v>5.5</v>
      </c>
      <c r="AC1371" s="40" t="s">
        <v>996</v>
      </c>
      <c r="AD1371" s="40">
        <v>1</v>
      </c>
      <c r="AE1371" s="41" t="s">
        <v>436</v>
      </c>
      <c r="AF1371" s="42">
        <v>-47.5</v>
      </c>
      <c r="AG1371" s="47">
        <f t="shared" ref="AG1371:AG1379" si="251">AF1370</f>
        <v>-46.5</v>
      </c>
      <c r="AH1371" s="43" t="e">
        <f t="shared" ca="1" si="240"/>
        <v>#VALUE!</v>
      </c>
      <c r="AI1371" s="43" t="e">
        <f t="shared" ca="1" si="241"/>
        <v>#VALUE!</v>
      </c>
      <c r="AJ1371" s="44" t="e">
        <f t="shared" ca="1" si="242"/>
        <v>#N/A</v>
      </c>
      <c r="AK1371" s="44" t="e">
        <f t="shared" ca="1" si="243"/>
        <v>#N/A</v>
      </c>
      <c r="AL1371" s="44" t="e">
        <f t="shared" ca="1" si="244"/>
        <v>#VALUE!</v>
      </c>
      <c r="AM1371" s="44" t="e">
        <f t="shared" ca="1" si="245"/>
        <v>#VALUE!</v>
      </c>
      <c r="AN1371" s="36" t="str">
        <f t="shared" ca="1" si="246"/>
        <v>40</v>
      </c>
      <c r="AO1371" s="36" t="str">
        <f t="shared" ca="1" si="247"/>
        <v>0B</v>
      </c>
      <c r="AP1371" s="36" t="str">
        <f t="shared" ca="1" si="248"/>
        <v>00</v>
      </c>
      <c r="AQ1371" s="36" t="str">
        <f t="shared" ca="1" si="249"/>
        <v>00</v>
      </c>
      <c r="AR1371" s="36" t="str">
        <f t="shared" ca="1" si="250"/>
        <v>00</v>
      </c>
      <c r="AS1371" s="36"/>
    </row>
    <row r="1372" spans="19:45" ht="30" customHeight="1" x14ac:dyDescent="0.25">
      <c r="S1372" s="26"/>
      <c r="T1372" s="17"/>
      <c r="U1372" s="36" t="str">
        <f t="shared" ca="1" si="238"/>
        <v>0x5B=-48.50,-47.50;</v>
      </c>
      <c r="V1372" s="37"/>
      <c r="W1372" s="37"/>
      <c r="X1372" s="68"/>
      <c r="Y1372" s="68"/>
      <c r="Z1372" s="55" t="e">
        <f t="shared" ca="1" si="239"/>
        <v>#VALUE!</v>
      </c>
      <c r="AA1372" s="39" t="s">
        <v>580</v>
      </c>
      <c r="AB1372" s="40">
        <v>5.5</v>
      </c>
      <c r="AC1372" s="40" t="s">
        <v>995</v>
      </c>
      <c r="AD1372" s="40">
        <v>1</v>
      </c>
      <c r="AE1372" s="41" t="s">
        <v>436</v>
      </c>
      <c r="AF1372" s="42">
        <v>-48.5</v>
      </c>
      <c r="AG1372" s="47">
        <f t="shared" si="251"/>
        <v>-47.5</v>
      </c>
      <c r="AH1372" s="43" t="e">
        <f t="shared" ca="1" si="240"/>
        <v>#VALUE!</v>
      </c>
      <c r="AI1372" s="43" t="e">
        <f t="shared" ca="1" si="241"/>
        <v>#VALUE!</v>
      </c>
      <c r="AJ1372" s="44" t="e">
        <f t="shared" ca="1" si="242"/>
        <v>#N/A</v>
      </c>
      <c r="AK1372" s="44" t="e">
        <f t="shared" ca="1" si="243"/>
        <v>#N/A</v>
      </c>
      <c r="AL1372" s="44" t="e">
        <f t="shared" ca="1" si="244"/>
        <v>#VALUE!</v>
      </c>
      <c r="AM1372" s="44" t="e">
        <f t="shared" ca="1" si="245"/>
        <v>#VALUE!</v>
      </c>
      <c r="AN1372" s="36" t="str">
        <f t="shared" ca="1" si="246"/>
        <v>50</v>
      </c>
      <c r="AO1372" s="36" t="str">
        <f t="shared" ca="1" si="247"/>
        <v>0B</v>
      </c>
      <c r="AP1372" s="36" t="str">
        <f t="shared" ca="1" si="248"/>
        <v>00</v>
      </c>
      <c r="AQ1372" s="36" t="str">
        <f t="shared" ca="1" si="249"/>
        <v>00</v>
      </c>
      <c r="AR1372" s="36" t="str">
        <f t="shared" ca="1" si="250"/>
        <v>00</v>
      </c>
      <c r="AS1372" s="36"/>
    </row>
    <row r="1373" spans="19:45" ht="30" customHeight="1" x14ac:dyDescent="0.25">
      <c r="S1373" s="7" t="s">
        <v>19</v>
      </c>
      <c r="T1373" s="15" t="s">
        <v>1161</v>
      </c>
      <c r="U1373" s="36" t="str">
        <f t="shared" ca="1" si="238"/>
        <v>0x6B=-49.00,-48.50;</v>
      </c>
      <c r="V1373" s="37"/>
      <c r="W1373" s="37"/>
      <c r="X1373" s="68"/>
      <c r="Y1373" s="68"/>
      <c r="Z1373" s="55" t="e">
        <f t="shared" ca="1" si="239"/>
        <v>#VALUE!</v>
      </c>
      <c r="AA1373" s="39" t="s">
        <v>581</v>
      </c>
      <c r="AB1373" s="40">
        <v>5.5</v>
      </c>
      <c r="AC1373" s="40" t="s">
        <v>995</v>
      </c>
      <c r="AD1373" s="40">
        <v>1</v>
      </c>
      <c r="AE1373" s="41" t="s">
        <v>436</v>
      </c>
      <c r="AF1373" s="42">
        <v>-49</v>
      </c>
      <c r="AG1373" s="47">
        <f t="shared" si="251"/>
        <v>-48.5</v>
      </c>
      <c r="AH1373" s="43" t="e">
        <f t="shared" ca="1" si="240"/>
        <v>#VALUE!</v>
      </c>
      <c r="AI1373" s="43" t="e">
        <f t="shared" ca="1" si="241"/>
        <v>#VALUE!</v>
      </c>
      <c r="AJ1373" s="44" t="e">
        <f t="shared" ca="1" si="242"/>
        <v>#N/A</v>
      </c>
      <c r="AK1373" s="44" t="e">
        <f t="shared" ca="1" si="243"/>
        <v>#N/A</v>
      </c>
      <c r="AL1373" s="44" t="e">
        <f t="shared" ca="1" si="244"/>
        <v>#VALUE!</v>
      </c>
      <c r="AM1373" s="44" t="e">
        <f t="shared" ca="1" si="245"/>
        <v>#VALUE!</v>
      </c>
      <c r="AN1373" s="36" t="str">
        <f t="shared" ca="1" si="246"/>
        <v>60</v>
      </c>
      <c r="AO1373" s="36" t="str">
        <f t="shared" ca="1" si="247"/>
        <v>0B</v>
      </c>
      <c r="AP1373" s="36" t="str">
        <f t="shared" ca="1" si="248"/>
        <v>00</v>
      </c>
      <c r="AQ1373" s="36" t="str">
        <f t="shared" ca="1" si="249"/>
        <v>00</v>
      </c>
      <c r="AR1373" s="36" t="str">
        <f t="shared" ca="1" si="250"/>
        <v>00</v>
      </c>
      <c r="AS1373" s="36"/>
    </row>
    <row r="1374" spans="19:45" ht="30" customHeight="1" x14ac:dyDescent="0.25">
      <c r="S1374" s="7" t="s">
        <v>15</v>
      </c>
      <c r="T1374" s="15" t="s">
        <v>1151</v>
      </c>
      <c r="U1374" s="36" t="str">
        <f t="shared" ca="1" si="238"/>
        <v>0x6C=-49.80,-49.00;</v>
      </c>
      <c r="V1374" s="37">
        <v>-0.5</v>
      </c>
      <c r="W1374" s="37"/>
      <c r="X1374" s="68"/>
      <c r="Y1374" s="68"/>
      <c r="Z1374" s="55" t="e">
        <f t="shared" ca="1" si="239"/>
        <v>#VALUE!</v>
      </c>
      <c r="AA1374" s="39" t="s">
        <v>581</v>
      </c>
      <c r="AB1374" s="40">
        <v>6.5</v>
      </c>
      <c r="AC1374" s="40" t="s">
        <v>995</v>
      </c>
      <c r="AD1374" s="40">
        <v>1</v>
      </c>
      <c r="AE1374" s="41" t="s">
        <v>436</v>
      </c>
      <c r="AF1374" s="42">
        <v>-49.8</v>
      </c>
      <c r="AG1374" s="47">
        <f t="shared" si="251"/>
        <v>-49</v>
      </c>
      <c r="AH1374" s="43" t="e">
        <f t="shared" ca="1" si="240"/>
        <v>#VALUE!</v>
      </c>
      <c r="AI1374" s="43" t="e">
        <f t="shared" ca="1" si="241"/>
        <v>#VALUE!</v>
      </c>
      <c r="AJ1374" s="44" t="e">
        <f t="shared" ca="1" si="242"/>
        <v>#N/A</v>
      </c>
      <c r="AK1374" s="44" t="e">
        <f t="shared" ca="1" si="243"/>
        <v>#N/A</v>
      </c>
      <c r="AL1374" s="44" t="e">
        <f t="shared" ca="1" si="244"/>
        <v>#VALUE!</v>
      </c>
      <c r="AM1374" s="44" t="e">
        <f t="shared" ca="1" si="245"/>
        <v>#VALUE!</v>
      </c>
      <c r="AN1374" s="36" t="str">
        <f t="shared" ca="1" si="246"/>
        <v>60</v>
      </c>
      <c r="AO1374" s="36" t="str">
        <f t="shared" ca="1" si="247"/>
        <v>0C</v>
      </c>
      <c r="AP1374" s="36" t="str">
        <f t="shared" ca="1" si="248"/>
        <v>00</v>
      </c>
      <c r="AQ1374" s="36" t="str">
        <f t="shared" ca="1" si="249"/>
        <v>00</v>
      </c>
      <c r="AR1374" s="36" t="str">
        <f t="shared" ca="1" si="250"/>
        <v>00</v>
      </c>
      <c r="AS1374" s="36"/>
    </row>
    <row r="1375" spans="19:45" ht="30" customHeight="1" x14ac:dyDescent="0.25">
      <c r="S1375" s="7" t="s">
        <v>705</v>
      </c>
      <c r="T1375" s="15" t="s">
        <v>1152</v>
      </c>
      <c r="U1375" s="36" t="str">
        <f t="shared" ca="1" si="238"/>
        <v>Code Error</v>
      </c>
      <c r="V1375" s="37">
        <v>-0.5</v>
      </c>
      <c r="W1375" s="37"/>
      <c r="X1375" s="68"/>
      <c r="Y1375" s="68"/>
      <c r="Z1375" s="55" t="e">
        <f t="shared" ca="1" si="239"/>
        <v>#VALUE!</v>
      </c>
      <c r="AA1375" s="39" t="s">
        <v>581</v>
      </c>
      <c r="AB1375" s="40">
        <v>7.5</v>
      </c>
      <c r="AC1375" s="40" t="s">
        <v>995</v>
      </c>
      <c r="AD1375" s="40">
        <v>1</v>
      </c>
      <c r="AE1375" s="41" t="s">
        <v>436</v>
      </c>
      <c r="AF1375" s="42">
        <v>-50.8</v>
      </c>
      <c r="AG1375" s="47">
        <f t="shared" si="251"/>
        <v>-49.8</v>
      </c>
      <c r="AH1375" s="43" t="e">
        <f t="shared" ca="1" si="240"/>
        <v>#VALUE!</v>
      </c>
      <c r="AI1375" s="43" t="e">
        <f t="shared" ca="1" si="241"/>
        <v>#VALUE!</v>
      </c>
      <c r="AJ1375" s="44" t="e">
        <f t="shared" ca="1" si="242"/>
        <v>#N/A</v>
      </c>
      <c r="AK1375" s="44" t="e">
        <f t="shared" ca="1" si="243"/>
        <v>#N/A</v>
      </c>
      <c r="AL1375" s="44" t="e">
        <f t="shared" ca="1" si="244"/>
        <v>#VALUE!</v>
      </c>
      <c r="AM1375" s="44" t="e">
        <f t="shared" ca="1" si="245"/>
        <v>#VALUE!</v>
      </c>
      <c r="AN1375" s="36" t="str">
        <f t="shared" ca="1" si="246"/>
        <v>60</v>
      </c>
      <c r="AO1375" s="36" t="str">
        <f t="shared" ca="1" si="247"/>
        <v>錯誤: 找不到列值 '7.5'，搜尋範圍為第 1 到 31 行，欄位 BM</v>
      </c>
      <c r="AP1375" s="36" t="str">
        <f t="shared" ca="1" si="248"/>
        <v>00</v>
      </c>
      <c r="AQ1375" s="36" t="str">
        <f t="shared" ca="1" si="249"/>
        <v>00</v>
      </c>
      <c r="AR1375" s="36" t="str">
        <f t="shared" ca="1" si="250"/>
        <v>00</v>
      </c>
      <c r="AS1375" s="36"/>
    </row>
    <row r="1376" spans="19:45" ht="30" customHeight="1" x14ac:dyDescent="0.25">
      <c r="S1376" s="7" t="s">
        <v>605</v>
      </c>
      <c r="T1376" s="15" t="s">
        <v>991</v>
      </c>
      <c r="U1376" s="36" t="str">
        <f t="shared" ca="1" si="238"/>
        <v>Code Error</v>
      </c>
      <c r="V1376" s="37">
        <v>-0.5</v>
      </c>
      <c r="W1376" s="37"/>
      <c r="X1376" s="68"/>
      <c r="Y1376" s="68"/>
      <c r="Z1376" s="55">
        <f t="shared" ca="1" si="239"/>
        <v>12.5318</v>
      </c>
      <c r="AA1376" s="39" t="s">
        <v>581</v>
      </c>
      <c r="AB1376" s="40">
        <v>7.5</v>
      </c>
      <c r="AC1376" s="40" t="s">
        <v>995</v>
      </c>
      <c r="AD1376" s="40">
        <v>1</v>
      </c>
      <c r="AE1376" s="41">
        <v>6.7000000000000004E-2</v>
      </c>
      <c r="AF1376" s="42">
        <v>-51.7</v>
      </c>
      <c r="AG1376" s="47">
        <f t="shared" si="251"/>
        <v>-50.8</v>
      </c>
      <c r="AH1376" s="43">
        <f t="shared" ca="1" si="240"/>
        <v>-39.168199999999999</v>
      </c>
      <c r="AI1376" s="43">
        <f t="shared" ca="1" si="241"/>
        <v>-38.268199999999993</v>
      </c>
      <c r="AJ1376" s="44" t="e">
        <f t="shared" ca="1" si="242"/>
        <v>#N/A</v>
      </c>
      <c r="AK1376" s="44" t="e">
        <f t="shared" ca="1" si="243"/>
        <v>#N/A</v>
      </c>
      <c r="AL1376" s="44" t="e">
        <f t="shared" ca="1" si="244"/>
        <v>#N/A</v>
      </c>
      <c r="AM1376" s="44" t="e">
        <f t="shared" ca="1" si="245"/>
        <v>#N/A</v>
      </c>
      <c r="AN1376" s="36" t="str">
        <f t="shared" ca="1" si="246"/>
        <v>60</v>
      </c>
      <c r="AO1376" s="36" t="str">
        <f t="shared" ca="1" si="247"/>
        <v>錯誤: 找不到列值 '7.5'，搜尋範圍為第 1 到 31 行，欄位 BM</v>
      </c>
      <c r="AP1376" s="36" t="str">
        <f t="shared" ca="1" si="248"/>
        <v>00</v>
      </c>
      <c r="AQ1376" s="36" t="str">
        <f t="shared" ca="1" si="249"/>
        <v>00</v>
      </c>
      <c r="AR1376" s="36" t="str">
        <f t="shared" ca="1" si="250"/>
        <v>錯誤: 找不到列值 '0.067'，搜尋範圍為第 1 到 31 行，欄位 BY</v>
      </c>
      <c r="AS1376" s="36"/>
    </row>
    <row r="1377" spans="19:45" ht="30" customHeight="1" x14ac:dyDescent="0.25">
      <c r="S1377" s="7" t="s">
        <v>721</v>
      </c>
      <c r="T1377" s="15" t="s">
        <v>26</v>
      </c>
      <c r="U1377" s="36" t="str">
        <f t="shared" ca="1" si="238"/>
        <v>Code Error</v>
      </c>
      <c r="V1377" s="37">
        <v>-0.3</v>
      </c>
      <c r="W1377" s="37"/>
      <c r="X1377" s="68"/>
      <c r="Y1377" s="68"/>
      <c r="Z1377" s="55" t="e">
        <f t="shared" ca="1" si="239"/>
        <v>#VALUE!</v>
      </c>
      <c r="AA1377" s="39" t="s">
        <v>587</v>
      </c>
      <c r="AB1377" s="40">
        <v>10.5</v>
      </c>
      <c r="AC1377" s="40" t="s">
        <v>995</v>
      </c>
      <c r="AD1377" s="40">
        <v>1</v>
      </c>
      <c r="AE1377" s="41" t="s">
        <v>436</v>
      </c>
      <c r="AF1377" s="42">
        <v>-52.2</v>
      </c>
      <c r="AG1377" s="47">
        <f t="shared" si="251"/>
        <v>-51.7</v>
      </c>
      <c r="AH1377" s="43" t="e">
        <f t="shared" ca="1" si="240"/>
        <v>#VALUE!</v>
      </c>
      <c r="AI1377" s="43" t="e">
        <f t="shared" ca="1" si="241"/>
        <v>#VALUE!</v>
      </c>
      <c r="AJ1377" s="44" t="e">
        <f t="shared" ca="1" si="242"/>
        <v>#N/A</v>
      </c>
      <c r="AK1377" s="44" t="e">
        <f t="shared" ca="1" si="243"/>
        <v>#N/A</v>
      </c>
      <c r="AL1377" s="44" t="e">
        <f t="shared" ca="1" si="244"/>
        <v>#VALUE!</v>
      </c>
      <c r="AM1377" s="44" t="e">
        <f t="shared" ca="1" si="245"/>
        <v>#VALUE!</v>
      </c>
      <c r="AN1377" s="36" t="str">
        <f t="shared" ca="1" si="246"/>
        <v>40</v>
      </c>
      <c r="AO1377" s="36" t="str">
        <f t="shared" ca="1" si="247"/>
        <v>錯誤: 找不到列值 '10.5'，搜尋範圍為第 1 到 31 行，欄位 BM</v>
      </c>
      <c r="AP1377" s="36" t="str">
        <f t="shared" ca="1" si="248"/>
        <v>00</v>
      </c>
      <c r="AQ1377" s="36" t="str">
        <f t="shared" ca="1" si="249"/>
        <v>00</v>
      </c>
      <c r="AR1377" s="36" t="str">
        <f t="shared" ca="1" si="250"/>
        <v>00</v>
      </c>
      <c r="AS1377" s="36"/>
    </row>
    <row r="1378" spans="19:45" ht="30" customHeight="1" x14ac:dyDescent="0.25">
      <c r="S1378" s="7" t="s">
        <v>20</v>
      </c>
      <c r="T1378" s="15">
        <v>-38</v>
      </c>
      <c r="U1378" s="36" t="str">
        <f t="shared" ca="1" si="238"/>
        <v>Code Error</v>
      </c>
      <c r="V1378" s="37">
        <v>-0.3</v>
      </c>
      <c r="W1378" s="37"/>
      <c r="X1378" s="38"/>
      <c r="Y1378" s="38"/>
      <c r="Z1378" s="55" t="e">
        <f t="shared" ca="1" si="239"/>
        <v>#VALUE!</v>
      </c>
      <c r="AA1378" s="39" t="s">
        <v>580</v>
      </c>
      <c r="AB1378" s="40">
        <v>10.5</v>
      </c>
      <c r="AC1378" s="40" t="s">
        <v>995</v>
      </c>
      <c r="AD1378" s="40">
        <v>1</v>
      </c>
      <c r="AE1378" s="41" t="s">
        <v>436</v>
      </c>
      <c r="AF1378" s="42">
        <v>-53.2</v>
      </c>
      <c r="AG1378" s="47">
        <f t="shared" si="251"/>
        <v>-52.2</v>
      </c>
      <c r="AH1378" s="43" t="e">
        <f t="shared" ca="1" si="240"/>
        <v>#VALUE!</v>
      </c>
      <c r="AI1378" s="43" t="e">
        <f t="shared" ca="1" si="241"/>
        <v>#VALUE!</v>
      </c>
      <c r="AJ1378" s="44" t="e">
        <f t="shared" ca="1" si="242"/>
        <v>#N/A</v>
      </c>
      <c r="AK1378" s="44" t="e">
        <f t="shared" ca="1" si="243"/>
        <v>#N/A</v>
      </c>
      <c r="AL1378" s="44" t="e">
        <f t="shared" ca="1" si="244"/>
        <v>#VALUE!</v>
      </c>
      <c r="AM1378" s="44" t="e">
        <f t="shared" ca="1" si="245"/>
        <v>#VALUE!</v>
      </c>
      <c r="AN1378" s="36" t="str">
        <f t="shared" ca="1" si="246"/>
        <v>50</v>
      </c>
      <c r="AO1378" s="36" t="str">
        <f t="shared" ca="1" si="247"/>
        <v>錯誤: 找不到列值 '10.5'，搜尋範圍為第 1 到 31 行，欄位 BM</v>
      </c>
      <c r="AP1378" s="36" t="str">
        <f t="shared" ca="1" si="248"/>
        <v>00</v>
      </c>
      <c r="AQ1378" s="36" t="str">
        <f t="shared" ca="1" si="249"/>
        <v>00</v>
      </c>
      <c r="AR1378" s="36" t="str">
        <f t="shared" ca="1" si="250"/>
        <v>00</v>
      </c>
      <c r="AS1378" s="36"/>
    </row>
    <row r="1379" spans="19:45" ht="30" customHeight="1" x14ac:dyDescent="0.25">
      <c r="S1379" s="7" t="s">
        <v>691</v>
      </c>
      <c r="T1379" s="15" t="s">
        <v>1088</v>
      </c>
      <c r="U1379" s="36" t="str">
        <f t="shared" ca="1" si="238"/>
        <v>Code Error</v>
      </c>
      <c r="V1379" s="37">
        <v>-0.3</v>
      </c>
      <c r="W1379" s="37"/>
      <c r="X1379" s="38"/>
      <c r="Y1379" s="38"/>
      <c r="Z1379" s="55" t="e">
        <f t="shared" ca="1" si="239"/>
        <v>#VALUE!</v>
      </c>
      <c r="AA1379" s="39" t="s">
        <v>581</v>
      </c>
      <c r="AB1379" s="40">
        <v>10.5</v>
      </c>
      <c r="AC1379" s="40" t="s">
        <v>995</v>
      </c>
      <c r="AD1379" s="40">
        <v>1</v>
      </c>
      <c r="AE1379" s="41" t="s">
        <v>436</v>
      </c>
      <c r="AF1379" s="42">
        <v>-54</v>
      </c>
      <c r="AG1379" s="47">
        <f t="shared" si="251"/>
        <v>-53.2</v>
      </c>
      <c r="AH1379" s="43" t="e">
        <f t="shared" ca="1" si="240"/>
        <v>#VALUE!</v>
      </c>
      <c r="AI1379" s="43" t="e">
        <f t="shared" ca="1" si="241"/>
        <v>#VALUE!</v>
      </c>
      <c r="AJ1379" s="44" t="e">
        <f t="shared" ca="1" si="242"/>
        <v>#N/A</v>
      </c>
      <c r="AK1379" s="44" t="e">
        <f t="shared" ca="1" si="243"/>
        <v>#N/A</v>
      </c>
      <c r="AL1379" s="44" t="e">
        <f t="shared" ca="1" si="244"/>
        <v>#VALUE!</v>
      </c>
      <c r="AM1379" s="44" t="e">
        <f t="shared" ca="1" si="245"/>
        <v>#VALUE!</v>
      </c>
      <c r="AN1379" s="36" t="str">
        <f t="shared" ca="1" si="246"/>
        <v>60</v>
      </c>
      <c r="AO1379" s="36" t="str">
        <f t="shared" ca="1" si="247"/>
        <v>錯誤: 找不到列值 '10.5'，搜尋範圍為第 1 到 31 行，欄位 BM</v>
      </c>
      <c r="AP1379" s="36" t="str">
        <f t="shared" ca="1" si="248"/>
        <v>00</v>
      </c>
      <c r="AQ1379" s="36" t="str">
        <f t="shared" ca="1" si="249"/>
        <v>00</v>
      </c>
      <c r="AR1379" s="36" t="str">
        <f t="shared" ca="1" si="250"/>
        <v>00</v>
      </c>
      <c r="AS1379" s="36"/>
    </row>
    <row r="1380" spans="19:45" ht="30" customHeight="1" x14ac:dyDescent="0.25">
      <c r="S1380" s="7" t="s">
        <v>544</v>
      </c>
      <c r="T1380" s="15" t="s">
        <v>1085</v>
      </c>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S1381" s="7" t="s">
        <v>12</v>
      </c>
      <c r="T1381" s="15" t="s">
        <v>548</v>
      </c>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t="e">
        <f>VLOOKUP(T1369,MPN!$A$1:$E$997,4,FALSE)</f>
        <v>#N/A</v>
      </c>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1</v>
      </c>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e">
        <f>VLOOKUP($T1373,$AU$1:$AZ$31,MATCH($T1367,$AU$1:$AZ$1,0),FALSE)&amp;"_"&amp;T1375</f>
        <v>#N/A</v>
      </c>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e">
        <f>VLOOKUP($T1369,MPN!$A$1:$E$497,2,FALSE)</f>
        <v>#N/A</v>
      </c>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304ZA</v>
      </c>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2282A</v>
      </c>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e">
        <f>VLOOKUP($T1369,MPN!$A$1:$E$497,5,FALSE)</f>
        <v>#N/A</v>
      </c>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t="e">
        <f>VLOOKUP(T1380,$DT$1:$DV$31,3,FALSE)</f>
        <v>#N/A</v>
      </c>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6</v>
      </c>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S1393" s="7" t="s">
        <v>696</v>
      </c>
      <c r="T1393" s="28">
        <v>45699</v>
      </c>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S1394" s="7" t="s">
        <v>694</v>
      </c>
      <c r="T1394" s="15" t="s">
        <v>994</v>
      </c>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S1395" s="7" t="s">
        <v>697</v>
      </c>
      <c r="T1395" s="7">
        <f ca="1">COUNTA(U1370:U1429)</f>
        <v>10</v>
      </c>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S1396" s="7" t="s">
        <v>715</v>
      </c>
      <c r="T1396" s="7" t="e">
        <f>T1384&amp;"+/-"&amp;T1385&amp;" "&amp;T1394</f>
        <v>#N/A</v>
      </c>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S1397" s="7" t="s">
        <v>719</v>
      </c>
      <c r="T1397" s="54" t="str">
        <f>T1376&amp;" : "&amp;T1379&amp;" "&amp;"(uA)"&amp;CHAR(10)&amp;"Vdc&amp;Remark: "&amp;T1382</f>
        <v>3.3V : 70~150 (uA)
Vdc&amp;Remark: -</v>
      </c>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t="s">
        <v>14</v>
      </c>
      <c r="T1399" s="2" t="str">
        <f>ADDRESS(ROW(S1399),COLUMN($S$1))&amp;":"&amp;ADDRESS(ROW(S1429),COLUMN($T$1))</f>
        <v>$S$1399:$T$1429</v>
      </c>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t="str">
        <f>$BB$2</f>
        <v>15V</v>
      </c>
      <c r="T1400" s="3">
        <v>5.3</v>
      </c>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t="str">
        <f>$BB$3</f>
        <v>14V</v>
      </c>
      <c r="T1401" s="3">
        <v>4.5</v>
      </c>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t="str">
        <f>$BB$4</f>
        <v>13V</v>
      </c>
      <c r="T1402" s="3">
        <v>3.5</v>
      </c>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t="str">
        <f>$BB$5</f>
        <v>12V</v>
      </c>
      <c r="T1403" s="3">
        <v>2.5</v>
      </c>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t="str">
        <f>$BB$6</f>
        <v>11V</v>
      </c>
      <c r="T1404" s="3" t="s">
        <v>562</v>
      </c>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t="str">
        <f>$BB$7</f>
        <v>10V</v>
      </c>
      <c r="T1405" s="3">
        <v>0</v>
      </c>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t="str">
        <f>$BB$8</f>
        <v>FIX</v>
      </c>
      <c r="T1406" s="3" t="s">
        <v>562</v>
      </c>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t="str">
        <f>$BB$9</f>
        <v>Space</v>
      </c>
      <c r="T1407" s="3" t="s">
        <v>562</v>
      </c>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t="str">
        <f>$BB$10</f>
        <v>Config2</v>
      </c>
      <c r="T1408" s="3">
        <v>0</v>
      </c>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$BB$11</f>
        <v>-</v>
      </c>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$BB$12</f>
        <v>-</v>
      </c>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$BB$13</f>
        <v>-</v>
      </c>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$BB$14</f>
        <v>-</v>
      </c>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$BB$15</f>
        <v>-</v>
      </c>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$BB$16</f>
        <v>-</v>
      </c>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$BB$17</f>
        <v>-</v>
      </c>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$BB$18</f>
        <v>-</v>
      </c>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$BB$19</f>
        <v>-</v>
      </c>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$BB$20</f>
        <v>-</v>
      </c>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$BB$21</f>
        <v>-</v>
      </c>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$BB$22</f>
        <v>-</v>
      </c>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$BB$23</f>
        <v>-</v>
      </c>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$BB$24</f>
        <v>-</v>
      </c>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$BB$25</f>
        <v>-</v>
      </c>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$BB$26</f>
        <v>-</v>
      </c>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$BB$27</f>
        <v>-</v>
      </c>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$BB$28</f>
        <v>-</v>
      </c>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$BB$29</f>
        <v>-</v>
      </c>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$BB$30</f>
        <v>-</v>
      </c>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$BB$31</f>
        <v>-</v>
      </c>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VLOOKUP(U1431,$DX$1:$DZ$21,3,FALSE)</f>
        <v>-</v>
      </c>
      <c r="AD1431" s="8"/>
    </row>
    <row r="1432" spans="19:45" ht="30" customHeight="1" x14ac:dyDescent="0.25">
      <c r="S1432" s="7" t="s">
        <v>24</v>
      </c>
      <c r="T1432" s="15" t="s">
        <v>606</v>
      </c>
      <c r="U1432" s="5" t="s">
        <v>23</v>
      </c>
      <c r="V1432" s="7" t="str">
        <f>VLOOKUP(U1431,$DX$1:$DZ$21,2,FALSE)</f>
        <v>-</v>
      </c>
      <c r="W1432" s="19"/>
      <c r="X1432" s="19"/>
      <c r="Y1432" s="19"/>
      <c r="Z1432" s="19"/>
      <c r="AA1432" s="5" t="s">
        <v>592</v>
      </c>
      <c r="AB1432" s="26" t="e">
        <f>T1451&amp;"_"&amp;ABS(T1449)&amp;"dB_"&amp;T1453&amp;"_"&amp;T1454&amp;"_"&amp;GetAbsMaxMinText(AF1435:AG1494)&amp;"_"&amp;T1434&amp;"_"&amp;T1433&amp;S1431&amp;"."&amp;T1457</f>
        <v>#N/A</v>
      </c>
      <c r="AC1432" s="18"/>
      <c r="AD1432" s="18"/>
      <c r="AE1432" s="18"/>
      <c r="AF1432" s="18"/>
      <c r="AG1432" s="18"/>
      <c r="AH1432" s="19"/>
      <c r="AI1432" s="19" t="s">
        <v>2</v>
      </c>
      <c r="AJ1432" s="115" t="s">
        <v>1300</v>
      </c>
      <c r="AK1432" s="16"/>
      <c r="AL1432" s="16"/>
      <c r="AM1432" s="16"/>
      <c r="AN1432" s="16"/>
      <c r="AO1432" s="16"/>
      <c r="AP1432" s="16"/>
      <c r="AQ1432" s="16"/>
      <c r="AR1432" s="16"/>
      <c r="AS1432" s="16"/>
    </row>
    <row r="1433" spans="19:45" ht="30" customHeight="1" x14ac:dyDescent="0.25">
      <c r="S1433" s="7" t="s">
        <v>5</v>
      </c>
      <c r="T1433" s="15" t="s">
        <v>1162</v>
      </c>
      <c r="U1433" s="32" t="str">
        <f>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1307</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VLOOKUP($T1442,$DE$1:$DJ$31,2,FALSE)</f>
        <v>Full</v>
      </c>
      <c r="AO1434" s="56" t="str">
        <f>VLOOKUP($T1442,$DE$1:$DJ$31,3,FALSE)</f>
        <v>Full</v>
      </c>
      <c r="AP1434" s="56" t="str">
        <f>VLOOKUP($T1442,$DE$1:$DJ$31,4,FALSE)</f>
        <v>non</v>
      </c>
      <c r="AQ1434" s="56" t="str">
        <f>VLOOKUP($T1442,$DE$1:$DJ$31,5,FALSE)</f>
        <v>non</v>
      </c>
      <c r="AR1434" s="56" t="str">
        <f>VLOOKUP($T1442,$DE$1:$DJ$31,6,FALSE)</f>
        <v>Full</v>
      </c>
      <c r="AS1434" s="35" t="s">
        <v>726</v>
      </c>
    </row>
    <row r="1435" spans="19:45" ht="30" customHeight="1" x14ac:dyDescent="0.25">
      <c r="S1435" s="7" t="s">
        <v>18</v>
      </c>
      <c r="T1435" s="15" t="s">
        <v>1278</v>
      </c>
      <c r="U1435" s="36" t="str">
        <f t="shared" ref="U1435:U1440" ca="1" si="252">ConfigCode($AA1435,$AN1435,$AO1435,$AP1435,$AQ1435,$AR1435,$AF1435,$AG1435,2)</f>
        <v>0x47=-39.80,-39.20;</v>
      </c>
      <c r="V1435" s="37"/>
      <c r="W1435" s="37"/>
      <c r="X1435" s="68"/>
      <c r="Y1435" s="68"/>
      <c r="Z1435" s="55" t="e">
        <f t="shared" ref="Z1435:Z1440" ca="1" si="253" xml:space="preserve">
N("vbias,vlookup vbias range")+
VLOOKUP($AA1435,INDIRECT(BoxVal(ROW($AA1435),34,COLUMN(T1431))),2,FALSE)+
N("gain")+
$AB1435+
N("vcm")+
VLOOKUP($AC1435,$CT$1:$DC$31,7,FALSE)+
N("(vbias*vcp*vbg-vbias)*sensor ratio")+
VbiasCal($AA1435,$AD1435,$AE1435,BoxVal(ROW($AC1435),18,COLUMN($T$22)))+
N("vbias ref+gain ref")+
$V1435+$W1435</f>
        <v>#VALUE!</v>
      </c>
      <c r="AA1435" s="39" t="s">
        <v>1150</v>
      </c>
      <c r="AB1435" s="40">
        <v>1.5</v>
      </c>
      <c r="AC1435" s="40" t="s">
        <v>996</v>
      </c>
      <c r="AD1435" s="40">
        <v>1</v>
      </c>
      <c r="AE1435" s="41" t="s">
        <v>436</v>
      </c>
      <c r="AF1435" s="42">
        <v>-39.799999999999997</v>
      </c>
      <c r="AG1435" s="42">
        <v>-39.200000000000003</v>
      </c>
      <c r="AH1435" s="43" t="e">
        <f t="shared" ref="AH1435:AH1440" ca="1" si="254">$AF1435+$Z1435</f>
        <v>#VALUE!</v>
      </c>
      <c r="AI1435" s="43" t="e">
        <f t="shared" ref="AI1435:AI1440" ca="1" si="255">$AG1435+$Z1435</f>
        <v>#VALUE!</v>
      </c>
      <c r="AJ1435" s="44" t="e">
        <f t="shared" ref="AJ1435:AJ1440" ca="1" si="256" xml:space="preserve">
N("initial sens-loopgain")+
$AF1435-BoxVal(ROW($AA1435),26,COLUMN(INDIRECT("T"&amp;(INT(ROW($AA1452)/65))*65+2)))</f>
        <v>#N/A</v>
      </c>
      <c r="AK1435" s="44" t="e">
        <f t="shared" ref="AK1435:AK1440" ca="1" si="257">AJ1435+(AG1435-AF1435)</f>
        <v>#N/A</v>
      </c>
      <c r="AL1435" s="44" t="e">
        <f t="shared" ref="AL1435:AL1440" ca="1" si="258" xml:space="preserve">
N("initial sens-loopgain-gain-gain ref-vcm")+
$AH1435-
BoxVal(ROW($AA1435),26,COLUMN(INDIRECT("T"&amp;(INT(ROW($AA1452)/65))*65+2)))-
$AB1435-
$W1435-
IFERROR(VLOOKUP($AC1435,$CT$1:$DC$31,7,FALSE),0)</f>
        <v>#VALUE!</v>
      </c>
      <c r="AM1435" s="44" t="e">
        <f t="shared" ref="AM1435:AM1440" ca="1" si="259">AL1435+(AG1435-AF1435)</f>
        <v>#VALUE!</v>
      </c>
      <c r="AN1435" s="36" t="str">
        <f t="shared" ref="AN1435:AN1440" ca="1" si="260">IF(BoxVal(ROW(AA1435),9,COLUMN(T1433))="FIX","00",ManualLookup(AA1435,BoxVal(ROW(AA1435),4,COLUMN(AN1433)),INDIRECT(DN$3)))</f>
        <v>40</v>
      </c>
      <c r="AO1435" s="36" t="str">
        <f t="shared" ref="AO1435:AR1440" ca="1" si="261">ManualLookup(AB1435,BoxVal(ROW(AB1435),4,COLUMN(AO1433)),INDIRECT(DO$3))</f>
        <v>07</v>
      </c>
      <c r="AP1435" s="36" t="str">
        <f t="shared" ca="1" si="261"/>
        <v>00</v>
      </c>
      <c r="AQ1435" s="36" t="str">
        <f t="shared" ca="1" si="261"/>
        <v>00</v>
      </c>
      <c r="AR1435" s="36" t="str">
        <f t="shared" ca="1" si="261"/>
        <v>00</v>
      </c>
      <c r="AS1435" s="33"/>
    </row>
    <row r="1436" spans="19:45" ht="30" customHeight="1" x14ac:dyDescent="0.25">
      <c r="S1436" s="7" t="s">
        <v>13</v>
      </c>
      <c r="T1436" s="15" t="s">
        <v>1168</v>
      </c>
      <c r="U1436" s="36" t="str">
        <f t="shared" ca="1" si="252"/>
        <v>Code Error</v>
      </c>
      <c r="V1436" s="37"/>
      <c r="W1436" s="37"/>
      <c r="X1436" s="68"/>
      <c r="Y1436" s="68"/>
      <c r="Z1436" s="55" t="e">
        <f t="shared" ca="1" si="253"/>
        <v>#VALUE!</v>
      </c>
      <c r="AA1436" s="39" t="s">
        <v>1150</v>
      </c>
      <c r="AB1436" s="40">
        <v>2</v>
      </c>
      <c r="AC1436" s="40" t="s">
        <v>996</v>
      </c>
      <c r="AD1436" s="40">
        <v>1</v>
      </c>
      <c r="AE1436" s="41" t="s">
        <v>436</v>
      </c>
      <c r="AF1436" s="42">
        <v>-40.299999999999997</v>
      </c>
      <c r="AG1436" s="47">
        <f>AF1435</f>
        <v>-39.799999999999997</v>
      </c>
      <c r="AH1436" s="43" t="e">
        <f t="shared" ca="1" si="254"/>
        <v>#VALUE!</v>
      </c>
      <c r="AI1436" s="43" t="e">
        <f t="shared" ca="1" si="255"/>
        <v>#VALUE!</v>
      </c>
      <c r="AJ1436" s="44" t="e">
        <f t="shared" ca="1" si="256"/>
        <v>#N/A</v>
      </c>
      <c r="AK1436" s="44" t="e">
        <f t="shared" ca="1" si="257"/>
        <v>#N/A</v>
      </c>
      <c r="AL1436" s="44" t="e">
        <f t="shared" ca="1" si="258"/>
        <v>#VALUE!</v>
      </c>
      <c r="AM1436" s="44" t="e">
        <f t="shared" ca="1" si="259"/>
        <v>#VALUE!</v>
      </c>
      <c r="AN1436" s="36" t="str">
        <f t="shared" ca="1" si="260"/>
        <v>40</v>
      </c>
      <c r="AO1436" s="36" t="str">
        <f t="shared" ca="1" si="261"/>
        <v>錯誤: 找不到列值 '2'，搜尋範圍為第 1 到 31 行，欄位 BM</v>
      </c>
      <c r="AP1436" s="36" t="str">
        <f t="shared" ca="1" si="261"/>
        <v>00</v>
      </c>
      <c r="AQ1436" s="36" t="str">
        <f t="shared" ca="1" si="261"/>
        <v>00</v>
      </c>
      <c r="AR1436" s="36" t="str">
        <f t="shared" ca="1" si="261"/>
        <v>00</v>
      </c>
      <c r="AS1436" s="36"/>
    </row>
    <row r="1437" spans="19:45" ht="30" customHeight="1" x14ac:dyDescent="0.25">
      <c r="S1437" s="26"/>
      <c r="T1437" s="17"/>
      <c r="U1437" s="36" t="str">
        <f t="shared" ca="1" si="252"/>
        <v>0x48=-40.80,-40.30;</v>
      </c>
      <c r="V1437" s="37"/>
      <c r="W1437" s="37"/>
      <c r="X1437" s="68"/>
      <c r="Y1437" s="68"/>
      <c r="Z1437" s="55" t="e">
        <f t="shared" ca="1" si="253"/>
        <v>#VALUE!</v>
      </c>
      <c r="AA1437" s="39" t="s">
        <v>587</v>
      </c>
      <c r="AB1437" s="40">
        <v>2.5</v>
      </c>
      <c r="AC1437" s="40" t="s">
        <v>995</v>
      </c>
      <c r="AD1437" s="40">
        <v>1</v>
      </c>
      <c r="AE1437" s="41" t="s">
        <v>436</v>
      </c>
      <c r="AF1437" s="42">
        <v>-40.799999999999997</v>
      </c>
      <c r="AG1437" s="47">
        <f>AF1436</f>
        <v>-40.299999999999997</v>
      </c>
      <c r="AH1437" s="43" t="e">
        <f t="shared" ca="1" si="254"/>
        <v>#VALUE!</v>
      </c>
      <c r="AI1437" s="43" t="e">
        <f t="shared" ca="1" si="255"/>
        <v>#VALUE!</v>
      </c>
      <c r="AJ1437" s="44" t="e">
        <f t="shared" ca="1" si="256"/>
        <v>#N/A</v>
      </c>
      <c r="AK1437" s="44" t="e">
        <f t="shared" ca="1" si="257"/>
        <v>#N/A</v>
      </c>
      <c r="AL1437" s="44" t="e">
        <f t="shared" ca="1" si="258"/>
        <v>#VALUE!</v>
      </c>
      <c r="AM1437" s="44" t="e">
        <f t="shared" ca="1" si="259"/>
        <v>#VALUE!</v>
      </c>
      <c r="AN1437" s="36" t="str">
        <f t="shared" ca="1" si="260"/>
        <v>40</v>
      </c>
      <c r="AO1437" s="36" t="str">
        <f t="shared" ca="1" si="261"/>
        <v>08</v>
      </c>
      <c r="AP1437" s="36" t="str">
        <f t="shared" ca="1" si="261"/>
        <v>00</v>
      </c>
      <c r="AQ1437" s="36" t="str">
        <f t="shared" ca="1" si="261"/>
        <v>00</v>
      </c>
      <c r="AR1437" s="36" t="str">
        <f t="shared" ca="1" si="261"/>
        <v>00</v>
      </c>
      <c r="AS1437" s="36"/>
    </row>
    <row r="1438" spans="19:45" ht="30" customHeight="1" x14ac:dyDescent="0.25">
      <c r="S1438" s="7" t="s">
        <v>19</v>
      </c>
      <c r="T1438" s="15" t="s">
        <v>1150</v>
      </c>
      <c r="U1438" s="36" t="str">
        <f t="shared" ca="1" si="252"/>
        <v>0x57=-41.30,-40.80;</v>
      </c>
      <c r="V1438" s="37"/>
      <c r="W1438" s="37"/>
      <c r="X1438" s="68"/>
      <c r="Y1438" s="68"/>
      <c r="Z1438" s="55" t="e">
        <f t="shared" ca="1" si="253"/>
        <v>#VALUE!</v>
      </c>
      <c r="AA1438" s="39" t="s">
        <v>580</v>
      </c>
      <c r="AB1438" s="40">
        <v>1.5</v>
      </c>
      <c r="AC1438" s="40" t="s">
        <v>995</v>
      </c>
      <c r="AD1438" s="40">
        <v>1</v>
      </c>
      <c r="AE1438" s="41" t="s">
        <v>436</v>
      </c>
      <c r="AF1438" s="42">
        <v>-41.3</v>
      </c>
      <c r="AG1438" s="47">
        <f>AF1437</f>
        <v>-40.799999999999997</v>
      </c>
      <c r="AH1438" s="43" t="e">
        <f t="shared" ca="1" si="254"/>
        <v>#VALUE!</v>
      </c>
      <c r="AI1438" s="43" t="e">
        <f t="shared" ca="1" si="255"/>
        <v>#VALUE!</v>
      </c>
      <c r="AJ1438" s="44" t="e">
        <f t="shared" ca="1" si="256"/>
        <v>#N/A</v>
      </c>
      <c r="AK1438" s="44" t="e">
        <f t="shared" ca="1" si="257"/>
        <v>#N/A</v>
      </c>
      <c r="AL1438" s="44" t="e">
        <f t="shared" ca="1" si="258"/>
        <v>#VALUE!</v>
      </c>
      <c r="AM1438" s="44" t="e">
        <f t="shared" ca="1" si="259"/>
        <v>#VALUE!</v>
      </c>
      <c r="AN1438" s="36" t="str">
        <f t="shared" ca="1" si="260"/>
        <v>50</v>
      </c>
      <c r="AO1438" s="36" t="str">
        <f t="shared" ca="1" si="261"/>
        <v>07</v>
      </c>
      <c r="AP1438" s="36" t="str">
        <f t="shared" ca="1" si="261"/>
        <v>00</v>
      </c>
      <c r="AQ1438" s="36" t="str">
        <f t="shared" ca="1" si="261"/>
        <v>00</v>
      </c>
      <c r="AR1438" s="36" t="str">
        <f t="shared" ca="1" si="261"/>
        <v>00</v>
      </c>
      <c r="AS1438" s="36"/>
    </row>
    <row r="1439" spans="19:45" ht="30" customHeight="1" x14ac:dyDescent="0.25">
      <c r="S1439" s="7" t="s">
        <v>15</v>
      </c>
      <c r="T1439" s="15" t="s">
        <v>1151</v>
      </c>
      <c r="U1439" s="36" t="str">
        <f t="shared" ca="1" si="252"/>
        <v>Code Error</v>
      </c>
      <c r="V1439" s="37"/>
      <c r="W1439" s="37"/>
      <c r="X1439" s="68"/>
      <c r="Y1439" s="68"/>
      <c r="Z1439" s="55" t="e">
        <f t="shared" ca="1" si="253"/>
        <v>#VALUE!</v>
      </c>
      <c r="AA1439" s="39" t="s">
        <v>580</v>
      </c>
      <c r="AB1439" s="40">
        <v>2</v>
      </c>
      <c r="AC1439" s="40" t="s">
        <v>995</v>
      </c>
      <c r="AD1439" s="40">
        <v>1</v>
      </c>
      <c r="AE1439" s="41" t="s">
        <v>436</v>
      </c>
      <c r="AF1439" s="42">
        <v>-41.8</v>
      </c>
      <c r="AG1439" s="47">
        <f>AF1438</f>
        <v>-41.3</v>
      </c>
      <c r="AH1439" s="43" t="e">
        <f t="shared" ca="1" si="254"/>
        <v>#VALUE!</v>
      </c>
      <c r="AI1439" s="43" t="e">
        <f t="shared" ca="1" si="255"/>
        <v>#VALUE!</v>
      </c>
      <c r="AJ1439" s="44" t="e">
        <f t="shared" ca="1" si="256"/>
        <v>#N/A</v>
      </c>
      <c r="AK1439" s="44" t="e">
        <f t="shared" ca="1" si="257"/>
        <v>#N/A</v>
      </c>
      <c r="AL1439" s="44" t="e">
        <f t="shared" ca="1" si="258"/>
        <v>#VALUE!</v>
      </c>
      <c r="AM1439" s="44" t="e">
        <f t="shared" ca="1" si="259"/>
        <v>#VALUE!</v>
      </c>
      <c r="AN1439" s="36" t="str">
        <f t="shared" ca="1" si="260"/>
        <v>50</v>
      </c>
      <c r="AO1439" s="36" t="str">
        <f t="shared" ca="1" si="261"/>
        <v>錯誤: 找不到列值 '2'，搜尋範圍為第 1 到 31 行，欄位 BM</v>
      </c>
      <c r="AP1439" s="36" t="str">
        <f t="shared" ca="1" si="261"/>
        <v>00</v>
      </c>
      <c r="AQ1439" s="36" t="str">
        <f t="shared" ca="1" si="261"/>
        <v>00</v>
      </c>
      <c r="AR1439" s="36" t="str">
        <f t="shared" ca="1" si="261"/>
        <v>00</v>
      </c>
      <c r="AS1439" s="36"/>
    </row>
    <row r="1440" spans="19:45" ht="30" customHeight="1" x14ac:dyDescent="0.25">
      <c r="S1440" s="7" t="s">
        <v>705</v>
      </c>
      <c r="T1440" s="15" t="s">
        <v>1301</v>
      </c>
      <c r="U1440" s="36" t="str">
        <f t="shared" ca="1" si="252"/>
        <v>0x58=-42.30,-41.80;</v>
      </c>
      <c r="V1440" s="37"/>
      <c r="W1440" s="37"/>
      <c r="X1440" s="68"/>
      <c r="Y1440" s="68"/>
      <c r="Z1440" s="55" t="e">
        <f t="shared" ca="1" si="253"/>
        <v>#VALUE!</v>
      </c>
      <c r="AA1440" s="39" t="s">
        <v>580</v>
      </c>
      <c r="AB1440" s="40">
        <v>2.5</v>
      </c>
      <c r="AC1440" s="40" t="s">
        <v>995</v>
      </c>
      <c r="AD1440" s="40">
        <v>1</v>
      </c>
      <c r="AE1440" s="41" t="s">
        <v>436</v>
      </c>
      <c r="AF1440" s="42">
        <v>-42.3</v>
      </c>
      <c r="AG1440" s="47">
        <f>AF1439</f>
        <v>-41.8</v>
      </c>
      <c r="AH1440" s="43" t="e">
        <f t="shared" ca="1" si="254"/>
        <v>#VALUE!</v>
      </c>
      <c r="AI1440" s="43" t="e">
        <f t="shared" ca="1" si="255"/>
        <v>#VALUE!</v>
      </c>
      <c r="AJ1440" s="44" t="e">
        <f t="shared" ca="1" si="256"/>
        <v>#N/A</v>
      </c>
      <c r="AK1440" s="44" t="e">
        <f t="shared" ca="1" si="257"/>
        <v>#N/A</v>
      </c>
      <c r="AL1440" s="44" t="e">
        <f t="shared" ca="1" si="258"/>
        <v>#VALUE!</v>
      </c>
      <c r="AM1440" s="44" t="e">
        <f t="shared" ca="1" si="259"/>
        <v>#VALUE!</v>
      </c>
      <c r="AN1440" s="36" t="str">
        <f t="shared" ca="1" si="260"/>
        <v>50</v>
      </c>
      <c r="AO1440" s="36" t="str">
        <f t="shared" ca="1" si="261"/>
        <v>08</v>
      </c>
      <c r="AP1440" s="36" t="str">
        <f t="shared" ca="1" si="261"/>
        <v>00</v>
      </c>
      <c r="AQ1440" s="36" t="str">
        <f t="shared" ca="1" si="261"/>
        <v>00</v>
      </c>
      <c r="AR1440" s="36" t="str">
        <f t="shared" ca="1" si="261"/>
        <v>00</v>
      </c>
      <c r="AS1440" s="36"/>
    </row>
    <row r="1441" spans="19:45" ht="30" customHeight="1" x14ac:dyDescent="0.25">
      <c r="S1441" s="7" t="s">
        <v>605</v>
      </c>
      <c r="T1441" s="15" t="s">
        <v>991</v>
      </c>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S1442" s="7" t="s">
        <v>721</v>
      </c>
      <c r="T1442" s="15" t="s">
        <v>26</v>
      </c>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1088</v>
      </c>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1085</v>
      </c>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t="e">
        <f>VLOOKUP(T1434,MPN!$A$1:$E$997,4,FALSE)</f>
        <v>#N/A</v>
      </c>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VLOOKUP($T1438,$AU$1:$AZ$31,MATCH($T1432,$AU$1:$AZ$1,0),FALSE)&amp;"_"&amp;T1440</f>
        <v>12V_TestMode</v>
      </c>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e">
        <f>VLOOKUP($T1434,MPN!$A$1:$E$497,2,FALSE)</f>
        <v>#N/A</v>
      </c>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304ZA</v>
      </c>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N039A</v>
      </c>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e">
        <f>VLOOKUP($T1434,MPN!$A$1:$E$497,5,FALSE)</f>
        <v>#N/A</v>
      </c>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t="e">
        <f>VLOOKUP(T1445,$DT$1:$DV$31,3,FALSE)</f>
        <v>#N/A</v>
      </c>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S1457" s="7" t="s">
        <v>22</v>
      </c>
      <c r="T1457" s="15">
        <v>3</v>
      </c>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S1458" s="7" t="s">
        <v>696</v>
      </c>
      <c r="T1458" s="28">
        <v>45447</v>
      </c>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S1459" s="7" t="s">
        <v>694</v>
      </c>
      <c r="T1459" s="15" t="s">
        <v>994</v>
      </c>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S1460" s="7" t="s">
        <v>697</v>
      </c>
      <c r="T1460" s="7">
        <f ca="1">COUNTA(U1435:U1494)</f>
        <v>6</v>
      </c>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S1461" s="7" t="s">
        <v>715</v>
      </c>
      <c r="T1461" s="7" t="e">
        <f>T1449&amp;"+/-"&amp;T1450&amp;" "&amp;T1459</f>
        <v>#N/A</v>
      </c>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S1462" s="7" t="s">
        <v>719</v>
      </c>
      <c r="T1462" s="54" t="str">
        <f>T1441&amp;" : "&amp;T1444&amp;" "&amp;"(uA)"&amp;CHAR(10)&amp;"Vdc&amp;Remark: "&amp;T1447</f>
        <v>3.3V : 70~150 (uA)
Vdc&amp;Remark: -</v>
      </c>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t="s">
        <v>14</v>
      </c>
      <c r="T1464" s="2" t="str">
        <f>ADDRESS(ROW(S1464),COLUMN($S$1))&amp;":"&amp;ADDRESS(ROW(S1494),COLUMN($T$1))</f>
        <v>$S$1464:$T$1494</v>
      </c>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t="str">
        <f>$BB$2</f>
        <v>15V</v>
      </c>
      <c r="T1465" s="3" t="s">
        <v>255</v>
      </c>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t="str">
        <f>$BB$3</f>
        <v>14V</v>
      </c>
      <c r="T1466" s="3">
        <v>1.5</v>
      </c>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t="str">
        <f>$BB$4</f>
        <v>13V</v>
      </c>
      <c r="T1467" s="3">
        <v>0</v>
      </c>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t="str">
        <f>$BB$5</f>
        <v>12V</v>
      </c>
      <c r="T1468" s="3">
        <v>-1.5</v>
      </c>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t="str">
        <f>$BB$6</f>
        <v>11V</v>
      </c>
      <c r="T1469" s="3" t="s">
        <v>562</v>
      </c>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t="str">
        <f>$BB$7</f>
        <v>10V</v>
      </c>
      <c r="T1470" s="3" t="s">
        <v>562</v>
      </c>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t="str">
        <f>$BB$8</f>
        <v>FIX</v>
      </c>
      <c r="T1471" s="3" t="s">
        <v>562</v>
      </c>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t="str">
        <f>$BB$9</f>
        <v>Space</v>
      </c>
      <c r="T1472" s="3" t="s">
        <v>562</v>
      </c>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$BB$10</f>
        <v>Config2</v>
      </c>
      <c r="T1473" s="3">
        <v>0</v>
      </c>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$BB$11</f>
        <v>-</v>
      </c>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$BB$12</f>
        <v>-</v>
      </c>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$BB$13</f>
        <v>-</v>
      </c>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$BB$14</f>
        <v>-</v>
      </c>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$BB$15</f>
        <v>-</v>
      </c>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$BB$16</f>
        <v>-</v>
      </c>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$BB$17</f>
        <v>-</v>
      </c>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$BB$18</f>
        <v>-</v>
      </c>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$BB$19</f>
        <v>-</v>
      </c>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$BB$20</f>
        <v>-</v>
      </c>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$BB$21</f>
        <v>-</v>
      </c>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$BB$22</f>
        <v>-</v>
      </c>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$BB$23</f>
        <v>-</v>
      </c>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$BB$24</f>
        <v>-</v>
      </c>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$BB$25</f>
        <v>-</v>
      </c>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$BB$26</f>
        <v>-</v>
      </c>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$BB$27</f>
        <v>-</v>
      </c>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$BB$28</f>
        <v>-</v>
      </c>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$BB$29</f>
        <v>-</v>
      </c>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$BB$30</f>
        <v>-</v>
      </c>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$BB$31</f>
        <v>-</v>
      </c>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585</v>
      </c>
      <c r="V1496" s="12"/>
      <c r="W1496" s="65"/>
      <c r="X1496" s="12"/>
      <c r="Y1496" s="7" t="str">
        <f>VLOOKUP(U1496,$DX$1:$DZ$21,3,FALSE)</f>
        <v>-</v>
      </c>
      <c r="AD1496" s="8"/>
    </row>
    <row r="1497" spans="19:45" ht="30" customHeight="1" x14ac:dyDescent="0.25">
      <c r="S1497" s="7" t="s">
        <v>24</v>
      </c>
      <c r="T1497" s="15" t="s">
        <v>606</v>
      </c>
      <c r="U1497" s="5" t="s">
        <v>23</v>
      </c>
      <c r="V1497" s="7" t="str">
        <f>VLOOKUP(U1496,$DX$1:$DZ$21,2,FALSE)</f>
        <v>-</v>
      </c>
      <c r="W1497" s="19"/>
      <c r="X1497" s="19"/>
      <c r="Y1497" s="19"/>
      <c r="Z1497" s="19"/>
      <c r="AA1497" s="5" t="s">
        <v>592</v>
      </c>
      <c r="AB1497" s="26" t="str">
        <f>T1516&amp;"_"&amp;ABS(T1514)&amp;"dB_"&amp;T1518&amp;"_"&amp;T1519&amp;"_"&amp;GetAbsMaxMinText(AF1500:AG1559)&amp;"_"&amp;T1499&amp;"_"&amp;T1498&amp;S1496&amp;"."&amp;T1522</f>
        <v>12V_TestMode_38dB_304ZA_N039A_362_421_ZTS6051MH_MP24.5</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1174</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VLOOKUP($T1507,$DE$1:$DJ$31,2,FALSE)</f>
        <v>Full</v>
      </c>
      <c r="AO1499" s="56" t="str">
        <f>VLOOKUP($T1507,$DE$1:$DJ$31,3,FALSE)</f>
        <v>Full</v>
      </c>
      <c r="AP1499" s="56" t="str">
        <f>VLOOKUP($T1507,$DE$1:$DJ$31,4,FALSE)</f>
        <v>non</v>
      </c>
      <c r="AQ1499" s="56" t="str">
        <f>VLOOKUP($T1507,$DE$1:$DJ$31,5,FALSE)</f>
        <v>non</v>
      </c>
      <c r="AR1499" s="56" t="str">
        <f>VLOOKUP($T1507,$DE$1:$DJ$31,6,FALSE)</f>
        <v>Full</v>
      </c>
      <c r="AS1499" s="35" t="s">
        <v>726</v>
      </c>
    </row>
    <row r="1500" spans="19:45" ht="30" customHeight="1" x14ac:dyDescent="0.25">
      <c r="S1500" s="7" t="s">
        <v>18</v>
      </c>
      <c r="T1500" s="15" t="s">
        <v>1278</v>
      </c>
      <c r="U1500" s="36" t="str">
        <f t="shared" ref="U1500:U1511" ca="1" si="262">ConfigCode($AA1500,$AN1500,$AO1500,$AP1500,$AQ1500,$AR1500,$AF1500,$AG1500,2)</f>
        <v>0x30=-36.80,-36.20;</v>
      </c>
      <c r="V1500" s="37"/>
      <c r="W1500" s="37"/>
      <c r="X1500" s="68"/>
      <c r="Y1500" s="68"/>
      <c r="Z1500" s="55" t="e">
        <f t="shared" ref="Z1500:Z1511" ca="1" si="263"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1153</v>
      </c>
      <c r="AB1500" s="40">
        <v>0</v>
      </c>
      <c r="AC1500" s="40" t="s">
        <v>996</v>
      </c>
      <c r="AD1500" s="40">
        <v>1</v>
      </c>
      <c r="AE1500" s="41" t="s">
        <v>436</v>
      </c>
      <c r="AF1500" s="42">
        <v>-36.799999999999997</v>
      </c>
      <c r="AG1500" s="42">
        <v>-36.200000000000003</v>
      </c>
      <c r="AH1500" s="43" t="e">
        <f t="shared" ref="AH1500:AH1511" ca="1" si="264">$AF1500+$Z1500</f>
        <v>#VALUE!</v>
      </c>
      <c r="AI1500" s="43" t="e">
        <f t="shared" ref="AI1500:AI1511" ca="1" si="265">$AG1500+$Z1500</f>
        <v>#VALUE!</v>
      </c>
      <c r="AJ1500" s="44" t="e">
        <f t="shared" ref="AJ1500:AJ1511" ca="1" si="266" xml:space="preserve">
N("initial sens-loopgain")+
$AF1500-BoxVal(ROW($AA1500),26,COLUMN(INDIRECT("T"&amp;(INT(ROW($AA1517)/65))*65+2)))</f>
        <v>#N/A</v>
      </c>
      <c r="AK1500" s="44" t="e">
        <f t="shared" ref="AK1500:AK1511" ca="1" si="267">AJ1500+(AG1500-AF1500)</f>
        <v>#N/A</v>
      </c>
      <c r="AL1500" s="44" t="e">
        <f t="shared" ref="AL1500:AL1511" ca="1" si="268" xml:space="preserve">
N("initial sens-loopgain-gain-gain ref-vcm")+
$AH1500-
BoxVal(ROW($AA1500),26,COLUMN(INDIRECT("T"&amp;(INT(ROW($AA1517)/65))*65+2)))-
$AB1500-
$W1500-
IFERROR(VLOOKUP($AC1500,$CT$1:$DC$31,7,FALSE),0)</f>
        <v>#VALUE!</v>
      </c>
      <c r="AM1500" s="44" t="e">
        <f t="shared" ref="AM1500:AM1511" ca="1" si="269">AL1500+(AG1500-AF1500)</f>
        <v>#VALUE!</v>
      </c>
      <c r="AN1500" s="36" t="str">
        <f t="shared" ref="AN1500:AN1511" ca="1" si="270">IF(BoxVal(ROW(AA1500),9,COLUMN(T1498))="FIX","00",ManualLookup(AA1500,BoxVal(ROW(AA1500),4,COLUMN(AN1498)),INDIRECT(DN$3)))</f>
        <v>30</v>
      </c>
      <c r="AO1500" s="36" t="str">
        <f t="shared" ref="AO1500:AO1511" ca="1" si="271">ManualLookup(AB1500,BoxVal(ROW(AB1500),4,COLUMN(AO1498)),INDIRECT(DO$3))</f>
        <v>00</v>
      </c>
      <c r="AP1500" s="36" t="str">
        <f t="shared" ref="AP1500:AP1511" ca="1" si="272">ManualLookup(AC1500,BoxVal(ROW(AC1500),4,COLUMN(AP1498)),INDIRECT(DP$3))</f>
        <v>00</v>
      </c>
      <c r="AQ1500" s="36" t="str">
        <f t="shared" ref="AQ1500:AQ1511" ca="1" si="273">ManualLookup(AD1500,BoxVal(ROW(AD1500),4,COLUMN(AQ1498)),INDIRECT(DQ$3))</f>
        <v>00</v>
      </c>
      <c r="AR1500" s="36" t="str">
        <f t="shared" ref="AR1500:AR1511" ca="1" si="274">ManualLookup(AE1500,BoxVal(ROW(AE1500),4,COLUMN(AR1498)),INDIRECT(DR$3))</f>
        <v>00</v>
      </c>
      <c r="AS1500" s="33"/>
    </row>
    <row r="1501" spans="19:45" ht="30" customHeight="1" x14ac:dyDescent="0.25">
      <c r="S1501" s="7" t="s">
        <v>13</v>
      </c>
      <c r="T1501" s="15" t="s">
        <v>1168</v>
      </c>
      <c r="U1501" s="36" t="str">
        <f t="shared" ca="1" si="262"/>
        <v>0x35=-37.30,-36.80;</v>
      </c>
      <c r="V1501" s="37"/>
      <c r="W1501" s="37"/>
      <c r="X1501" s="68"/>
      <c r="Y1501" s="68"/>
      <c r="Z1501" s="55" t="e">
        <f t="shared" ca="1" si="263"/>
        <v>#VALUE!</v>
      </c>
      <c r="AA1501" s="39" t="s">
        <v>1153</v>
      </c>
      <c r="AB1501" s="40">
        <v>0.5</v>
      </c>
      <c r="AC1501" s="40" t="s">
        <v>996</v>
      </c>
      <c r="AD1501" s="40">
        <v>1</v>
      </c>
      <c r="AE1501" s="41" t="s">
        <v>436</v>
      </c>
      <c r="AF1501" s="42">
        <v>-37.299999999999997</v>
      </c>
      <c r="AG1501" s="47">
        <f t="shared" ref="AG1501:AG1511" si="275">AF1500</f>
        <v>-36.799999999999997</v>
      </c>
      <c r="AH1501" s="43" t="e">
        <f t="shared" ca="1" si="264"/>
        <v>#VALUE!</v>
      </c>
      <c r="AI1501" s="43" t="e">
        <f t="shared" ca="1" si="265"/>
        <v>#VALUE!</v>
      </c>
      <c r="AJ1501" s="44" t="e">
        <f t="shared" ca="1" si="266"/>
        <v>#N/A</v>
      </c>
      <c r="AK1501" s="44" t="e">
        <f t="shared" ca="1" si="267"/>
        <v>#N/A</v>
      </c>
      <c r="AL1501" s="44" t="e">
        <f t="shared" ca="1" si="268"/>
        <v>#VALUE!</v>
      </c>
      <c r="AM1501" s="44" t="e">
        <f t="shared" ca="1" si="269"/>
        <v>#VALUE!</v>
      </c>
      <c r="AN1501" s="36" t="str">
        <f t="shared" ca="1" si="270"/>
        <v>30</v>
      </c>
      <c r="AO1501" s="36" t="str">
        <f t="shared" ca="1" si="271"/>
        <v>05</v>
      </c>
      <c r="AP1501" s="36" t="str">
        <f t="shared" ca="1" si="272"/>
        <v>00</v>
      </c>
      <c r="AQ1501" s="36" t="str">
        <f t="shared" ca="1" si="273"/>
        <v>00</v>
      </c>
      <c r="AR1501" s="36" t="str">
        <f t="shared" ca="1" si="274"/>
        <v>00</v>
      </c>
      <c r="AS1501" s="36"/>
    </row>
    <row r="1502" spans="19:45" ht="30" customHeight="1" x14ac:dyDescent="0.25">
      <c r="S1502" s="26"/>
      <c r="T1502" s="17"/>
      <c r="U1502" s="36" t="str">
        <f t="shared" ca="1" si="262"/>
        <v>0x36=-37.80,-37.30;</v>
      </c>
      <c r="V1502" s="37"/>
      <c r="W1502" s="37"/>
      <c r="X1502" s="68"/>
      <c r="Y1502" s="68"/>
      <c r="Z1502" s="55" t="e">
        <f t="shared" ca="1" si="263"/>
        <v>#VALUE!</v>
      </c>
      <c r="AA1502" s="39" t="s">
        <v>586</v>
      </c>
      <c r="AB1502" s="40">
        <v>1</v>
      </c>
      <c r="AC1502" s="40" t="s">
        <v>995</v>
      </c>
      <c r="AD1502" s="40">
        <v>1</v>
      </c>
      <c r="AE1502" s="41" t="s">
        <v>436</v>
      </c>
      <c r="AF1502" s="42">
        <v>-37.799999999999997</v>
      </c>
      <c r="AG1502" s="47">
        <f t="shared" si="275"/>
        <v>-37.299999999999997</v>
      </c>
      <c r="AH1502" s="43" t="e">
        <f t="shared" ca="1" si="264"/>
        <v>#VALUE!</v>
      </c>
      <c r="AI1502" s="43" t="e">
        <f t="shared" ca="1" si="265"/>
        <v>#VALUE!</v>
      </c>
      <c r="AJ1502" s="44" t="e">
        <f t="shared" ca="1" si="266"/>
        <v>#N/A</v>
      </c>
      <c r="AK1502" s="44" t="e">
        <f t="shared" ca="1" si="267"/>
        <v>#N/A</v>
      </c>
      <c r="AL1502" s="44" t="e">
        <f t="shared" ca="1" si="268"/>
        <v>#VALUE!</v>
      </c>
      <c r="AM1502" s="44" t="e">
        <f t="shared" ca="1" si="269"/>
        <v>#VALUE!</v>
      </c>
      <c r="AN1502" s="36" t="str">
        <f t="shared" ca="1" si="270"/>
        <v>30</v>
      </c>
      <c r="AO1502" s="36" t="str">
        <f t="shared" ca="1" si="271"/>
        <v>06</v>
      </c>
      <c r="AP1502" s="36" t="str">
        <f t="shared" ca="1" si="272"/>
        <v>00</v>
      </c>
      <c r="AQ1502" s="36" t="str">
        <f t="shared" ca="1" si="273"/>
        <v>00</v>
      </c>
      <c r="AR1502" s="36" t="str">
        <f t="shared" ca="1" si="274"/>
        <v>00</v>
      </c>
      <c r="AS1502" s="36"/>
    </row>
    <row r="1503" spans="19:45" ht="30" customHeight="1" x14ac:dyDescent="0.25">
      <c r="S1503" s="7" t="s">
        <v>19</v>
      </c>
      <c r="T1503" s="15" t="s">
        <v>1150</v>
      </c>
      <c r="U1503" s="36" t="str">
        <f t="shared" ca="1" si="262"/>
        <v>0x40=-38.30,-37.80;</v>
      </c>
      <c r="V1503" s="37"/>
      <c r="W1503" s="37"/>
      <c r="X1503" s="68"/>
      <c r="Y1503" s="68"/>
      <c r="Z1503" s="55" t="e">
        <f t="shared" ca="1" si="263"/>
        <v>#VALUE!</v>
      </c>
      <c r="AA1503" s="39" t="s">
        <v>587</v>
      </c>
      <c r="AB1503" s="40">
        <v>0</v>
      </c>
      <c r="AC1503" s="40" t="s">
        <v>995</v>
      </c>
      <c r="AD1503" s="40">
        <v>1</v>
      </c>
      <c r="AE1503" s="41" t="s">
        <v>436</v>
      </c>
      <c r="AF1503" s="42">
        <v>-38.299999999999997</v>
      </c>
      <c r="AG1503" s="47">
        <f t="shared" si="275"/>
        <v>-37.799999999999997</v>
      </c>
      <c r="AH1503" s="43" t="e">
        <f t="shared" ca="1" si="264"/>
        <v>#VALUE!</v>
      </c>
      <c r="AI1503" s="43" t="e">
        <f t="shared" ca="1" si="265"/>
        <v>#VALUE!</v>
      </c>
      <c r="AJ1503" s="44" t="e">
        <f t="shared" ca="1" si="266"/>
        <v>#N/A</v>
      </c>
      <c r="AK1503" s="44" t="e">
        <f t="shared" ca="1" si="267"/>
        <v>#N/A</v>
      </c>
      <c r="AL1503" s="44" t="e">
        <f t="shared" ca="1" si="268"/>
        <v>#VALUE!</v>
      </c>
      <c r="AM1503" s="44" t="e">
        <f t="shared" ca="1" si="269"/>
        <v>#VALUE!</v>
      </c>
      <c r="AN1503" s="36" t="str">
        <f t="shared" ca="1" si="270"/>
        <v>40</v>
      </c>
      <c r="AO1503" s="36" t="str">
        <f t="shared" ca="1" si="271"/>
        <v>00</v>
      </c>
      <c r="AP1503" s="36" t="str">
        <f t="shared" ca="1" si="272"/>
        <v>00</v>
      </c>
      <c r="AQ1503" s="36" t="str">
        <f t="shared" ca="1" si="273"/>
        <v>00</v>
      </c>
      <c r="AR1503" s="36" t="str">
        <f t="shared" ca="1" si="274"/>
        <v>00</v>
      </c>
      <c r="AS1503" s="36"/>
    </row>
    <row r="1504" spans="19:45" ht="30" customHeight="1" x14ac:dyDescent="0.25">
      <c r="S1504" s="7" t="s">
        <v>15</v>
      </c>
      <c r="T1504" s="15" t="s">
        <v>1151</v>
      </c>
      <c r="U1504" s="36" t="str">
        <f t="shared" ca="1" si="262"/>
        <v>0x45=-38.80,-38.30;</v>
      </c>
      <c r="V1504" s="37"/>
      <c r="W1504" s="37"/>
      <c r="X1504" s="68"/>
      <c r="Y1504" s="68"/>
      <c r="Z1504" s="55" t="e">
        <f t="shared" ca="1" si="263"/>
        <v>#VALUE!</v>
      </c>
      <c r="AA1504" s="39" t="s">
        <v>587</v>
      </c>
      <c r="AB1504" s="40">
        <v>0.5</v>
      </c>
      <c r="AC1504" s="40" t="s">
        <v>995</v>
      </c>
      <c r="AD1504" s="40">
        <v>1</v>
      </c>
      <c r="AE1504" s="41" t="s">
        <v>436</v>
      </c>
      <c r="AF1504" s="42">
        <v>-38.799999999999997</v>
      </c>
      <c r="AG1504" s="47">
        <f t="shared" si="275"/>
        <v>-38.299999999999997</v>
      </c>
      <c r="AH1504" s="43" t="e">
        <f t="shared" ca="1" si="264"/>
        <v>#VALUE!</v>
      </c>
      <c r="AI1504" s="43" t="e">
        <f t="shared" ca="1" si="265"/>
        <v>#VALUE!</v>
      </c>
      <c r="AJ1504" s="44" t="e">
        <f t="shared" ca="1" si="266"/>
        <v>#N/A</v>
      </c>
      <c r="AK1504" s="44" t="e">
        <f t="shared" ca="1" si="267"/>
        <v>#N/A</v>
      </c>
      <c r="AL1504" s="44" t="e">
        <f t="shared" ca="1" si="268"/>
        <v>#VALUE!</v>
      </c>
      <c r="AM1504" s="44" t="e">
        <f t="shared" ca="1" si="269"/>
        <v>#VALUE!</v>
      </c>
      <c r="AN1504" s="36" t="str">
        <f t="shared" ca="1" si="270"/>
        <v>40</v>
      </c>
      <c r="AO1504" s="36" t="str">
        <f t="shared" ca="1" si="271"/>
        <v>05</v>
      </c>
      <c r="AP1504" s="36" t="str">
        <f t="shared" ca="1" si="272"/>
        <v>00</v>
      </c>
      <c r="AQ1504" s="36" t="str">
        <f t="shared" ca="1" si="273"/>
        <v>00</v>
      </c>
      <c r="AR1504" s="36" t="str">
        <f t="shared" ca="1" si="274"/>
        <v>00</v>
      </c>
      <c r="AS1504" s="36"/>
    </row>
    <row r="1505" spans="19:45" ht="30" customHeight="1" x14ac:dyDescent="0.25">
      <c r="S1505" s="7" t="s">
        <v>705</v>
      </c>
      <c r="T1505" s="15" t="s">
        <v>1301</v>
      </c>
      <c r="U1505" s="36" t="str">
        <f t="shared" ca="1" si="262"/>
        <v>0x46=-39.30,-38.80;</v>
      </c>
      <c r="V1505" s="37"/>
      <c r="W1505" s="37"/>
      <c r="X1505" s="68"/>
      <c r="Y1505" s="68"/>
      <c r="Z1505" s="55" t="e">
        <f t="shared" ca="1" si="263"/>
        <v>#VALUE!</v>
      </c>
      <c r="AA1505" s="39" t="s">
        <v>587</v>
      </c>
      <c r="AB1505" s="40">
        <v>1</v>
      </c>
      <c r="AC1505" s="40" t="s">
        <v>995</v>
      </c>
      <c r="AD1505" s="40">
        <v>1</v>
      </c>
      <c r="AE1505" s="41" t="s">
        <v>436</v>
      </c>
      <c r="AF1505" s="42">
        <v>-39.299999999999997</v>
      </c>
      <c r="AG1505" s="47">
        <f t="shared" si="275"/>
        <v>-38.799999999999997</v>
      </c>
      <c r="AH1505" s="43" t="e">
        <f t="shared" ca="1" si="264"/>
        <v>#VALUE!</v>
      </c>
      <c r="AI1505" s="43" t="e">
        <f t="shared" ca="1" si="265"/>
        <v>#VALUE!</v>
      </c>
      <c r="AJ1505" s="44" t="e">
        <f t="shared" ca="1" si="266"/>
        <v>#N/A</v>
      </c>
      <c r="AK1505" s="44" t="e">
        <f t="shared" ca="1" si="267"/>
        <v>#N/A</v>
      </c>
      <c r="AL1505" s="44" t="e">
        <f t="shared" ca="1" si="268"/>
        <v>#VALUE!</v>
      </c>
      <c r="AM1505" s="44" t="e">
        <f t="shared" ca="1" si="269"/>
        <v>#VALUE!</v>
      </c>
      <c r="AN1505" s="36" t="str">
        <f t="shared" ca="1" si="270"/>
        <v>40</v>
      </c>
      <c r="AO1505" s="36" t="str">
        <f t="shared" ca="1" si="271"/>
        <v>06</v>
      </c>
      <c r="AP1505" s="36" t="str">
        <f t="shared" ca="1" si="272"/>
        <v>00</v>
      </c>
      <c r="AQ1505" s="36" t="str">
        <f t="shared" ca="1" si="273"/>
        <v>00</v>
      </c>
      <c r="AR1505" s="36" t="str">
        <f t="shared" ca="1" si="274"/>
        <v>00</v>
      </c>
      <c r="AS1505" s="36"/>
    </row>
    <row r="1506" spans="19:45" ht="30" customHeight="1" x14ac:dyDescent="0.25">
      <c r="S1506" s="7" t="s">
        <v>605</v>
      </c>
      <c r="T1506" s="15" t="s">
        <v>991</v>
      </c>
      <c r="U1506" s="36" t="str">
        <f t="shared" ca="1" si="262"/>
        <v>0x47=-39.80,-39.30;</v>
      </c>
      <c r="V1506" s="37"/>
      <c r="W1506" s="37"/>
      <c r="X1506" s="68"/>
      <c r="Y1506" s="68"/>
      <c r="Z1506" s="55" t="e">
        <f t="shared" ca="1" si="263"/>
        <v>#VALUE!</v>
      </c>
      <c r="AA1506" s="39" t="s">
        <v>587</v>
      </c>
      <c r="AB1506" s="40">
        <v>1.5</v>
      </c>
      <c r="AC1506" s="40" t="s">
        <v>995</v>
      </c>
      <c r="AD1506" s="40">
        <v>1</v>
      </c>
      <c r="AE1506" s="41" t="s">
        <v>436</v>
      </c>
      <c r="AF1506" s="42">
        <v>-39.799999999999997</v>
      </c>
      <c r="AG1506" s="47">
        <f t="shared" si="275"/>
        <v>-39.299999999999997</v>
      </c>
      <c r="AH1506" s="43" t="e">
        <f t="shared" ca="1" si="264"/>
        <v>#VALUE!</v>
      </c>
      <c r="AI1506" s="43" t="e">
        <f t="shared" ca="1" si="265"/>
        <v>#VALUE!</v>
      </c>
      <c r="AJ1506" s="44" t="e">
        <f t="shared" ca="1" si="266"/>
        <v>#N/A</v>
      </c>
      <c r="AK1506" s="44" t="e">
        <f t="shared" ca="1" si="267"/>
        <v>#N/A</v>
      </c>
      <c r="AL1506" s="44" t="e">
        <f t="shared" ca="1" si="268"/>
        <v>#VALUE!</v>
      </c>
      <c r="AM1506" s="44" t="e">
        <f t="shared" ca="1" si="269"/>
        <v>#VALUE!</v>
      </c>
      <c r="AN1506" s="36" t="str">
        <f t="shared" ca="1" si="270"/>
        <v>40</v>
      </c>
      <c r="AO1506" s="36" t="str">
        <f t="shared" ca="1" si="271"/>
        <v>07</v>
      </c>
      <c r="AP1506" s="36" t="str">
        <f t="shared" ca="1" si="272"/>
        <v>00</v>
      </c>
      <c r="AQ1506" s="36" t="str">
        <f t="shared" ca="1" si="273"/>
        <v>00</v>
      </c>
      <c r="AR1506" s="36" t="str">
        <f t="shared" ca="1" si="274"/>
        <v>00</v>
      </c>
      <c r="AS1506" s="36"/>
    </row>
    <row r="1507" spans="19:45" ht="30" customHeight="1" x14ac:dyDescent="0.25">
      <c r="S1507" s="7" t="s">
        <v>721</v>
      </c>
      <c r="T1507" s="15" t="s">
        <v>26</v>
      </c>
      <c r="U1507" s="36" t="str">
        <f t="shared" ca="1" si="262"/>
        <v>0x55=-40.10,-39.80;</v>
      </c>
      <c r="V1507" s="37">
        <v>0.2</v>
      </c>
      <c r="W1507" s="37"/>
      <c r="X1507" s="68"/>
      <c r="Y1507" s="68"/>
      <c r="Z1507" s="55" t="e">
        <f t="shared" ca="1" si="263"/>
        <v>#VALUE!</v>
      </c>
      <c r="AA1507" s="39" t="s">
        <v>580</v>
      </c>
      <c r="AB1507" s="40">
        <v>0.5</v>
      </c>
      <c r="AC1507" s="40" t="s">
        <v>995</v>
      </c>
      <c r="AD1507" s="40">
        <v>1</v>
      </c>
      <c r="AE1507" s="41" t="s">
        <v>436</v>
      </c>
      <c r="AF1507" s="42">
        <v>-40.1</v>
      </c>
      <c r="AG1507" s="47">
        <f t="shared" si="275"/>
        <v>-39.799999999999997</v>
      </c>
      <c r="AH1507" s="43" t="e">
        <f t="shared" ca="1" si="264"/>
        <v>#VALUE!</v>
      </c>
      <c r="AI1507" s="43" t="e">
        <f t="shared" ca="1" si="265"/>
        <v>#VALUE!</v>
      </c>
      <c r="AJ1507" s="44" t="e">
        <f t="shared" ca="1" si="266"/>
        <v>#N/A</v>
      </c>
      <c r="AK1507" s="44" t="e">
        <f t="shared" ca="1" si="267"/>
        <v>#N/A</v>
      </c>
      <c r="AL1507" s="44" t="e">
        <f t="shared" ca="1" si="268"/>
        <v>#VALUE!</v>
      </c>
      <c r="AM1507" s="44" t="e">
        <f t="shared" ca="1" si="269"/>
        <v>#VALUE!</v>
      </c>
      <c r="AN1507" s="36" t="str">
        <f t="shared" ca="1" si="270"/>
        <v>50</v>
      </c>
      <c r="AO1507" s="36" t="str">
        <f t="shared" ca="1" si="271"/>
        <v>05</v>
      </c>
      <c r="AP1507" s="36" t="str">
        <f t="shared" ca="1" si="272"/>
        <v>00</v>
      </c>
      <c r="AQ1507" s="36" t="str">
        <f t="shared" ca="1" si="273"/>
        <v>00</v>
      </c>
      <c r="AR1507" s="36" t="str">
        <f t="shared" ca="1" si="274"/>
        <v>00</v>
      </c>
      <c r="AS1507" s="36"/>
    </row>
    <row r="1508" spans="19:45" ht="30" customHeight="1" x14ac:dyDescent="0.25">
      <c r="S1508" s="7" t="s">
        <v>20</v>
      </c>
      <c r="T1508" s="15">
        <v>-38</v>
      </c>
      <c r="U1508" s="36" t="str">
        <f t="shared" ca="1" si="262"/>
        <v>0x56=-40.60,-40.10;</v>
      </c>
      <c r="V1508" s="37"/>
      <c r="W1508" s="37"/>
      <c r="X1508" s="38"/>
      <c r="Y1508" s="38"/>
      <c r="Z1508" s="55" t="e">
        <f t="shared" ca="1" si="263"/>
        <v>#VALUE!</v>
      </c>
      <c r="AA1508" s="39" t="s">
        <v>580</v>
      </c>
      <c r="AB1508" s="40">
        <v>1</v>
      </c>
      <c r="AC1508" s="40" t="s">
        <v>995</v>
      </c>
      <c r="AD1508" s="40">
        <v>1</v>
      </c>
      <c r="AE1508" s="41" t="s">
        <v>436</v>
      </c>
      <c r="AF1508" s="42">
        <v>-40.6</v>
      </c>
      <c r="AG1508" s="47">
        <f t="shared" si="275"/>
        <v>-40.1</v>
      </c>
      <c r="AH1508" s="43" t="e">
        <f t="shared" ca="1" si="264"/>
        <v>#VALUE!</v>
      </c>
      <c r="AI1508" s="43" t="e">
        <f t="shared" ca="1" si="265"/>
        <v>#VALUE!</v>
      </c>
      <c r="AJ1508" s="44" t="e">
        <f t="shared" ca="1" si="266"/>
        <v>#N/A</v>
      </c>
      <c r="AK1508" s="44" t="e">
        <f t="shared" ca="1" si="267"/>
        <v>#N/A</v>
      </c>
      <c r="AL1508" s="44" t="e">
        <f t="shared" ca="1" si="268"/>
        <v>#VALUE!</v>
      </c>
      <c r="AM1508" s="44" t="e">
        <f t="shared" ca="1" si="269"/>
        <v>#VALUE!</v>
      </c>
      <c r="AN1508" s="36" t="str">
        <f t="shared" ca="1" si="270"/>
        <v>50</v>
      </c>
      <c r="AO1508" s="36" t="str">
        <f t="shared" ca="1" si="271"/>
        <v>06</v>
      </c>
      <c r="AP1508" s="36" t="str">
        <f t="shared" ca="1" si="272"/>
        <v>00</v>
      </c>
      <c r="AQ1508" s="36" t="str">
        <f t="shared" ca="1" si="273"/>
        <v>00</v>
      </c>
      <c r="AR1508" s="36" t="str">
        <f t="shared" ca="1" si="274"/>
        <v>00</v>
      </c>
      <c r="AS1508" s="36"/>
    </row>
    <row r="1509" spans="19:45" ht="30" customHeight="1" x14ac:dyDescent="0.25">
      <c r="S1509" s="7" t="s">
        <v>691</v>
      </c>
      <c r="T1509" s="15" t="s">
        <v>1088</v>
      </c>
      <c r="U1509" s="36" t="str">
        <f t="shared" ca="1" si="262"/>
        <v>0x57=-41.10,-40.60;</v>
      </c>
      <c r="V1509" s="37"/>
      <c r="W1509" s="37"/>
      <c r="X1509" s="38"/>
      <c r="Y1509" s="38"/>
      <c r="Z1509" s="55" t="e">
        <f t="shared" ca="1" si="263"/>
        <v>#VALUE!</v>
      </c>
      <c r="AA1509" s="39" t="s">
        <v>580</v>
      </c>
      <c r="AB1509" s="40">
        <v>1.5</v>
      </c>
      <c r="AC1509" s="40" t="s">
        <v>995</v>
      </c>
      <c r="AD1509" s="40">
        <v>1</v>
      </c>
      <c r="AE1509" s="41" t="s">
        <v>436</v>
      </c>
      <c r="AF1509" s="42">
        <v>-41.1</v>
      </c>
      <c r="AG1509" s="47">
        <f t="shared" si="275"/>
        <v>-40.6</v>
      </c>
      <c r="AH1509" s="43" t="e">
        <f t="shared" ca="1" si="264"/>
        <v>#VALUE!</v>
      </c>
      <c r="AI1509" s="43" t="e">
        <f t="shared" ca="1" si="265"/>
        <v>#VALUE!</v>
      </c>
      <c r="AJ1509" s="44" t="e">
        <f t="shared" ca="1" si="266"/>
        <v>#N/A</v>
      </c>
      <c r="AK1509" s="44" t="e">
        <f t="shared" ca="1" si="267"/>
        <v>#N/A</v>
      </c>
      <c r="AL1509" s="44" t="e">
        <f t="shared" ca="1" si="268"/>
        <v>#VALUE!</v>
      </c>
      <c r="AM1509" s="44" t="e">
        <f t="shared" ca="1" si="269"/>
        <v>#VALUE!</v>
      </c>
      <c r="AN1509" s="36" t="str">
        <f t="shared" ca="1" si="270"/>
        <v>50</v>
      </c>
      <c r="AO1509" s="36" t="str">
        <f t="shared" ca="1" si="271"/>
        <v>07</v>
      </c>
      <c r="AP1509" s="36" t="str">
        <f t="shared" ca="1" si="272"/>
        <v>00</v>
      </c>
      <c r="AQ1509" s="36" t="str">
        <f t="shared" ca="1" si="273"/>
        <v>00</v>
      </c>
      <c r="AR1509" s="36" t="str">
        <f t="shared" ca="1" si="274"/>
        <v>00</v>
      </c>
      <c r="AS1509" s="36"/>
    </row>
    <row r="1510" spans="19:45" ht="30" customHeight="1" x14ac:dyDescent="0.25">
      <c r="S1510" s="7" t="s">
        <v>544</v>
      </c>
      <c r="T1510" s="15" t="s">
        <v>1085</v>
      </c>
      <c r="U1510" s="36" t="str">
        <f t="shared" ca="1" si="262"/>
        <v>Code Error</v>
      </c>
      <c r="V1510" s="37"/>
      <c r="W1510" s="37"/>
      <c r="X1510" s="38"/>
      <c r="Y1510" s="38"/>
      <c r="Z1510" s="48" t="e">
        <f t="shared" ca="1" si="263"/>
        <v>#VALUE!</v>
      </c>
      <c r="AA1510" s="39" t="s">
        <v>580</v>
      </c>
      <c r="AB1510" s="40">
        <v>2</v>
      </c>
      <c r="AC1510" s="40" t="s">
        <v>995</v>
      </c>
      <c r="AD1510" s="40">
        <v>1</v>
      </c>
      <c r="AE1510" s="41" t="s">
        <v>436</v>
      </c>
      <c r="AF1510" s="42">
        <v>-41.6</v>
      </c>
      <c r="AG1510" s="49">
        <f t="shared" si="275"/>
        <v>-41.1</v>
      </c>
      <c r="AH1510" s="43" t="e">
        <f t="shared" ca="1" si="264"/>
        <v>#VALUE!</v>
      </c>
      <c r="AI1510" s="43" t="e">
        <f t="shared" ca="1" si="265"/>
        <v>#VALUE!</v>
      </c>
      <c r="AJ1510" s="44" t="e">
        <f t="shared" ca="1" si="266"/>
        <v>#N/A</v>
      </c>
      <c r="AK1510" s="44" t="e">
        <f t="shared" ca="1" si="267"/>
        <v>#N/A</v>
      </c>
      <c r="AL1510" s="44" t="e">
        <f t="shared" ca="1" si="268"/>
        <v>#VALUE!</v>
      </c>
      <c r="AM1510" s="44" t="e">
        <f t="shared" ca="1" si="269"/>
        <v>#VALUE!</v>
      </c>
      <c r="AN1510" s="36" t="str">
        <f t="shared" ca="1" si="270"/>
        <v>50</v>
      </c>
      <c r="AO1510" s="36" t="str">
        <f t="shared" ca="1" si="271"/>
        <v>錯誤: 找不到列值 '2'，搜尋範圍為第 1 到 31 行，欄位 BM</v>
      </c>
      <c r="AP1510" s="36" t="str">
        <f t="shared" ca="1" si="272"/>
        <v>00</v>
      </c>
      <c r="AQ1510" s="36" t="str">
        <f t="shared" ca="1" si="273"/>
        <v>00</v>
      </c>
      <c r="AR1510" s="36" t="str">
        <f t="shared" ca="1" si="274"/>
        <v>00</v>
      </c>
      <c r="AS1510" s="36"/>
    </row>
    <row r="1511" spans="19:45" ht="30" customHeight="1" x14ac:dyDescent="0.25">
      <c r="S1511" s="7" t="s">
        <v>12</v>
      </c>
      <c r="T1511" s="15" t="s">
        <v>548</v>
      </c>
      <c r="U1511" s="36" t="str">
        <f t="shared" ca="1" si="262"/>
        <v>0x58=-42.10,-41.60;</v>
      </c>
      <c r="V1511" s="37"/>
      <c r="W1511" s="37"/>
      <c r="X1511" s="38"/>
      <c r="Y1511" s="38"/>
      <c r="Z1511" s="48" t="e">
        <f t="shared" ca="1" si="263"/>
        <v>#VALUE!</v>
      </c>
      <c r="AA1511" s="39" t="s">
        <v>580</v>
      </c>
      <c r="AB1511" s="40">
        <v>2.5</v>
      </c>
      <c r="AC1511" s="40" t="s">
        <v>995</v>
      </c>
      <c r="AD1511" s="40">
        <v>1</v>
      </c>
      <c r="AE1511" s="41" t="s">
        <v>436</v>
      </c>
      <c r="AF1511" s="42">
        <v>-42.1</v>
      </c>
      <c r="AG1511" s="49">
        <f t="shared" si="275"/>
        <v>-41.6</v>
      </c>
      <c r="AH1511" s="43" t="e">
        <f t="shared" ca="1" si="264"/>
        <v>#VALUE!</v>
      </c>
      <c r="AI1511" s="43" t="e">
        <f t="shared" ca="1" si="265"/>
        <v>#VALUE!</v>
      </c>
      <c r="AJ1511" s="44" t="e">
        <f t="shared" ca="1" si="266"/>
        <v>#N/A</v>
      </c>
      <c r="AK1511" s="44" t="e">
        <f t="shared" ca="1" si="267"/>
        <v>#N/A</v>
      </c>
      <c r="AL1511" s="44" t="e">
        <f t="shared" ca="1" si="268"/>
        <v>#VALUE!</v>
      </c>
      <c r="AM1511" s="44" t="e">
        <f t="shared" ca="1" si="269"/>
        <v>#VALUE!</v>
      </c>
      <c r="AN1511" s="36" t="str">
        <f t="shared" ca="1" si="270"/>
        <v>50</v>
      </c>
      <c r="AO1511" s="36" t="str">
        <f t="shared" ca="1" si="271"/>
        <v>08</v>
      </c>
      <c r="AP1511" s="36" t="str">
        <f t="shared" ca="1" si="272"/>
        <v>00</v>
      </c>
      <c r="AQ1511" s="36" t="str">
        <f t="shared" ca="1" si="273"/>
        <v>00</v>
      </c>
      <c r="AR1511" s="36" t="str">
        <f t="shared" ca="1" si="274"/>
        <v>00</v>
      </c>
      <c r="AS1511" s="36"/>
    </row>
    <row r="1512" spans="19:45" ht="30" customHeight="1" x14ac:dyDescent="0.25">
      <c r="S1512" s="26" t="s">
        <v>773</v>
      </c>
      <c r="T1512" s="15" t="s">
        <v>562</v>
      </c>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S1513" s="7" t="s">
        <v>573</v>
      </c>
      <c r="T1513" s="15">
        <v>1.1000000000000001</v>
      </c>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S1514" s="7" t="s">
        <v>590</v>
      </c>
      <c r="T1514" s="15">
        <f>VLOOKUP(T1499,MPN!$A$1:$E$997,4,FALSE)</f>
        <v>-38</v>
      </c>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S1515" s="7" t="s">
        <v>693</v>
      </c>
      <c r="T1515" s="15">
        <v>0.8</v>
      </c>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S1516" s="7" t="s">
        <v>604</v>
      </c>
      <c r="T1516" s="7" t="str">
        <f>VLOOKUP($T1503,$AU$1:$AZ$31,MATCH($T1497,$AU$1:$AZ$1,0),FALSE)&amp;"_"&amp;T1505</f>
        <v>12V_TestMode</v>
      </c>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S1517" s="7" t="s">
        <v>424</v>
      </c>
      <c r="T1517" s="7" t="str">
        <f>VLOOKUP($T1499,MPN!$A$1:$E$497,2,FALSE)</f>
        <v>AMIC</v>
      </c>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S1518" s="7" t="s">
        <v>16</v>
      </c>
      <c r="T1518" s="7" t="str">
        <f>VLOOKUP($T1500,ASIC!$A$1:$B$200,2,FALSE)</f>
        <v>304ZA</v>
      </c>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S1519" s="7" t="s">
        <v>17</v>
      </c>
      <c r="T1519" s="7" t="str">
        <f>VLOOKUP($T1501,Sensor!$A$1:$B$100,2,FALSE)</f>
        <v>N039A</v>
      </c>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VLOOKUP($T1499,MPN!$A$1:$E$497,5,FALSE)</f>
        <v>Default</v>
      </c>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S1521" s="7" t="s">
        <v>545</v>
      </c>
      <c r="T1521" s="7" t="e">
        <f>VLOOKUP(T1510,$DT$1:$DV$31,3,FALSE)</f>
        <v>#N/A</v>
      </c>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S1522" s="7" t="s">
        <v>22</v>
      </c>
      <c r="T1522" s="15">
        <v>5</v>
      </c>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S1523" s="7" t="s">
        <v>696</v>
      </c>
      <c r="T1523" s="28">
        <v>45847</v>
      </c>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S1524" s="7" t="s">
        <v>694</v>
      </c>
      <c r="T1524" s="15" t="s">
        <v>994</v>
      </c>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S1525" s="7" t="s">
        <v>697</v>
      </c>
      <c r="T1525" s="7">
        <f ca="1">COUNTA(U1500:U1559)</f>
        <v>12</v>
      </c>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S1526" s="7" t="s">
        <v>715</v>
      </c>
      <c r="T1526" s="7" t="str">
        <f>T1514&amp;"+/-"&amp;T1515&amp;" "&amp;T1524</f>
        <v>-38+/-0.8 dBV</v>
      </c>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S1527" s="7" t="s">
        <v>719</v>
      </c>
      <c r="T1527" s="54" t="str">
        <f>T1506&amp;" : "&amp;T1509&amp;" "&amp;"(uA)"&amp;CHAR(10)&amp;"Vdc&amp;Remark: "&amp;T1512</f>
        <v>3.3V : 70~150 (uA)
Vdc&amp;Remark: -</v>
      </c>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t="s">
        <v>14</v>
      </c>
      <c r="T1529" s="2" t="str">
        <f>ADDRESS(ROW(S1529),COLUMN($S$1))&amp;":"&amp;ADDRESS(ROW(S1559),COLUMN($T$1))</f>
        <v>$S$1529:$T$1559</v>
      </c>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t="str">
        <f>$BB$2</f>
        <v>15V</v>
      </c>
      <c r="T1530" s="3">
        <v>2.7</v>
      </c>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t="str">
        <f>$BB$3</f>
        <v>14V</v>
      </c>
      <c r="T1531" s="3">
        <v>1.3</v>
      </c>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t="str">
        <f>$BB$4</f>
        <v>13V</v>
      </c>
      <c r="T1532" s="3">
        <v>0</v>
      </c>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t="str">
        <f>$BB$5</f>
        <v>12V</v>
      </c>
      <c r="T1533" s="3">
        <v>-1.5</v>
      </c>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t="str">
        <f>$BB$6</f>
        <v>11V</v>
      </c>
      <c r="T1534" s="3">
        <v>-3</v>
      </c>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t="str">
        <f>$BB$7</f>
        <v>10V</v>
      </c>
      <c r="T1535" s="3" t="s">
        <v>562</v>
      </c>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t="str">
        <f>$BB$8</f>
        <v>FIX</v>
      </c>
      <c r="T1536" s="3" t="s">
        <v>562</v>
      </c>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$BB$9</f>
        <v>Space</v>
      </c>
      <c r="T1537" s="3" t="s">
        <v>562</v>
      </c>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$BB$10</f>
        <v>Config2</v>
      </c>
      <c r="T1538" s="3">
        <v>0</v>
      </c>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$BB$11</f>
        <v>-</v>
      </c>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$BB$12</f>
        <v>-</v>
      </c>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$BB$13</f>
        <v>-</v>
      </c>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$BB$14</f>
        <v>-</v>
      </c>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$BB$15</f>
        <v>-</v>
      </c>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$BB$16</f>
        <v>-</v>
      </c>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$BB$17</f>
        <v>-</v>
      </c>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$BB$18</f>
        <v>-</v>
      </c>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$BB$19</f>
        <v>-</v>
      </c>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$BB$20</f>
        <v>-</v>
      </c>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$BB$21</f>
        <v>-</v>
      </c>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$BB$22</f>
        <v>-</v>
      </c>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$BB$23</f>
        <v>-</v>
      </c>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$BB$24</f>
        <v>-</v>
      </c>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$BB$25</f>
        <v>-</v>
      </c>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$BB$26</f>
        <v>-</v>
      </c>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$BB$27</f>
        <v>-</v>
      </c>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$BB$28</f>
        <v>-</v>
      </c>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$BB$29</f>
        <v>-</v>
      </c>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$BB$30</f>
        <v>-</v>
      </c>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$BB$31</f>
        <v>-</v>
      </c>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VLOOKUP(U1561,$DX$1:$DZ$21,3,FALSE)</f>
        <v>-</v>
      </c>
      <c r="AD1561" s="8"/>
    </row>
    <row r="1562" spans="19:45" ht="30" customHeight="1" x14ac:dyDescent="0.25">
      <c r="S1562" s="7" t="s">
        <v>24</v>
      </c>
      <c r="T1562" s="15" t="s">
        <v>606</v>
      </c>
      <c r="U1562" s="5" t="s">
        <v>23</v>
      </c>
      <c r="V1562" s="7" t="str">
        <f>VLOOKUP(U1561,$DX$1:$DZ$21,2,FALSE)</f>
        <v>-</v>
      </c>
      <c r="W1562" s="19"/>
      <c r="X1562" s="19"/>
      <c r="Y1562" s="19"/>
      <c r="Z1562" s="19"/>
      <c r="AA1562" s="5" t="s">
        <v>592</v>
      </c>
      <c r="AB1562" s="26" t="str">
        <f>T1581&amp;"_"&amp;ABS(T1579)&amp;"dB_"&amp;T1583&amp;"_"&amp;T1584&amp;"_"&amp;GetAbsMaxMinText(AF1565:AG1624)&amp;"_"&amp;T1564&amp;"_"&amp;T1563&amp;S1561&amp;"."&amp;T1587</f>
        <v>12V_TestMode_38dB_304ZA_N039A_393_432_ZTS6155SE_low power _TR25.2</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1276</v>
      </c>
      <c r="U1563" s="32" t="str">
        <f>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1189</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VLOOKUP($T1572,$DE$1:$DJ$31,2,FALSE)</f>
        <v>Full</v>
      </c>
      <c r="AO1564" s="56" t="str">
        <f>VLOOKUP($T1572,$DE$1:$DJ$31,3,FALSE)</f>
        <v>Full</v>
      </c>
      <c r="AP1564" s="56" t="str">
        <f>VLOOKUP($T1572,$DE$1:$DJ$31,4,FALSE)</f>
        <v>non</v>
      </c>
      <c r="AQ1564" s="56" t="str">
        <f>VLOOKUP($T1572,$DE$1:$DJ$31,5,FALSE)</f>
        <v>non</v>
      </c>
      <c r="AR1564" s="56" t="str">
        <f>VLOOKUP($T1572,$DE$1:$DJ$31,6,FALSE)</f>
        <v>Full</v>
      </c>
      <c r="AS1564" s="35" t="s">
        <v>726</v>
      </c>
    </row>
    <row r="1565" spans="19:45" ht="30" customHeight="1" x14ac:dyDescent="0.25">
      <c r="S1565" s="7" t="s">
        <v>18</v>
      </c>
      <c r="T1565" s="15" t="s">
        <v>1278</v>
      </c>
      <c r="U1565" s="36" t="str">
        <f t="shared" ref="U1565:U1570" ca="1" si="276">ConfigCode($AA1565,$AN1565,$AO1565,$AP1565,$AQ1565,$AR1565,$AF1565,$AG1565,2)</f>
        <v>0x46=-39.30,-43.20;</v>
      </c>
      <c r="V1565" s="37"/>
      <c r="W1565" s="37"/>
      <c r="X1565" s="68"/>
      <c r="Y1565" s="68"/>
      <c r="Z1565" s="55" t="e">
        <f t="shared" ref="Z1565:Z1570" ca="1" si="277" xml:space="preserve">
N("vbias,vlookup vbias range")+
VLOOKUP($AA1565,INDIRECT(BoxVal(ROW($AA1565),34,COLUMN(T1561))),2,FALSE)+
N("gain")+
$AB1565+
N("vcm")+
VLOOKUP($AC1565,$CT$1:$DC$31,7,FALSE)+
N("(vbias*vcp*vbg-vbias)*sensor ratio")+
VbiasCal($AA1565,$AD1565,$AE1565,BoxVal(ROW($AC1565),18,COLUMN($T$22)))+
N("vbias ref+gain ref")+
$V1565+$W1565</f>
        <v>#VALUE!</v>
      </c>
      <c r="AA1565" s="39" t="s">
        <v>1150</v>
      </c>
      <c r="AB1565" s="40">
        <v>1</v>
      </c>
      <c r="AC1565" s="40" t="s">
        <v>996</v>
      </c>
      <c r="AD1565" s="40">
        <v>1</v>
      </c>
      <c r="AE1565" s="41" t="s">
        <v>436</v>
      </c>
      <c r="AF1565" s="42">
        <v>-39.300000000000004</v>
      </c>
      <c r="AG1565" s="42">
        <v>-43.2</v>
      </c>
      <c r="AH1565" s="43" t="e">
        <f t="shared" ref="AH1565:AH1570" ca="1" si="278">$AF1565+$Z1565</f>
        <v>#VALUE!</v>
      </c>
      <c r="AI1565" s="43" t="e">
        <f t="shared" ref="AI1565:AI1570" ca="1" si="279">$AG1565+$Z1565</f>
        <v>#VALUE!</v>
      </c>
      <c r="AJ1565" s="44" t="e">
        <f t="shared" ref="AJ1565:AJ1570" ca="1" si="280" xml:space="preserve">
N("initial sens-loopgain")+
$AF1565-BoxVal(ROW($AA1565),26,COLUMN(INDIRECT("T"&amp;(INT(ROW($AA1582)/65))*65+2)))</f>
        <v>#N/A</v>
      </c>
      <c r="AK1565" s="44" t="e">
        <f t="shared" ref="AK1565:AK1570" ca="1" si="281">AJ1565+(AG1565-AF1565)</f>
        <v>#N/A</v>
      </c>
      <c r="AL1565" s="44" t="e">
        <f t="shared" ref="AL1565:AL1570" ca="1" si="282" xml:space="preserve">
N("initial sens-loopgain-gain-gain ref-vcm")+
$AH1565-
BoxVal(ROW($AA1565),26,COLUMN(INDIRECT("T"&amp;(INT(ROW($AA1582)/65))*65+2)))-
$AB1565-
$W1565-
IFERROR(VLOOKUP($AC1565,$CT$1:$DC$31,7,FALSE),0)</f>
        <v>#VALUE!</v>
      </c>
      <c r="AM1565" s="44" t="e">
        <f t="shared" ref="AM1565:AM1570" ca="1" si="283">AL1565+(AG1565-AF1565)</f>
        <v>#VALUE!</v>
      </c>
      <c r="AN1565" s="36" t="str">
        <f t="shared" ref="AN1565:AN1570" ca="1" si="284">IF(BoxVal(ROW(AA1565),9,COLUMN(T1563))="FIX","00",ManualLookup(AA1565,BoxVal(ROW(AA1565),4,COLUMN(AN1563)),INDIRECT(DN$3)))</f>
        <v>40</v>
      </c>
      <c r="AO1565" s="36" t="str">
        <f t="shared" ref="AO1565:AR1570" ca="1" si="285">ManualLookup(AB1565,BoxVal(ROW(AB1565),4,COLUMN(AO1563)),INDIRECT(DO$3))</f>
        <v>06</v>
      </c>
      <c r="AP1565" s="36" t="str">
        <f t="shared" ca="1" si="285"/>
        <v>00</v>
      </c>
      <c r="AQ1565" s="36" t="str">
        <f t="shared" ca="1" si="285"/>
        <v>00</v>
      </c>
      <c r="AR1565" s="36" t="str">
        <f t="shared" ca="1" si="285"/>
        <v>00</v>
      </c>
      <c r="AS1565" s="33"/>
    </row>
    <row r="1566" spans="19:45" ht="30" customHeight="1" x14ac:dyDescent="0.25">
      <c r="S1566" s="7" t="s">
        <v>13</v>
      </c>
      <c r="T1566" s="15" t="s">
        <v>1168</v>
      </c>
      <c r="U1566" s="36" t="str">
        <f t="shared" ca="1" si="276"/>
        <v>0x47=-39.80,-39.30;</v>
      </c>
      <c r="V1566" s="37"/>
      <c r="W1566" s="37"/>
      <c r="X1566" s="68"/>
      <c r="Y1566" s="68"/>
      <c r="Z1566" s="55" t="e">
        <f t="shared" ca="1" si="277"/>
        <v>#VALUE!</v>
      </c>
      <c r="AA1566" s="39" t="s">
        <v>1150</v>
      </c>
      <c r="AB1566" s="40">
        <v>1.5</v>
      </c>
      <c r="AC1566" s="40" t="s">
        <v>996</v>
      </c>
      <c r="AD1566" s="40">
        <v>1</v>
      </c>
      <c r="AE1566" s="41" t="s">
        <v>436</v>
      </c>
      <c r="AF1566" s="42">
        <v>-39.800000000000004</v>
      </c>
      <c r="AG1566" s="47">
        <f>AF1565</f>
        <v>-39.300000000000004</v>
      </c>
      <c r="AH1566" s="43" t="e">
        <f t="shared" ca="1" si="278"/>
        <v>#VALUE!</v>
      </c>
      <c r="AI1566" s="43" t="e">
        <f t="shared" ca="1" si="279"/>
        <v>#VALUE!</v>
      </c>
      <c r="AJ1566" s="44" t="e">
        <f t="shared" ca="1" si="280"/>
        <v>#N/A</v>
      </c>
      <c r="AK1566" s="44" t="e">
        <f t="shared" ca="1" si="281"/>
        <v>#N/A</v>
      </c>
      <c r="AL1566" s="44" t="e">
        <f t="shared" ca="1" si="282"/>
        <v>#VALUE!</v>
      </c>
      <c r="AM1566" s="44" t="e">
        <f t="shared" ca="1" si="283"/>
        <v>#VALUE!</v>
      </c>
      <c r="AN1566" s="36" t="str">
        <f t="shared" ca="1" si="284"/>
        <v>40</v>
      </c>
      <c r="AO1566" s="36" t="str">
        <f t="shared" ca="1" si="285"/>
        <v>07</v>
      </c>
      <c r="AP1566" s="36" t="str">
        <f t="shared" ca="1" si="285"/>
        <v>00</v>
      </c>
      <c r="AQ1566" s="36" t="str">
        <f t="shared" ca="1" si="285"/>
        <v>00</v>
      </c>
      <c r="AR1566" s="36" t="str">
        <f t="shared" ca="1" si="285"/>
        <v>00</v>
      </c>
      <c r="AS1566" s="36"/>
    </row>
    <row r="1567" spans="19:45" ht="30" customHeight="1" x14ac:dyDescent="0.25">
      <c r="S1567" s="26"/>
      <c r="T1567" s="17"/>
      <c r="U1567" s="36" t="str">
        <f t="shared" ca="1" si="276"/>
        <v>Code Error</v>
      </c>
      <c r="V1567" s="37"/>
      <c r="W1567" s="37"/>
      <c r="X1567" s="68"/>
      <c r="Y1567" s="68"/>
      <c r="Z1567" s="55" t="e">
        <f t="shared" ca="1" si="277"/>
        <v>#VALUE!</v>
      </c>
      <c r="AA1567" s="39" t="s">
        <v>587</v>
      </c>
      <c r="AB1567" s="40">
        <v>2</v>
      </c>
      <c r="AC1567" s="40" t="s">
        <v>995</v>
      </c>
      <c r="AD1567" s="40">
        <v>1</v>
      </c>
      <c r="AE1567" s="41" t="s">
        <v>436</v>
      </c>
      <c r="AF1567" s="42">
        <v>-40.300000000000004</v>
      </c>
      <c r="AG1567" s="47">
        <f>AF1566</f>
        <v>-39.800000000000004</v>
      </c>
      <c r="AH1567" s="43" t="e">
        <f t="shared" ca="1" si="278"/>
        <v>#VALUE!</v>
      </c>
      <c r="AI1567" s="43" t="e">
        <f t="shared" ca="1" si="279"/>
        <v>#VALUE!</v>
      </c>
      <c r="AJ1567" s="44" t="e">
        <f t="shared" ca="1" si="280"/>
        <v>#N/A</v>
      </c>
      <c r="AK1567" s="44" t="e">
        <f t="shared" ca="1" si="281"/>
        <v>#N/A</v>
      </c>
      <c r="AL1567" s="44" t="e">
        <f t="shared" ca="1" si="282"/>
        <v>#VALUE!</v>
      </c>
      <c r="AM1567" s="44" t="e">
        <f t="shared" ca="1" si="283"/>
        <v>#VALUE!</v>
      </c>
      <c r="AN1567" s="36" t="str">
        <f t="shared" ca="1" si="284"/>
        <v>40</v>
      </c>
      <c r="AO1567" s="36" t="str">
        <f t="shared" ca="1" si="285"/>
        <v>錯誤: 找不到列值 '2'，搜尋範圍為第 1 到 31 行，欄位 BM</v>
      </c>
      <c r="AP1567" s="36" t="str">
        <f t="shared" ca="1" si="285"/>
        <v>00</v>
      </c>
      <c r="AQ1567" s="36" t="str">
        <f t="shared" ca="1" si="285"/>
        <v>00</v>
      </c>
      <c r="AR1567" s="36" t="str">
        <f t="shared" ca="1" si="285"/>
        <v>00</v>
      </c>
      <c r="AS1567" s="36"/>
    </row>
    <row r="1568" spans="19:45" ht="30" customHeight="1" x14ac:dyDescent="0.25">
      <c r="S1568" s="7" t="s">
        <v>19</v>
      </c>
      <c r="T1568" s="15" t="s">
        <v>1150</v>
      </c>
      <c r="U1568" s="36" t="str">
        <f t="shared" ca="1" si="276"/>
        <v>0x56=-40.90,-40.30;</v>
      </c>
      <c r="V1568" s="37"/>
      <c r="W1568" s="37"/>
      <c r="X1568" s="68"/>
      <c r="Y1568" s="68"/>
      <c r="Z1568" s="55" t="e">
        <f t="shared" ca="1" si="277"/>
        <v>#VALUE!</v>
      </c>
      <c r="AA1568" s="39" t="s">
        <v>580</v>
      </c>
      <c r="AB1568" s="40">
        <v>1</v>
      </c>
      <c r="AC1568" s="40" t="s">
        <v>995</v>
      </c>
      <c r="AD1568" s="40">
        <v>1</v>
      </c>
      <c r="AE1568" s="41" t="s">
        <v>436</v>
      </c>
      <c r="AF1568" s="42">
        <v>-40.9</v>
      </c>
      <c r="AG1568" s="47">
        <f>AF1567</f>
        <v>-40.300000000000004</v>
      </c>
      <c r="AH1568" s="43" t="e">
        <f t="shared" ca="1" si="278"/>
        <v>#VALUE!</v>
      </c>
      <c r="AI1568" s="43" t="e">
        <f t="shared" ca="1" si="279"/>
        <v>#VALUE!</v>
      </c>
      <c r="AJ1568" s="44" t="e">
        <f t="shared" ca="1" si="280"/>
        <v>#N/A</v>
      </c>
      <c r="AK1568" s="44" t="e">
        <f t="shared" ca="1" si="281"/>
        <v>#N/A</v>
      </c>
      <c r="AL1568" s="44" t="e">
        <f t="shared" ca="1" si="282"/>
        <v>#VALUE!</v>
      </c>
      <c r="AM1568" s="44" t="e">
        <f t="shared" ca="1" si="283"/>
        <v>#VALUE!</v>
      </c>
      <c r="AN1568" s="36" t="str">
        <f t="shared" ca="1" si="284"/>
        <v>50</v>
      </c>
      <c r="AO1568" s="36" t="str">
        <f t="shared" ca="1" si="285"/>
        <v>06</v>
      </c>
      <c r="AP1568" s="36" t="str">
        <f t="shared" ca="1" si="285"/>
        <v>00</v>
      </c>
      <c r="AQ1568" s="36" t="str">
        <f t="shared" ca="1" si="285"/>
        <v>00</v>
      </c>
      <c r="AR1568" s="36" t="str">
        <f t="shared" ca="1" si="285"/>
        <v>00</v>
      </c>
      <c r="AS1568" s="36"/>
    </row>
    <row r="1569" spans="19:45" ht="30" customHeight="1" x14ac:dyDescent="0.25">
      <c r="S1569" s="7" t="s">
        <v>15</v>
      </c>
      <c r="T1569" s="15" t="s">
        <v>1151</v>
      </c>
      <c r="U1569" s="36" t="str">
        <f t="shared" ca="1" si="276"/>
        <v>0x57=-41.10,-40.90;</v>
      </c>
      <c r="V1569" s="37">
        <v>-0.3</v>
      </c>
      <c r="W1569" s="37"/>
      <c r="X1569" s="68"/>
      <c r="Y1569" s="68"/>
      <c r="Z1569" s="55" t="e">
        <f t="shared" ca="1" si="277"/>
        <v>#VALUE!</v>
      </c>
      <c r="AA1569" s="39" t="s">
        <v>580</v>
      </c>
      <c r="AB1569" s="40">
        <v>1.5</v>
      </c>
      <c r="AC1569" s="40" t="s">
        <v>995</v>
      </c>
      <c r="AD1569" s="40">
        <v>1</v>
      </c>
      <c r="AE1569" s="41" t="s">
        <v>436</v>
      </c>
      <c r="AF1569" s="42">
        <v>-41.1</v>
      </c>
      <c r="AG1569" s="47">
        <f>AF1568</f>
        <v>-40.9</v>
      </c>
      <c r="AH1569" s="43" t="e">
        <f t="shared" ca="1" si="278"/>
        <v>#VALUE!</v>
      </c>
      <c r="AI1569" s="43" t="e">
        <f t="shared" ca="1" si="279"/>
        <v>#VALUE!</v>
      </c>
      <c r="AJ1569" s="44" t="e">
        <f t="shared" ca="1" si="280"/>
        <v>#N/A</v>
      </c>
      <c r="AK1569" s="44" t="e">
        <f t="shared" ca="1" si="281"/>
        <v>#N/A</v>
      </c>
      <c r="AL1569" s="44" t="e">
        <f t="shared" ca="1" si="282"/>
        <v>#VALUE!</v>
      </c>
      <c r="AM1569" s="44" t="e">
        <f t="shared" ca="1" si="283"/>
        <v>#VALUE!</v>
      </c>
      <c r="AN1569" s="36" t="str">
        <f t="shared" ca="1" si="284"/>
        <v>50</v>
      </c>
      <c r="AO1569" s="36" t="str">
        <f t="shared" ca="1" si="285"/>
        <v>07</v>
      </c>
      <c r="AP1569" s="36" t="str">
        <f t="shared" ca="1" si="285"/>
        <v>00</v>
      </c>
      <c r="AQ1569" s="36" t="str">
        <f t="shared" ca="1" si="285"/>
        <v>00</v>
      </c>
      <c r="AR1569" s="36" t="str">
        <f t="shared" ca="1" si="285"/>
        <v>00</v>
      </c>
      <c r="AS1569" s="36"/>
    </row>
    <row r="1570" spans="19:45" ht="30" customHeight="1" x14ac:dyDescent="0.25">
      <c r="S1570" s="7" t="s">
        <v>705</v>
      </c>
      <c r="T1570" s="15" t="s">
        <v>1301</v>
      </c>
      <c r="U1570" s="36" t="str">
        <f t="shared" ca="1" si="276"/>
        <v>Code Error</v>
      </c>
      <c r="V1570" s="37">
        <v>-0.3</v>
      </c>
      <c r="W1570" s="37"/>
      <c r="X1570" s="68"/>
      <c r="Y1570" s="68"/>
      <c r="Z1570" s="55" t="e">
        <f t="shared" ca="1" si="277"/>
        <v>#VALUE!</v>
      </c>
      <c r="AA1570" s="39" t="s">
        <v>580</v>
      </c>
      <c r="AB1570" s="40">
        <v>2</v>
      </c>
      <c r="AC1570" s="40" t="s">
        <v>995</v>
      </c>
      <c r="AD1570" s="40">
        <v>1</v>
      </c>
      <c r="AE1570" s="41" t="s">
        <v>436</v>
      </c>
      <c r="AF1570" s="42">
        <v>-41.6</v>
      </c>
      <c r="AG1570" s="47">
        <f>AF1569</f>
        <v>-41.1</v>
      </c>
      <c r="AH1570" s="43" t="e">
        <f t="shared" ca="1" si="278"/>
        <v>#VALUE!</v>
      </c>
      <c r="AI1570" s="43" t="e">
        <f t="shared" ca="1" si="279"/>
        <v>#VALUE!</v>
      </c>
      <c r="AJ1570" s="44" t="e">
        <f t="shared" ca="1" si="280"/>
        <v>#N/A</v>
      </c>
      <c r="AK1570" s="44" t="e">
        <f t="shared" ca="1" si="281"/>
        <v>#N/A</v>
      </c>
      <c r="AL1570" s="44" t="e">
        <f t="shared" ca="1" si="282"/>
        <v>#VALUE!</v>
      </c>
      <c r="AM1570" s="44" t="e">
        <f t="shared" ca="1" si="283"/>
        <v>#VALUE!</v>
      </c>
      <c r="AN1570" s="36" t="str">
        <f t="shared" ca="1" si="284"/>
        <v>50</v>
      </c>
      <c r="AO1570" s="36" t="str">
        <f t="shared" ca="1" si="285"/>
        <v>錯誤: 找不到列值 '2'，搜尋範圍為第 1 到 31 行，欄位 BM</v>
      </c>
      <c r="AP1570" s="36" t="str">
        <f t="shared" ca="1" si="285"/>
        <v>00</v>
      </c>
      <c r="AQ1570" s="36" t="str">
        <f t="shared" ca="1" si="285"/>
        <v>00</v>
      </c>
      <c r="AR1570" s="36" t="str">
        <f t="shared" ca="1" si="285"/>
        <v>00</v>
      </c>
      <c r="AS1570" s="36"/>
    </row>
    <row r="1571" spans="19:45" ht="30" customHeight="1" x14ac:dyDescent="0.25">
      <c r="S1571" s="7" t="s">
        <v>605</v>
      </c>
      <c r="T1571" s="15" t="s">
        <v>991</v>
      </c>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S1572" s="7" t="s">
        <v>721</v>
      </c>
      <c r="T1572" s="15" t="s">
        <v>26</v>
      </c>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S1573" s="7" t="s">
        <v>20</v>
      </c>
      <c r="T1573" s="15">
        <v>-38</v>
      </c>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S1574" s="7" t="s">
        <v>691</v>
      </c>
      <c r="T1574" s="15" t="s">
        <v>1088</v>
      </c>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S1575" s="7" t="s">
        <v>544</v>
      </c>
      <c r="T1575" s="15" t="s">
        <v>1085</v>
      </c>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S1576" s="7" t="s">
        <v>12</v>
      </c>
      <c r="T1576" s="15" t="s">
        <v>548</v>
      </c>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VLOOKUP(T1564,MPN!$A$1:$E$997,4,FALSE)</f>
        <v>-38</v>
      </c>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VLOOKUP($T1568,$AU$1:$AZ$31,MATCH($T1562,$AU$1:$AZ$1,0),FALSE)&amp;"_"&amp;T1570</f>
        <v>12V_TestMode</v>
      </c>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VLOOKUP($T1564,MPN!$A$1:$E$497,2,FALSE)</f>
        <v>AMIC</v>
      </c>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304ZA</v>
      </c>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N039A</v>
      </c>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S1585" s="7" t="s">
        <v>21</v>
      </c>
      <c r="T1585" s="7" t="str">
        <f>VLOOKUP($T1564,MPN!$A$1:$E$497,5,FALSE)</f>
        <v>Default</v>
      </c>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S1586" s="7" t="s">
        <v>545</v>
      </c>
      <c r="T1586" s="7" t="e">
        <f>VLOOKUP(T1575,$DT$1:$DV$31,3,FALSE)</f>
        <v>#N/A</v>
      </c>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S1587" s="7" t="s">
        <v>22</v>
      </c>
      <c r="T1587" s="15">
        <v>2</v>
      </c>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S1588" s="7" t="s">
        <v>696</v>
      </c>
      <c r="T1588" s="28">
        <v>45471</v>
      </c>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S1589" s="7" t="s">
        <v>694</v>
      </c>
      <c r="T1589" s="15" t="s">
        <v>994</v>
      </c>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S1590" s="7" t="s">
        <v>697</v>
      </c>
      <c r="T1590" s="7">
        <f ca="1">COUNTA(U1565:U1624)</f>
        <v>6</v>
      </c>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S1591" s="7" t="s">
        <v>715</v>
      </c>
      <c r="T1591" s="7" t="str">
        <f>T1579&amp;"+/-"&amp;T1580&amp;" "&amp;T1589</f>
        <v>-38+/-0.8 dBV</v>
      </c>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S1592" s="7" t="s">
        <v>719</v>
      </c>
      <c r="T1592" s="54" t="str">
        <f>T1571&amp;" : "&amp;T1574&amp;" "&amp;"(uA)"&amp;CHAR(10)&amp;"Vdc&amp;Remark: "&amp;T1577</f>
        <v>3.3V : 70~150 (uA)
Vdc&amp;Remark: -</v>
      </c>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t="s">
        <v>14</v>
      </c>
      <c r="T1594" s="2" t="str">
        <f>ADDRESS(ROW(S1594),COLUMN($S$1))&amp;":"&amp;ADDRESS(ROW(S1624),COLUMN($T$1))</f>
        <v>$S$1594:$T$1624</v>
      </c>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t="str">
        <f>$BB$2</f>
        <v>15V</v>
      </c>
      <c r="T1595" s="3" t="s">
        <v>255</v>
      </c>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t="str">
        <f>$BB$3</f>
        <v>14V</v>
      </c>
      <c r="T1596" s="3">
        <v>1.5</v>
      </c>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t="str">
        <f>$BB$4</f>
        <v>13V</v>
      </c>
      <c r="T1597" s="3">
        <v>0</v>
      </c>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t="str">
        <f>$BB$5</f>
        <v>12V</v>
      </c>
      <c r="T1598" s="3" t="s">
        <v>562</v>
      </c>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t="str">
        <f>$BB$6</f>
        <v>11V</v>
      </c>
      <c r="T1599" s="3" t="s">
        <v>562</v>
      </c>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t="str">
        <f>$BB$7</f>
        <v>10V</v>
      </c>
      <c r="T1600" s="3" t="s">
        <v>562</v>
      </c>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$BB$8</f>
        <v>FIX</v>
      </c>
      <c r="T1601" s="3" t="s">
        <v>562</v>
      </c>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$BB$9</f>
        <v>Space</v>
      </c>
      <c r="T1602" s="3" t="s">
        <v>562</v>
      </c>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$BB$10</f>
        <v>Config2</v>
      </c>
      <c r="T1603" s="3">
        <v>0</v>
      </c>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$BB$11</f>
        <v>-</v>
      </c>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$BB$12</f>
        <v>-</v>
      </c>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$BB$13</f>
        <v>-</v>
      </c>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$BB$14</f>
        <v>-</v>
      </c>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$BB$15</f>
        <v>-</v>
      </c>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$BB$16</f>
        <v>-</v>
      </c>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$BB$17</f>
        <v>-</v>
      </c>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$BB$18</f>
        <v>-</v>
      </c>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$BB$19</f>
        <v>-</v>
      </c>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$BB$20</f>
        <v>-</v>
      </c>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$BB$21</f>
        <v>-</v>
      </c>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$BB$22</f>
        <v>-</v>
      </c>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$BB$23</f>
        <v>-</v>
      </c>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$BB$24</f>
        <v>-</v>
      </c>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$BB$25</f>
        <v>-</v>
      </c>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$BB$26</f>
        <v>-</v>
      </c>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$BB$27</f>
        <v>-</v>
      </c>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$BB$28</f>
        <v>-</v>
      </c>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$BB$29</f>
        <v>-</v>
      </c>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$BB$30</f>
        <v>-</v>
      </c>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$BB$31</f>
        <v>-</v>
      </c>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VLOOKUP(U1626,$DX$1:$DZ$21,3,FALSE)</f>
        <v>-</v>
      </c>
      <c r="AD1626" s="8"/>
    </row>
    <row r="1627" spans="19:45" ht="30" customHeight="1" x14ac:dyDescent="0.25">
      <c r="S1627" s="7" t="s">
        <v>24</v>
      </c>
      <c r="T1627" s="15" t="s">
        <v>606</v>
      </c>
      <c r="U1627" s="5" t="s">
        <v>23</v>
      </c>
      <c r="V1627" s="7" t="str">
        <f>VLOOKUP(U1626,$DX$1:$DZ$21,2,FALSE)</f>
        <v>-</v>
      </c>
      <c r="W1627" s="19"/>
      <c r="X1627" s="19"/>
      <c r="Y1627" s="19"/>
      <c r="Z1627" s="19"/>
      <c r="AA1627" s="5" t="s">
        <v>592</v>
      </c>
      <c r="AB1627" s="26" t="str">
        <f>T1646&amp;"_"&amp;ABS(T1644)&amp;"dB_"&amp;T1648&amp;"_"&amp;T1649&amp;"_"&amp;GetAbsMaxMinText(AF1630:AG1689)&amp;"_"&amp;T1629&amp;"_"&amp;T1628&amp;S1626&amp;"."&amp;T1652</f>
        <v>12V_TestMode_38dB_304ZA_N034A_393_432_ZTS6155SE_low power _PR26.0</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1162</v>
      </c>
      <c r="U1628" s="32" t="str">
        <f>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1189</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VLOOKUP($T1637,$DE$1:$DJ$31,2,FALSE)</f>
        <v>Full</v>
      </c>
      <c r="AO1629" s="56" t="str">
        <f>VLOOKUP($T1637,$DE$1:$DJ$31,3,FALSE)</f>
        <v>Full</v>
      </c>
      <c r="AP1629" s="56" t="str">
        <f>VLOOKUP($T1637,$DE$1:$DJ$31,4,FALSE)</f>
        <v>non</v>
      </c>
      <c r="AQ1629" s="56" t="str">
        <f>VLOOKUP($T1637,$DE$1:$DJ$31,5,FALSE)</f>
        <v>non</v>
      </c>
      <c r="AR1629" s="56" t="str">
        <f>VLOOKUP($T1637,$DE$1:$DJ$31,6,FALSE)</f>
        <v>Full</v>
      </c>
      <c r="AS1629" s="35" t="s">
        <v>726</v>
      </c>
    </row>
    <row r="1630" spans="19:45" ht="30" customHeight="1" x14ac:dyDescent="0.25">
      <c r="S1630" s="7" t="s">
        <v>18</v>
      </c>
      <c r="T1630" s="15" t="s">
        <v>1278</v>
      </c>
      <c r="U1630" s="36" t="str">
        <f t="shared" ref="U1630:U1635" ca="1" si="286">ConfigCode($AA1630,$AN1630,$AO1630,$AP1630,$AQ1630,$AR1630,$AF1630,$AG1630,2)</f>
        <v>0x46=-39.30,-43.20;</v>
      </c>
      <c r="V1630" s="37"/>
      <c r="W1630" s="37"/>
      <c r="X1630" s="68"/>
      <c r="Y1630" s="68"/>
      <c r="Z1630" s="55" t="e">
        <f t="shared" ref="Z1630:Z1635" ca="1" si="287" xml:space="preserve">
N("vbias,vlookup vbias range")+
VLOOKUP($AA1630,INDIRECT(BoxVal(ROW($AA1630),34,COLUMN(T1626))),2,FALSE)+
N("gain")+
$AB1630+
N("vcm")+
VLOOKUP($AC1630,$CT$1:$DC$31,7,FALSE)+
N("(vbias*vcp*vbg-vbias)*sensor ratio")+
VbiasCal($AA1630,$AD1630,$AE1630,BoxVal(ROW($AC1630),18,COLUMN($T$22)))+
N("vbias ref+gain ref")+
$V1630+$W1630</f>
        <v>#VALUE!</v>
      </c>
      <c r="AA1630" s="39" t="s">
        <v>1150</v>
      </c>
      <c r="AB1630" s="40">
        <v>1</v>
      </c>
      <c r="AC1630" s="40" t="s">
        <v>996</v>
      </c>
      <c r="AD1630" s="40">
        <v>1</v>
      </c>
      <c r="AE1630" s="41" t="s">
        <v>436</v>
      </c>
      <c r="AF1630" s="42">
        <v>-39.300000000000004</v>
      </c>
      <c r="AG1630" s="42">
        <v>-43.2</v>
      </c>
      <c r="AH1630" s="43" t="e">
        <f t="shared" ref="AH1630:AH1635" ca="1" si="288">$AF1630+$Z1630</f>
        <v>#VALUE!</v>
      </c>
      <c r="AI1630" s="43" t="e">
        <f t="shared" ref="AI1630:AI1635" ca="1" si="289">$AG1630+$Z1630</f>
        <v>#VALUE!</v>
      </c>
      <c r="AJ1630" s="44" t="e">
        <f t="shared" ref="AJ1630:AJ1635" ca="1" si="290" xml:space="preserve">
N("initial sens-loopgain")+
$AF1630-BoxVal(ROW($AA1630),26,COLUMN(INDIRECT("T"&amp;(INT(ROW($AA1647)/65))*65+2)))</f>
        <v>#N/A</v>
      </c>
      <c r="AK1630" s="44" t="e">
        <f t="shared" ref="AK1630:AK1635" ca="1" si="291">AJ1630+(AG1630-AF1630)</f>
        <v>#N/A</v>
      </c>
      <c r="AL1630" s="44" t="e">
        <f t="shared" ref="AL1630:AL1635" ca="1" si="292" xml:space="preserve">
N("initial sens-loopgain-gain-gain ref-vcm")+
$AH1630-
BoxVal(ROW($AA1630),26,COLUMN(INDIRECT("T"&amp;(INT(ROW($AA1647)/65))*65+2)))-
$AB1630-
$W1630-
IFERROR(VLOOKUP($AC1630,$CT$1:$DC$31,7,FALSE),0)</f>
        <v>#VALUE!</v>
      </c>
      <c r="AM1630" s="44" t="e">
        <f t="shared" ref="AM1630:AM1635" ca="1" si="293">AL1630+(AG1630-AF1630)</f>
        <v>#VALUE!</v>
      </c>
      <c r="AN1630" s="36" t="str">
        <f t="shared" ref="AN1630:AN1635" ca="1" si="294">IF(BoxVal(ROW(AA1630),9,COLUMN(T1628))="FIX","00",ManualLookup(AA1630,BoxVal(ROW(AA1630),4,COLUMN(AN1628)),INDIRECT(DN$3)))</f>
        <v>40</v>
      </c>
      <c r="AO1630" s="36" t="str">
        <f t="shared" ref="AO1630:AR1635" ca="1" si="295">ManualLookup(AB1630,BoxVal(ROW(AB1630),4,COLUMN(AO1628)),INDIRECT(DO$3))</f>
        <v>06</v>
      </c>
      <c r="AP1630" s="36" t="str">
        <f t="shared" ca="1" si="295"/>
        <v>00</v>
      </c>
      <c r="AQ1630" s="36" t="str">
        <f t="shared" ca="1" si="295"/>
        <v>00</v>
      </c>
      <c r="AR1630" s="36" t="str">
        <f t="shared" ca="1" si="295"/>
        <v>00</v>
      </c>
      <c r="AS1630" s="33"/>
    </row>
    <row r="1631" spans="19:45" ht="30" customHeight="1" x14ac:dyDescent="0.25">
      <c r="S1631" s="7" t="s">
        <v>13</v>
      </c>
      <c r="T1631" s="15" t="s">
        <v>1308</v>
      </c>
      <c r="U1631" s="36" t="str">
        <f t="shared" ca="1" si="286"/>
        <v>0x47=-39.80,-39.30;</v>
      </c>
      <c r="V1631" s="37"/>
      <c r="W1631" s="37"/>
      <c r="X1631" s="68"/>
      <c r="Y1631" s="68"/>
      <c r="Z1631" s="55" t="e">
        <f t="shared" ca="1" si="287"/>
        <v>#VALUE!</v>
      </c>
      <c r="AA1631" s="39" t="s">
        <v>1150</v>
      </c>
      <c r="AB1631" s="40">
        <v>1.5</v>
      </c>
      <c r="AC1631" s="40" t="s">
        <v>996</v>
      </c>
      <c r="AD1631" s="40">
        <v>1</v>
      </c>
      <c r="AE1631" s="41" t="s">
        <v>436</v>
      </c>
      <c r="AF1631" s="42">
        <v>-39.800000000000004</v>
      </c>
      <c r="AG1631" s="47">
        <f>AF1630</f>
        <v>-39.300000000000004</v>
      </c>
      <c r="AH1631" s="43" t="e">
        <f t="shared" ca="1" si="288"/>
        <v>#VALUE!</v>
      </c>
      <c r="AI1631" s="43" t="e">
        <f t="shared" ca="1" si="289"/>
        <v>#VALUE!</v>
      </c>
      <c r="AJ1631" s="44" t="e">
        <f t="shared" ca="1" si="290"/>
        <v>#N/A</v>
      </c>
      <c r="AK1631" s="44" t="e">
        <f t="shared" ca="1" si="291"/>
        <v>#N/A</v>
      </c>
      <c r="AL1631" s="44" t="e">
        <f t="shared" ca="1" si="292"/>
        <v>#VALUE!</v>
      </c>
      <c r="AM1631" s="44" t="e">
        <f t="shared" ca="1" si="293"/>
        <v>#VALUE!</v>
      </c>
      <c r="AN1631" s="36" t="str">
        <f t="shared" ca="1" si="294"/>
        <v>40</v>
      </c>
      <c r="AO1631" s="36" t="str">
        <f t="shared" ca="1" si="295"/>
        <v>07</v>
      </c>
      <c r="AP1631" s="36" t="str">
        <f t="shared" ca="1" si="295"/>
        <v>00</v>
      </c>
      <c r="AQ1631" s="36" t="str">
        <f t="shared" ca="1" si="295"/>
        <v>00</v>
      </c>
      <c r="AR1631" s="36" t="str">
        <f t="shared" ca="1" si="295"/>
        <v>00</v>
      </c>
      <c r="AS1631" s="36"/>
    </row>
    <row r="1632" spans="19:45" ht="30" customHeight="1" x14ac:dyDescent="0.25">
      <c r="S1632" s="26"/>
      <c r="T1632" s="17"/>
      <c r="U1632" s="36" t="str">
        <f t="shared" ca="1" si="286"/>
        <v>Code Error</v>
      </c>
      <c r="V1632" s="37"/>
      <c r="W1632" s="37"/>
      <c r="X1632" s="68"/>
      <c r="Y1632" s="68"/>
      <c r="Z1632" s="55" t="e">
        <f t="shared" ca="1" si="287"/>
        <v>#VALUE!</v>
      </c>
      <c r="AA1632" s="39" t="s">
        <v>587</v>
      </c>
      <c r="AB1632" s="40">
        <v>2</v>
      </c>
      <c r="AC1632" s="40" t="s">
        <v>995</v>
      </c>
      <c r="AD1632" s="40">
        <v>1</v>
      </c>
      <c r="AE1632" s="41" t="s">
        <v>436</v>
      </c>
      <c r="AF1632" s="42">
        <v>-40.300000000000004</v>
      </c>
      <c r="AG1632" s="47">
        <f>AF1631</f>
        <v>-39.800000000000004</v>
      </c>
      <c r="AH1632" s="43" t="e">
        <f t="shared" ca="1" si="288"/>
        <v>#VALUE!</v>
      </c>
      <c r="AI1632" s="43" t="e">
        <f t="shared" ca="1" si="289"/>
        <v>#VALUE!</v>
      </c>
      <c r="AJ1632" s="44" t="e">
        <f t="shared" ca="1" si="290"/>
        <v>#N/A</v>
      </c>
      <c r="AK1632" s="44" t="e">
        <f t="shared" ca="1" si="291"/>
        <v>#N/A</v>
      </c>
      <c r="AL1632" s="44" t="e">
        <f t="shared" ca="1" si="292"/>
        <v>#VALUE!</v>
      </c>
      <c r="AM1632" s="44" t="e">
        <f t="shared" ca="1" si="293"/>
        <v>#VALUE!</v>
      </c>
      <c r="AN1632" s="36" t="str">
        <f t="shared" ca="1" si="294"/>
        <v>40</v>
      </c>
      <c r="AO1632" s="36" t="str">
        <f t="shared" ca="1" si="295"/>
        <v>錯誤: 找不到列值 '2'，搜尋範圍為第 1 到 31 行，欄位 BM</v>
      </c>
      <c r="AP1632" s="36" t="str">
        <f t="shared" ca="1" si="295"/>
        <v>00</v>
      </c>
      <c r="AQ1632" s="36" t="str">
        <f t="shared" ca="1" si="295"/>
        <v>00</v>
      </c>
      <c r="AR1632" s="36" t="str">
        <f t="shared" ca="1" si="295"/>
        <v>00</v>
      </c>
      <c r="AS1632" s="36"/>
    </row>
    <row r="1633" spans="19:45" ht="30" customHeight="1" x14ac:dyDescent="0.25">
      <c r="S1633" s="7" t="s">
        <v>19</v>
      </c>
      <c r="T1633" s="15" t="s">
        <v>1150</v>
      </c>
      <c r="U1633" s="36" t="str">
        <f t="shared" ca="1" si="286"/>
        <v>0x56=-40.90,-40.30;</v>
      </c>
      <c r="V1633" s="37"/>
      <c r="W1633" s="37"/>
      <c r="X1633" s="68"/>
      <c r="Y1633" s="68"/>
      <c r="Z1633" s="55" t="e">
        <f t="shared" ca="1" si="287"/>
        <v>#VALUE!</v>
      </c>
      <c r="AA1633" s="39" t="s">
        <v>580</v>
      </c>
      <c r="AB1633" s="40">
        <v>1</v>
      </c>
      <c r="AC1633" s="40" t="s">
        <v>995</v>
      </c>
      <c r="AD1633" s="40">
        <v>1</v>
      </c>
      <c r="AE1633" s="41" t="s">
        <v>436</v>
      </c>
      <c r="AF1633" s="42">
        <v>-40.9</v>
      </c>
      <c r="AG1633" s="47">
        <f>AF1632</f>
        <v>-40.300000000000004</v>
      </c>
      <c r="AH1633" s="43" t="e">
        <f t="shared" ca="1" si="288"/>
        <v>#VALUE!</v>
      </c>
      <c r="AI1633" s="43" t="e">
        <f t="shared" ca="1" si="289"/>
        <v>#VALUE!</v>
      </c>
      <c r="AJ1633" s="44" t="e">
        <f t="shared" ca="1" si="290"/>
        <v>#N/A</v>
      </c>
      <c r="AK1633" s="44" t="e">
        <f t="shared" ca="1" si="291"/>
        <v>#N/A</v>
      </c>
      <c r="AL1633" s="44" t="e">
        <f t="shared" ca="1" si="292"/>
        <v>#VALUE!</v>
      </c>
      <c r="AM1633" s="44" t="e">
        <f t="shared" ca="1" si="293"/>
        <v>#VALUE!</v>
      </c>
      <c r="AN1633" s="36" t="str">
        <f t="shared" ca="1" si="294"/>
        <v>50</v>
      </c>
      <c r="AO1633" s="36" t="str">
        <f t="shared" ca="1" si="295"/>
        <v>06</v>
      </c>
      <c r="AP1633" s="36" t="str">
        <f t="shared" ca="1" si="295"/>
        <v>00</v>
      </c>
      <c r="AQ1633" s="36" t="str">
        <f t="shared" ca="1" si="295"/>
        <v>00</v>
      </c>
      <c r="AR1633" s="36" t="str">
        <f t="shared" ca="1" si="295"/>
        <v>00</v>
      </c>
      <c r="AS1633" s="36"/>
    </row>
    <row r="1634" spans="19:45" ht="30" customHeight="1" x14ac:dyDescent="0.25">
      <c r="S1634" s="7" t="s">
        <v>15</v>
      </c>
      <c r="T1634" s="15" t="s">
        <v>1151</v>
      </c>
      <c r="U1634" s="36" t="str">
        <f t="shared" ca="1" si="286"/>
        <v>0x57=-41.10,-40.90;</v>
      </c>
      <c r="V1634" s="37">
        <v>-0.3</v>
      </c>
      <c r="W1634" s="37"/>
      <c r="X1634" s="68"/>
      <c r="Y1634" s="68"/>
      <c r="Z1634" s="55" t="e">
        <f t="shared" ca="1" si="287"/>
        <v>#VALUE!</v>
      </c>
      <c r="AA1634" s="39" t="s">
        <v>580</v>
      </c>
      <c r="AB1634" s="40">
        <v>1.5</v>
      </c>
      <c r="AC1634" s="40" t="s">
        <v>995</v>
      </c>
      <c r="AD1634" s="40">
        <v>1</v>
      </c>
      <c r="AE1634" s="41" t="s">
        <v>436</v>
      </c>
      <c r="AF1634" s="42">
        <v>-41.1</v>
      </c>
      <c r="AG1634" s="47">
        <f>AF1633</f>
        <v>-40.9</v>
      </c>
      <c r="AH1634" s="43" t="e">
        <f t="shared" ca="1" si="288"/>
        <v>#VALUE!</v>
      </c>
      <c r="AI1634" s="43" t="e">
        <f t="shared" ca="1" si="289"/>
        <v>#VALUE!</v>
      </c>
      <c r="AJ1634" s="44" t="e">
        <f t="shared" ca="1" si="290"/>
        <v>#N/A</v>
      </c>
      <c r="AK1634" s="44" t="e">
        <f t="shared" ca="1" si="291"/>
        <v>#N/A</v>
      </c>
      <c r="AL1634" s="44" t="e">
        <f t="shared" ca="1" si="292"/>
        <v>#VALUE!</v>
      </c>
      <c r="AM1634" s="44" t="e">
        <f t="shared" ca="1" si="293"/>
        <v>#VALUE!</v>
      </c>
      <c r="AN1634" s="36" t="str">
        <f t="shared" ca="1" si="294"/>
        <v>50</v>
      </c>
      <c r="AO1634" s="36" t="str">
        <f t="shared" ca="1" si="295"/>
        <v>07</v>
      </c>
      <c r="AP1634" s="36" t="str">
        <f t="shared" ca="1" si="295"/>
        <v>00</v>
      </c>
      <c r="AQ1634" s="36" t="str">
        <f t="shared" ca="1" si="295"/>
        <v>00</v>
      </c>
      <c r="AR1634" s="36" t="str">
        <f t="shared" ca="1" si="295"/>
        <v>00</v>
      </c>
      <c r="AS1634" s="36"/>
    </row>
    <row r="1635" spans="19:45" ht="30" customHeight="1" x14ac:dyDescent="0.25">
      <c r="S1635" s="7" t="s">
        <v>705</v>
      </c>
      <c r="T1635" s="15" t="s">
        <v>1301</v>
      </c>
      <c r="U1635" s="36" t="str">
        <f t="shared" ca="1" si="286"/>
        <v>Code Error</v>
      </c>
      <c r="V1635" s="37">
        <v>-0.3</v>
      </c>
      <c r="W1635" s="37"/>
      <c r="X1635" s="68"/>
      <c r="Y1635" s="68"/>
      <c r="Z1635" s="55" t="e">
        <f t="shared" ca="1" si="287"/>
        <v>#VALUE!</v>
      </c>
      <c r="AA1635" s="39" t="s">
        <v>580</v>
      </c>
      <c r="AB1635" s="40">
        <v>2</v>
      </c>
      <c r="AC1635" s="40" t="s">
        <v>995</v>
      </c>
      <c r="AD1635" s="40">
        <v>1</v>
      </c>
      <c r="AE1635" s="41" t="s">
        <v>436</v>
      </c>
      <c r="AF1635" s="42">
        <v>-41.6</v>
      </c>
      <c r="AG1635" s="47">
        <f>AF1634</f>
        <v>-41.1</v>
      </c>
      <c r="AH1635" s="43" t="e">
        <f t="shared" ca="1" si="288"/>
        <v>#VALUE!</v>
      </c>
      <c r="AI1635" s="43" t="e">
        <f t="shared" ca="1" si="289"/>
        <v>#VALUE!</v>
      </c>
      <c r="AJ1635" s="44" t="e">
        <f t="shared" ca="1" si="290"/>
        <v>#N/A</v>
      </c>
      <c r="AK1635" s="44" t="e">
        <f t="shared" ca="1" si="291"/>
        <v>#N/A</v>
      </c>
      <c r="AL1635" s="44" t="e">
        <f t="shared" ca="1" si="292"/>
        <v>#VALUE!</v>
      </c>
      <c r="AM1635" s="44" t="e">
        <f t="shared" ca="1" si="293"/>
        <v>#VALUE!</v>
      </c>
      <c r="AN1635" s="36" t="str">
        <f t="shared" ca="1" si="294"/>
        <v>50</v>
      </c>
      <c r="AO1635" s="36" t="str">
        <f t="shared" ca="1" si="295"/>
        <v>錯誤: 找不到列值 '2'，搜尋範圍為第 1 到 31 行，欄位 BM</v>
      </c>
      <c r="AP1635" s="36" t="str">
        <f t="shared" ca="1" si="295"/>
        <v>00</v>
      </c>
      <c r="AQ1635" s="36" t="str">
        <f t="shared" ca="1" si="295"/>
        <v>00</v>
      </c>
      <c r="AR1635" s="36" t="str">
        <f t="shared" ca="1" si="295"/>
        <v>00</v>
      </c>
      <c r="AS1635" s="36"/>
    </row>
    <row r="1636" spans="19:45" ht="30" customHeight="1" x14ac:dyDescent="0.25">
      <c r="S1636" s="7" t="s">
        <v>605</v>
      </c>
      <c r="T1636" s="15" t="s">
        <v>991</v>
      </c>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S1637" s="7" t="s">
        <v>721</v>
      </c>
      <c r="T1637" s="15" t="s">
        <v>26</v>
      </c>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S1638" s="7" t="s">
        <v>20</v>
      </c>
      <c r="T1638" s="15">
        <v>-38</v>
      </c>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S1639" s="7" t="s">
        <v>691</v>
      </c>
      <c r="T1639" s="15" t="s">
        <v>1088</v>
      </c>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S1640" s="7" t="s">
        <v>544</v>
      </c>
      <c r="T1640" s="15" t="s">
        <v>1085</v>
      </c>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S1641" s="7" t="s">
        <v>12</v>
      </c>
      <c r="T1641" s="15" t="s">
        <v>548</v>
      </c>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VLOOKUP(T1629,MPN!$A$1:$E$997,4,FALSE)</f>
        <v>-38</v>
      </c>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VLOOKUP($T1633,$AU$1:$AZ$31,MATCH($T1627,$AU$1:$AZ$1,0),FALSE)&amp;"_"&amp;T1635</f>
        <v>12V_TestMode</v>
      </c>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VLOOKUP($T1629,MPN!$A$1:$E$497,2,FALSE)</f>
        <v>AMIC</v>
      </c>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304ZA</v>
      </c>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S1649" s="7" t="s">
        <v>17</v>
      </c>
      <c r="T1649" s="7" t="str">
        <f>VLOOKUP($T1631,Sensor!$A$1:$B$100,2,FALSE)</f>
        <v>N034A</v>
      </c>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S1650" s="7" t="s">
        <v>21</v>
      </c>
      <c r="T1650" s="7" t="str">
        <f>VLOOKUP($T1629,MPN!$A$1:$E$497,5,FALSE)</f>
        <v>Default</v>
      </c>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S1651" s="7" t="s">
        <v>545</v>
      </c>
      <c r="T1651" s="7" t="e">
        <f>VLOOKUP(T1640,$DT$1:$DV$31,3,FALSE)</f>
        <v>#N/A</v>
      </c>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S1652" s="7" t="s">
        <v>22</v>
      </c>
      <c r="T1652" s="15">
        <v>0</v>
      </c>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S1653" s="7" t="s">
        <v>696</v>
      </c>
      <c r="T1653" s="28">
        <v>45482</v>
      </c>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S1654" s="7" t="s">
        <v>694</v>
      </c>
      <c r="T1654" s="15" t="s">
        <v>994</v>
      </c>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S1655" s="7" t="s">
        <v>697</v>
      </c>
      <c r="T1655" s="7">
        <f ca="1">COUNTA(U1630:U1689)</f>
        <v>6</v>
      </c>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S1656" s="7" t="s">
        <v>715</v>
      </c>
      <c r="T1656" s="7" t="str">
        <f>T1644&amp;"+/-"&amp;T1645&amp;" "&amp;T1654</f>
        <v>-38+/-0.8 dBV</v>
      </c>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S1657" s="7" t="s">
        <v>719</v>
      </c>
      <c r="T1657" s="54" t="str">
        <f>T1636&amp;" : "&amp;T1639&amp;" "&amp;"(uA)"&amp;CHAR(10)&amp;"Vdc&amp;Remark: "&amp;T1642</f>
        <v>3.3V : 70~150 (uA)
Vdc&amp;Remark: -</v>
      </c>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t="s">
        <v>14</v>
      </c>
      <c r="T1659" s="2" t="str">
        <f>ADDRESS(ROW(S1659),COLUMN($S$1))&amp;":"&amp;ADDRESS(ROW(S1689),COLUMN($T$1))</f>
        <v>$S$1659:$T$1689</v>
      </c>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t="str">
        <f>$BB$2</f>
        <v>15V</v>
      </c>
      <c r="T1660" s="3" t="s">
        <v>255</v>
      </c>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t="str">
        <f>$BB$3</f>
        <v>14V</v>
      </c>
      <c r="T1661" s="3">
        <v>1.5</v>
      </c>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t="str">
        <f>$BB$4</f>
        <v>13V</v>
      </c>
      <c r="T1662" s="3">
        <v>0</v>
      </c>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t="str">
        <f>$BB$5</f>
        <v>12V</v>
      </c>
      <c r="T1663" s="3" t="s">
        <v>562</v>
      </c>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t="str">
        <f>$BB$6</f>
        <v>11V</v>
      </c>
      <c r="T1664" s="3" t="s">
        <v>562</v>
      </c>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$BB$7</f>
        <v>10V</v>
      </c>
      <c r="T1665" s="3" t="s">
        <v>562</v>
      </c>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$BB$8</f>
        <v>FIX</v>
      </c>
      <c r="T1666" s="3" t="s">
        <v>562</v>
      </c>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$BB$9</f>
        <v>Space</v>
      </c>
      <c r="T1667" s="3" t="s">
        <v>562</v>
      </c>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$BB$10</f>
        <v>Config2</v>
      </c>
      <c r="T1668" s="3">
        <v>0</v>
      </c>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$BB$11</f>
        <v>-</v>
      </c>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$BB$12</f>
        <v>-</v>
      </c>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$BB$13</f>
        <v>-</v>
      </c>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$BB$14</f>
        <v>-</v>
      </c>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$BB$15</f>
        <v>-</v>
      </c>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$BB$16</f>
        <v>-</v>
      </c>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$BB$17</f>
        <v>-</v>
      </c>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$BB$18</f>
        <v>-</v>
      </c>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$BB$19</f>
        <v>-</v>
      </c>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$BB$20</f>
        <v>-</v>
      </c>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$BB$21</f>
        <v>-</v>
      </c>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$BB$22</f>
        <v>-</v>
      </c>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$BB$23</f>
        <v>-</v>
      </c>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$BB$24</f>
        <v>-</v>
      </c>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$BB$25</f>
        <v>-</v>
      </c>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$BB$26</f>
        <v>-</v>
      </c>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$BB$27</f>
        <v>-</v>
      </c>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$BB$28</f>
        <v>-</v>
      </c>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$BB$29</f>
        <v>-</v>
      </c>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$BB$30</f>
        <v>-</v>
      </c>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$BB$31</f>
        <v>-</v>
      </c>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VLOOKUP(U1691,$DX$1:$DZ$21,3,FALSE)</f>
        <v>-</v>
      </c>
      <c r="AD1691" s="8"/>
    </row>
    <row r="1692" spans="19:45" ht="30" customHeight="1" x14ac:dyDescent="0.25">
      <c r="S1692" s="7" t="s">
        <v>24</v>
      </c>
      <c r="T1692" s="15" t="s">
        <v>606</v>
      </c>
      <c r="U1692" s="5" t="s">
        <v>23</v>
      </c>
      <c r="V1692" s="7" t="str">
        <f>VLOOKUP(U1691,$DX$1:$DZ$21,2,FALSE)</f>
        <v>-</v>
      </c>
      <c r="W1692" s="19"/>
      <c r="X1692" s="19"/>
      <c r="Y1692" s="19"/>
      <c r="Z1692" s="19"/>
      <c r="AA1692" s="5" t="s">
        <v>592</v>
      </c>
      <c r="AB1692" s="26" t="e">
        <f>T1711&amp;"_"&amp;ABS(T1709)&amp;"dB_"&amp;T1713&amp;"_"&amp;T1714&amp;"_"&amp;GetAbsMaxMinText(AF1695:AG1754)&amp;"_"&amp;T1694&amp;"_"&amp;T1693&amp;S1691&amp;"."&amp;T1717</f>
        <v>#N/A</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1175</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VLOOKUP($T1702,$DE$1:$DJ$31,2,FALSE)</f>
        <v>Full</v>
      </c>
      <c r="AO1694" s="56" t="str">
        <f>VLOOKUP($T1702,$DE$1:$DJ$31,3,FALSE)</f>
        <v>Full</v>
      </c>
      <c r="AP1694" s="56" t="str">
        <f>VLOOKUP($T1702,$DE$1:$DJ$31,4,FALSE)</f>
        <v>non</v>
      </c>
      <c r="AQ1694" s="56" t="str">
        <f>VLOOKUP($T1702,$DE$1:$DJ$31,5,FALSE)</f>
        <v>non</v>
      </c>
      <c r="AR1694" s="56" t="str">
        <f>VLOOKUP($T1702,$DE$1:$DJ$31,6,FALSE)</f>
        <v>Full</v>
      </c>
      <c r="AS1694" s="35" t="s">
        <v>726</v>
      </c>
    </row>
    <row r="1695" spans="19:45" ht="30" customHeight="1" x14ac:dyDescent="0.25">
      <c r="S1695" s="7" t="s">
        <v>18</v>
      </c>
      <c r="T1695" s="15" t="s">
        <v>1278</v>
      </c>
      <c r="U1695" s="36" t="str">
        <f t="shared" ref="U1695:U1709" ca="1" si="296">ConfigCode($AA1695,$AN1695,$AO1695,$AP1695,$AQ1695,$AR1695,$AF1695,$AG1695,2)</f>
        <v>Code Error</v>
      </c>
      <c r="V1695" s="37"/>
      <c r="W1695" s="37"/>
      <c r="X1695" s="68"/>
      <c r="Y1695" s="68"/>
      <c r="Z1695" s="55" t="e">
        <f t="shared" ref="Z1695:Z1709" ca="1" si="297" xml:space="preserve">
N("vbias,vlookup vbias range")+
VLOOKUP($AA1695,INDIRECT(BoxVal(ROW($AA1695),34,COLUMN(T1691))),2,FALSE)+
N("gain")+
$AB1695+
N("vcm")+
VLOOKUP($AC1695,$CT$1:$DC$31,7,FALSE)+
N("(vbias*vcp*vbg-vbias)*sensor ratio")+
VbiasCal($AA1695,$AD1695,$AE1695,BoxVal(ROW($AC1695),18,COLUMN($T$22)))+
N("vbias ref+gain ref")+
$V1695+$W1695</f>
        <v>#N/A</v>
      </c>
      <c r="AA1695" s="39" t="s">
        <v>1161</v>
      </c>
      <c r="AB1695" s="40">
        <v>0</v>
      </c>
      <c r="AC1695" s="40" t="s">
        <v>996</v>
      </c>
      <c r="AD1695" s="40">
        <v>1</v>
      </c>
      <c r="AE1695" s="41" t="s">
        <v>436</v>
      </c>
      <c r="AF1695" s="42">
        <v>-38.299999999999997</v>
      </c>
      <c r="AG1695" s="42">
        <v>-37.799999999999997</v>
      </c>
      <c r="AH1695" s="43" t="e">
        <f t="shared" ref="AH1695:AH1709" ca="1" si="298">$AF1695+$Z1695</f>
        <v>#N/A</v>
      </c>
      <c r="AI1695" s="43" t="e">
        <f t="shared" ref="AI1695:AI1709" ca="1" si="299">$AG1695+$Z1695</f>
        <v>#N/A</v>
      </c>
      <c r="AJ1695" s="44" t="e">
        <f t="shared" ref="AJ1695:AJ1709" ca="1" si="300" xml:space="preserve">
N("initial sens-loopgain")+
$AF1695-BoxVal(ROW($AA1695),26,COLUMN(INDIRECT("T"&amp;(INT(ROW($AA1712)/65))*65+2)))</f>
        <v>#N/A</v>
      </c>
      <c r="AK1695" s="44" t="e">
        <f t="shared" ref="AK1695:AK1709" ca="1" si="301">AJ1695+(AG1695-AF1695)</f>
        <v>#N/A</v>
      </c>
      <c r="AL1695" s="44" t="e">
        <f t="shared" ref="AL1695:AL1709" ca="1" si="302" xml:space="preserve">
N("initial sens-loopgain-gain-gain ref-vcm")+
$AH1695-
BoxVal(ROW($AA1695),26,COLUMN(INDIRECT("T"&amp;(INT(ROW($AA1712)/65))*65+2)))-
$AB1695-
$W1695-
IFERROR(VLOOKUP($AC1695,$CT$1:$DC$31,7,FALSE),0)</f>
        <v>#N/A</v>
      </c>
      <c r="AM1695" s="44" t="e">
        <f t="shared" ref="AM1695:AM1709" ca="1" si="303">AL1695+(AG1695-AF1695)</f>
        <v>#N/A</v>
      </c>
      <c r="AN1695" s="36" t="str">
        <f t="shared" ref="AN1695:AN1709" ca="1" si="304">IF(BoxVal(ROW(AA1695),9,COLUMN(T1693))="FIX","00",ManualLookup(AA1695,BoxVal(ROW(AA1695),4,COLUMN(AN1693)),INDIRECT(DN$3)))</f>
        <v>錯誤: 找不到列值 '9V'，搜尋範圍為第 1 到 31 行，欄位 BB</v>
      </c>
      <c r="AO1695" s="36" t="str">
        <f t="shared" ref="AO1695:AO1709" ca="1" si="305">ManualLookup(AB1695,BoxVal(ROW(AB1695),4,COLUMN(AO1693)),INDIRECT(DO$3))</f>
        <v>00</v>
      </c>
      <c r="AP1695" s="36" t="str">
        <f t="shared" ref="AP1695:AP1709" ca="1" si="306">ManualLookup(AC1695,BoxVal(ROW(AC1695),4,COLUMN(AP1693)),INDIRECT(DP$3))</f>
        <v>00</v>
      </c>
      <c r="AQ1695" s="36" t="str">
        <f t="shared" ref="AQ1695:AQ1709" ca="1" si="307">ManualLookup(AD1695,BoxVal(ROW(AD1695),4,COLUMN(AQ1693)),INDIRECT(DQ$3))</f>
        <v>00</v>
      </c>
      <c r="AR1695" s="36" t="str">
        <f t="shared" ref="AR1695:AR1709" ca="1" si="308">ManualLookup(AE1695,BoxVal(ROW(AE1695),4,COLUMN(AR1693)),INDIRECT(DR$3))</f>
        <v>00</v>
      </c>
      <c r="AS1695" s="33"/>
    </row>
    <row r="1696" spans="19:45" ht="30" customHeight="1" x14ac:dyDescent="0.25">
      <c r="S1696" s="7" t="s">
        <v>13</v>
      </c>
      <c r="T1696" s="15" t="s">
        <v>1281</v>
      </c>
      <c r="U1696" s="36" t="str">
        <f t="shared" ca="1" si="296"/>
        <v>Code Error</v>
      </c>
      <c r="V1696" s="37"/>
      <c r="W1696" s="37"/>
      <c r="X1696" s="68"/>
      <c r="Y1696" s="68"/>
      <c r="Z1696" s="55" t="e">
        <f t="shared" ca="1" si="297"/>
        <v>#N/A</v>
      </c>
      <c r="AA1696" s="39" t="s">
        <v>1161</v>
      </c>
      <c r="AB1696" s="40">
        <v>0.5</v>
      </c>
      <c r="AC1696" s="40" t="s">
        <v>996</v>
      </c>
      <c r="AD1696" s="40">
        <v>1</v>
      </c>
      <c r="AE1696" s="41" t="s">
        <v>436</v>
      </c>
      <c r="AF1696" s="42">
        <v>-38.799999999999997</v>
      </c>
      <c r="AG1696" s="47">
        <f t="shared" ref="AG1696:AG1709" si="309">AF1695</f>
        <v>-38.299999999999997</v>
      </c>
      <c r="AH1696" s="43" t="e">
        <f t="shared" ca="1" si="298"/>
        <v>#N/A</v>
      </c>
      <c r="AI1696" s="43" t="e">
        <f t="shared" ca="1" si="299"/>
        <v>#N/A</v>
      </c>
      <c r="AJ1696" s="44" t="e">
        <f t="shared" ca="1" si="300"/>
        <v>#N/A</v>
      </c>
      <c r="AK1696" s="44" t="e">
        <f t="shared" ca="1" si="301"/>
        <v>#N/A</v>
      </c>
      <c r="AL1696" s="44" t="e">
        <f t="shared" ca="1" si="302"/>
        <v>#N/A</v>
      </c>
      <c r="AM1696" s="44" t="e">
        <f t="shared" ca="1" si="303"/>
        <v>#N/A</v>
      </c>
      <c r="AN1696" s="36" t="str">
        <f t="shared" ca="1" si="304"/>
        <v>錯誤: 找不到列值 '9V'，搜尋範圍為第 1 到 31 行，欄位 BB</v>
      </c>
      <c r="AO1696" s="36" t="str">
        <f t="shared" ca="1" si="305"/>
        <v>05</v>
      </c>
      <c r="AP1696" s="36" t="str">
        <f t="shared" ca="1" si="306"/>
        <v>00</v>
      </c>
      <c r="AQ1696" s="36" t="str">
        <f t="shared" ca="1" si="307"/>
        <v>00</v>
      </c>
      <c r="AR1696" s="36" t="str">
        <f t="shared" ca="1" si="308"/>
        <v>00</v>
      </c>
      <c r="AS1696" s="36"/>
    </row>
    <row r="1697" spans="19:45" ht="30" customHeight="1" x14ac:dyDescent="0.25">
      <c r="S1697" s="26"/>
      <c r="T1697" s="17"/>
      <c r="U1697" s="36" t="str">
        <f t="shared" ca="1" si="296"/>
        <v>Code Error</v>
      </c>
      <c r="V1697" s="37"/>
      <c r="W1697" s="37"/>
      <c r="X1697" s="68"/>
      <c r="Y1697" s="68"/>
      <c r="Z1697" s="55" t="e">
        <f t="shared" ca="1" si="297"/>
        <v>#N/A</v>
      </c>
      <c r="AA1697" s="39" t="s">
        <v>965</v>
      </c>
      <c r="AB1697" s="40">
        <v>1</v>
      </c>
      <c r="AC1697" s="40" t="s">
        <v>995</v>
      </c>
      <c r="AD1697" s="40">
        <v>1</v>
      </c>
      <c r="AE1697" s="41" t="s">
        <v>436</v>
      </c>
      <c r="AF1697" s="42">
        <v>-39.299999999999997</v>
      </c>
      <c r="AG1697" s="47">
        <f t="shared" si="309"/>
        <v>-38.799999999999997</v>
      </c>
      <c r="AH1697" s="43" t="e">
        <f t="shared" ca="1" si="298"/>
        <v>#N/A</v>
      </c>
      <c r="AI1697" s="43" t="e">
        <f t="shared" ca="1" si="299"/>
        <v>#N/A</v>
      </c>
      <c r="AJ1697" s="44" t="e">
        <f t="shared" ca="1" si="300"/>
        <v>#N/A</v>
      </c>
      <c r="AK1697" s="44" t="e">
        <f t="shared" ca="1" si="301"/>
        <v>#N/A</v>
      </c>
      <c r="AL1697" s="44" t="e">
        <f t="shared" ca="1" si="302"/>
        <v>#N/A</v>
      </c>
      <c r="AM1697" s="44" t="e">
        <f t="shared" ca="1" si="303"/>
        <v>#N/A</v>
      </c>
      <c r="AN1697" s="36" t="str">
        <f t="shared" ca="1" si="304"/>
        <v>錯誤: 找不到列值 '9V'，搜尋範圍為第 1 到 31 行，欄位 BB</v>
      </c>
      <c r="AO1697" s="36" t="str">
        <f t="shared" ca="1" si="305"/>
        <v>06</v>
      </c>
      <c r="AP1697" s="36" t="str">
        <f t="shared" ca="1" si="306"/>
        <v>00</v>
      </c>
      <c r="AQ1697" s="36" t="str">
        <f t="shared" ca="1" si="307"/>
        <v>00</v>
      </c>
      <c r="AR1697" s="36" t="str">
        <f t="shared" ca="1" si="308"/>
        <v>00</v>
      </c>
      <c r="AS1697" s="36"/>
    </row>
    <row r="1698" spans="19:45" ht="30" customHeight="1" x14ac:dyDescent="0.25">
      <c r="S1698" s="7" t="s">
        <v>19</v>
      </c>
      <c r="T1698" s="15" t="s">
        <v>1161</v>
      </c>
      <c r="U1698" s="36" t="str">
        <f t="shared" ca="1" si="296"/>
        <v>Code Error</v>
      </c>
      <c r="V1698" s="37"/>
      <c r="W1698" s="37"/>
      <c r="X1698" s="68"/>
      <c r="Y1698" s="68"/>
      <c r="Z1698" s="55" t="e">
        <f t="shared" ca="1" si="297"/>
        <v>#N/A</v>
      </c>
      <c r="AA1698" s="39" t="s">
        <v>965</v>
      </c>
      <c r="AB1698" s="40">
        <v>1.5</v>
      </c>
      <c r="AC1698" s="40" t="s">
        <v>995</v>
      </c>
      <c r="AD1698" s="40">
        <v>1</v>
      </c>
      <c r="AE1698" s="41" t="s">
        <v>436</v>
      </c>
      <c r="AF1698" s="42">
        <v>-39.799999999999997</v>
      </c>
      <c r="AG1698" s="47">
        <f t="shared" si="309"/>
        <v>-39.299999999999997</v>
      </c>
      <c r="AH1698" s="43" t="e">
        <f t="shared" ca="1" si="298"/>
        <v>#N/A</v>
      </c>
      <c r="AI1698" s="43" t="e">
        <f t="shared" ca="1" si="299"/>
        <v>#N/A</v>
      </c>
      <c r="AJ1698" s="44" t="e">
        <f t="shared" ca="1" si="300"/>
        <v>#N/A</v>
      </c>
      <c r="AK1698" s="44" t="e">
        <f t="shared" ca="1" si="301"/>
        <v>#N/A</v>
      </c>
      <c r="AL1698" s="44" t="e">
        <f t="shared" ca="1" si="302"/>
        <v>#N/A</v>
      </c>
      <c r="AM1698" s="44" t="e">
        <f t="shared" ca="1" si="303"/>
        <v>#N/A</v>
      </c>
      <c r="AN1698" s="36" t="str">
        <f t="shared" ca="1" si="304"/>
        <v>錯誤: 找不到列值 '9V'，搜尋範圍為第 1 到 31 行，欄位 BB</v>
      </c>
      <c r="AO1698" s="36" t="str">
        <f t="shared" ca="1" si="305"/>
        <v>07</v>
      </c>
      <c r="AP1698" s="36" t="str">
        <f t="shared" ca="1" si="306"/>
        <v>00</v>
      </c>
      <c r="AQ1698" s="36" t="str">
        <f t="shared" ca="1" si="307"/>
        <v>00</v>
      </c>
      <c r="AR1698" s="36" t="str">
        <f t="shared" ca="1" si="308"/>
        <v>00</v>
      </c>
      <c r="AS1698" s="36"/>
    </row>
    <row r="1699" spans="19:45" ht="30" customHeight="1" x14ac:dyDescent="0.25">
      <c r="S1699" s="7" t="s">
        <v>15</v>
      </c>
      <c r="T1699" s="15" t="s">
        <v>1151</v>
      </c>
      <c r="U1699" s="36" t="str">
        <f t="shared" ca="1" si="296"/>
        <v>Code Error</v>
      </c>
      <c r="V1699" s="37">
        <v>0.1</v>
      </c>
      <c r="W1699" s="37"/>
      <c r="X1699" s="68"/>
      <c r="Y1699" s="68"/>
      <c r="Z1699" s="55" t="e">
        <f t="shared" ca="1" si="297"/>
        <v>#N/A</v>
      </c>
      <c r="AA1699" s="39" t="s">
        <v>965</v>
      </c>
      <c r="AB1699" s="40">
        <v>0.5</v>
      </c>
      <c r="AC1699" s="40" t="s">
        <v>995</v>
      </c>
      <c r="AD1699" s="40">
        <v>1</v>
      </c>
      <c r="AE1699" s="41">
        <v>6.7000000000000004E-2</v>
      </c>
      <c r="AF1699" s="42">
        <v>-40.1</v>
      </c>
      <c r="AG1699" s="47">
        <f t="shared" si="309"/>
        <v>-39.799999999999997</v>
      </c>
      <c r="AH1699" s="43" t="e">
        <f t="shared" ca="1" si="298"/>
        <v>#N/A</v>
      </c>
      <c r="AI1699" s="43" t="e">
        <f t="shared" ca="1" si="299"/>
        <v>#N/A</v>
      </c>
      <c r="AJ1699" s="44" t="e">
        <f t="shared" ca="1" si="300"/>
        <v>#N/A</v>
      </c>
      <c r="AK1699" s="44" t="e">
        <f t="shared" ca="1" si="301"/>
        <v>#N/A</v>
      </c>
      <c r="AL1699" s="44" t="e">
        <f t="shared" ca="1" si="302"/>
        <v>#N/A</v>
      </c>
      <c r="AM1699" s="44" t="e">
        <f t="shared" ca="1" si="303"/>
        <v>#N/A</v>
      </c>
      <c r="AN1699" s="36" t="str">
        <f t="shared" ca="1" si="304"/>
        <v>錯誤: 找不到列值 '9V'，搜尋範圍為第 1 到 31 行，欄位 BB</v>
      </c>
      <c r="AO1699" s="36" t="str">
        <f t="shared" ca="1" si="305"/>
        <v>05</v>
      </c>
      <c r="AP1699" s="36" t="str">
        <f t="shared" ca="1" si="306"/>
        <v>00</v>
      </c>
      <c r="AQ1699" s="36" t="str">
        <f t="shared" ca="1" si="307"/>
        <v>00</v>
      </c>
      <c r="AR1699" s="36" t="str">
        <f t="shared" ca="1" si="308"/>
        <v>錯誤: 找不到列值 '0.067'，搜尋範圍為第 1 到 31 行，欄位 BY</v>
      </c>
      <c r="AS1699" s="36"/>
    </row>
    <row r="1700" spans="19:45" ht="30" customHeight="1" x14ac:dyDescent="0.25">
      <c r="S1700" s="7" t="s">
        <v>705</v>
      </c>
      <c r="T1700" s="15" t="s">
        <v>1152</v>
      </c>
      <c r="U1700" s="36" t="str">
        <f t="shared" ca="1" si="296"/>
        <v>Code Error</v>
      </c>
      <c r="V1700" s="37"/>
      <c r="W1700" s="37"/>
      <c r="X1700" s="68"/>
      <c r="Y1700" s="68"/>
      <c r="Z1700" s="55" t="e">
        <f t="shared" ca="1" si="297"/>
        <v>#N/A</v>
      </c>
      <c r="AA1700" s="39" t="s">
        <v>965</v>
      </c>
      <c r="AB1700" s="40">
        <v>1</v>
      </c>
      <c r="AC1700" s="40" t="s">
        <v>995</v>
      </c>
      <c r="AD1700" s="40">
        <v>1</v>
      </c>
      <c r="AE1700" s="41">
        <v>6.7000000000000004E-2</v>
      </c>
      <c r="AF1700" s="42">
        <v>-40.6</v>
      </c>
      <c r="AG1700" s="47">
        <f t="shared" si="309"/>
        <v>-40.1</v>
      </c>
      <c r="AH1700" s="43" t="e">
        <f t="shared" ca="1" si="298"/>
        <v>#N/A</v>
      </c>
      <c r="AI1700" s="43" t="e">
        <f t="shared" ca="1" si="299"/>
        <v>#N/A</v>
      </c>
      <c r="AJ1700" s="44" t="e">
        <f t="shared" ca="1" si="300"/>
        <v>#N/A</v>
      </c>
      <c r="AK1700" s="44" t="e">
        <f t="shared" ca="1" si="301"/>
        <v>#N/A</v>
      </c>
      <c r="AL1700" s="44" t="e">
        <f t="shared" ca="1" si="302"/>
        <v>#N/A</v>
      </c>
      <c r="AM1700" s="44" t="e">
        <f t="shared" ca="1" si="303"/>
        <v>#N/A</v>
      </c>
      <c r="AN1700" s="36" t="str">
        <f t="shared" ca="1" si="304"/>
        <v>錯誤: 找不到列值 '9V'，搜尋範圍為第 1 到 31 行，欄位 BB</v>
      </c>
      <c r="AO1700" s="36" t="str">
        <f t="shared" ca="1" si="305"/>
        <v>06</v>
      </c>
      <c r="AP1700" s="36" t="str">
        <f t="shared" ca="1" si="306"/>
        <v>00</v>
      </c>
      <c r="AQ1700" s="36" t="str">
        <f t="shared" ca="1" si="307"/>
        <v>00</v>
      </c>
      <c r="AR1700" s="36" t="str">
        <f t="shared" ca="1" si="308"/>
        <v>錯誤: 找不到列值 '0.067'，搜尋範圍為第 1 到 31 行，欄位 BY</v>
      </c>
      <c r="AS1700" s="36"/>
    </row>
    <row r="1701" spans="19:45" ht="30" customHeight="1" x14ac:dyDescent="0.25">
      <c r="S1701" s="7" t="s">
        <v>605</v>
      </c>
      <c r="T1701" s="15" t="s">
        <v>991</v>
      </c>
      <c r="U1701" s="36" t="str">
        <f t="shared" ca="1" si="296"/>
        <v>0x05=-41.00,-40.60;</v>
      </c>
      <c r="V1701" s="37">
        <v>0.15</v>
      </c>
      <c r="W1701" s="37"/>
      <c r="X1701" s="68"/>
      <c r="Y1701" s="68"/>
      <c r="Z1701" s="55" t="e">
        <f t="shared" ca="1" si="297"/>
        <v>#VALUE!</v>
      </c>
      <c r="AA1701" s="39" t="s">
        <v>584</v>
      </c>
      <c r="AB1701" s="40">
        <v>0.5</v>
      </c>
      <c r="AC1701" s="40" t="s">
        <v>995</v>
      </c>
      <c r="AD1701" s="40">
        <v>1</v>
      </c>
      <c r="AE1701" s="41" t="s">
        <v>436</v>
      </c>
      <c r="AF1701" s="42">
        <v>-41</v>
      </c>
      <c r="AG1701" s="47">
        <f t="shared" si="309"/>
        <v>-40.6</v>
      </c>
      <c r="AH1701" s="43" t="e">
        <f t="shared" ca="1" si="298"/>
        <v>#VALUE!</v>
      </c>
      <c r="AI1701" s="43" t="e">
        <f t="shared" ca="1" si="299"/>
        <v>#VALUE!</v>
      </c>
      <c r="AJ1701" s="44" t="e">
        <f t="shared" ca="1" si="300"/>
        <v>#N/A</v>
      </c>
      <c r="AK1701" s="44" t="e">
        <f t="shared" ca="1" si="301"/>
        <v>#N/A</v>
      </c>
      <c r="AL1701" s="44" t="e">
        <f t="shared" ca="1" si="302"/>
        <v>#VALUE!</v>
      </c>
      <c r="AM1701" s="44" t="e">
        <f t="shared" ca="1" si="303"/>
        <v>#VALUE!</v>
      </c>
      <c r="AN1701" s="36" t="str">
        <f t="shared" ca="1" si="304"/>
        <v>00</v>
      </c>
      <c r="AO1701" s="36" t="str">
        <f t="shared" ca="1" si="305"/>
        <v>05</v>
      </c>
      <c r="AP1701" s="36" t="str">
        <f t="shared" ca="1" si="306"/>
        <v>00</v>
      </c>
      <c r="AQ1701" s="36" t="str">
        <f t="shared" ca="1" si="307"/>
        <v>00</v>
      </c>
      <c r="AR1701" s="36" t="str">
        <f t="shared" ca="1" si="308"/>
        <v>00</v>
      </c>
      <c r="AS1701" s="36"/>
    </row>
    <row r="1702" spans="19:45" ht="30" customHeight="1" x14ac:dyDescent="0.25">
      <c r="S1702" s="7" t="s">
        <v>721</v>
      </c>
      <c r="T1702" s="15" t="s">
        <v>26</v>
      </c>
      <c r="U1702" s="36" t="str">
        <f t="shared" ca="1" si="296"/>
        <v>0x06=-41.50,-41.00;</v>
      </c>
      <c r="V1702" s="37"/>
      <c r="W1702" s="37"/>
      <c r="X1702" s="68"/>
      <c r="Y1702" s="68"/>
      <c r="Z1702" s="55" t="e">
        <f t="shared" ca="1" si="297"/>
        <v>#VALUE!</v>
      </c>
      <c r="AA1702" s="39" t="s">
        <v>584</v>
      </c>
      <c r="AB1702" s="40">
        <v>1</v>
      </c>
      <c r="AC1702" s="40" t="s">
        <v>995</v>
      </c>
      <c r="AD1702" s="40">
        <v>1</v>
      </c>
      <c r="AE1702" s="41" t="s">
        <v>436</v>
      </c>
      <c r="AF1702" s="42">
        <v>-41.5</v>
      </c>
      <c r="AG1702" s="47">
        <f t="shared" si="309"/>
        <v>-41</v>
      </c>
      <c r="AH1702" s="43" t="e">
        <f t="shared" ca="1" si="298"/>
        <v>#VALUE!</v>
      </c>
      <c r="AI1702" s="43" t="e">
        <f t="shared" ca="1" si="299"/>
        <v>#VALUE!</v>
      </c>
      <c r="AJ1702" s="44" t="e">
        <f t="shared" ca="1" si="300"/>
        <v>#N/A</v>
      </c>
      <c r="AK1702" s="44" t="e">
        <f t="shared" ca="1" si="301"/>
        <v>#N/A</v>
      </c>
      <c r="AL1702" s="44" t="e">
        <f t="shared" ca="1" si="302"/>
        <v>#VALUE!</v>
      </c>
      <c r="AM1702" s="44" t="e">
        <f t="shared" ca="1" si="303"/>
        <v>#VALUE!</v>
      </c>
      <c r="AN1702" s="36" t="str">
        <f t="shared" ca="1" si="304"/>
        <v>00</v>
      </c>
      <c r="AO1702" s="36" t="str">
        <f t="shared" ca="1" si="305"/>
        <v>06</v>
      </c>
      <c r="AP1702" s="36" t="str">
        <f t="shared" ca="1" si="306"/>
        <v>00</v>
      </c>
      <c r="AQ1702" s="36" t="str">
        <f t="shared" ca="1" si="307"/>
        <v>00</v>
      </c>
      <c r="AR1702" s="36" t="str">
        <f t="shared" ca="1" si="308"/>
        <v>00</v>
      </c>
      <c r="AS1702" s="36"/>
    </row>
    <row r="1703" spans="19:45" ht="30" customHeight="1" x14ac:dyDescent="0.25">
      <c r="S1703" s="7" t="s">
        <v>20</v>
      </c>
      <c r="T1703" s="15">
        <v>-38</v>
      </c>
      <c r="U1703" s="36" t="str">
        <f t="shared" ca="1" si="296"/>
        <v>0x07=-42.00,-41.50;</v>
      </c>
      <c r="V1703" s="37"/>
      <c r="W1703" s="37"/>
      <c r="X1703" s="38"/>
      <c r="Y1703" s="38"/>
      <c r="Z1703" s="55" t="e">
        <f t="shared" ca="1" si="297"/>
        <v>#VALUE!</v>
      </c>
      <c r="AA1703" s="39" t="s">
        <v>584</v>
      </c>
      <c r="AB1703" s="40">
        <v>1.5</v>
      </c>
      <c r="AC1703" s="40" t="s">
        <v>995</v>
      </c>
      <c r="AD1703" s="40">
        <v>1</v>
      </c>
      <c r="AE1703" s="41" t="s">
        <v>436</v>
      </c>
      <c r="AF1703" s="42">
        <v>-42</v>
      </c>
      <c r="AG1703" s="47">
        <f t="shared" si="309"/>
        <v>-41.5</v>
      </c>
      <c r="AH1703" s="43" t="e">
        <f t="shared" ca="1" si="298"/>
        <v>#VALUE!</v>
      </c>
      <c r="AI1703" s="43" t="e">
        <f t="shared" ca="1" si="299"/>
        <v>#VALUE!</v>
      </c>
      <c r="AJ1703" s="44" t="e">
        <f t="shared" ca="1" si="300"/>
        <v>#N/A</v>
      </c>
      <c r="AK1703" s="44" t="e">
        <f t="shared" ca="1" si="301"/>
        <v>#N/A</v>
      </c>
      <c r="AL1703" s="44" t="e">
        <f t="shared" ca="1" si="302"/>
        <v>#VALUE!</v>
      </c>
      <c r="AM1703" s="44" t="e">
        <f t="shared" ca="1" si="303"/>
        <v>#VALUE!</v>
      </c>
      <c r="AN1703" s="36" t="str">
        <f t="shared" ca="1" si="304"/>
        <v>00</v>
      </c>
      <c r="AO1703" s="36" t="str">
        <f t="shared" ca="1" si="305"/>
        <v>07</v>
      </c>
      <c r="AP1703" s="36" t="str">
        <f t="shared" ca="1" si="306"/>
        <v>00</v>
      </c>
      <c r="AQ1703" s="36" t="str">
        <f t="shared" ca="1" si="307"/>
        <v>00</v>
      </c>
      <c r="AR1703" s="36" t="str">
        <f t="shared" ca="1" si="308"/>
        <v>00</v>
      </c>
      <c r="AS1703" s="36"/>
    </row>
    <row r="1704" spans="19:45" ht="30" customHeight="1" x14ac:dyDescent="0.25">
      <c r="S1704" s="7" t="s">
        <v>691</v>
      </c>
      <c r="T1704" s="15" t="s">
        <v>1088</v>
      </c>
      <c r="U1704" s="36" t="str">
        <f t="shared" ca="1" si="296"/>
        <v>Code Error</v>
      </c>
      <c r="V1704" s="37"/>
      <c r="W1704" s="37"/>
      <c r="X1704" s="38"/>
      <c r="Y1704" s="38"/>
      <c r="Z1704" s="55" t="e">
        <f t="shared" ca="1" si="297"/>
        <v>#VALUE!</v>
      </c>
      <c r="AA1704" s="39" t="s">
        <v>584</v>
      </c>
      <c r="AB1704" s="40">
        <v>2</v>
      </c>
      <c r="AC1704" s="40" t="s">
        <v>995</v>
      </c>
      <c r="AD1704" s="40">
        <v>1</v>
      </c>
      <c r="AE1704" s="41" t="s">
        <v>436</v>
      </c>
      <c r="AF1704" s="42">
        <v>-42.5</v>
      </c>
      <c r="AG1704" s="47">
        <f t="shared" si="309"/>
        <v>-42</v>
      </c>
      <c r="AH1704" s="43" t="e">
        <f t="shared" ca="1" si="298"/>
        <v>#VALUE!</v>
      </c>
      <c r="AI1704" s="43" t="e">
        <f t="shared" ca="1" si="299"/>
        <v>#VALUE!</v>
      </c>
      <c r="AJ1704" s="44" t="e">
        <f t="shared" ca="1" si="300"/>
        <v>#N/A</v>
      </c>
      <c r="AK1704" s="44" t="e">
        <f t="shared" ca="1" si="301"/>
        <v>#N/A</v>
      </c>
      <c r="AL1704" s="44" t="e">
        <f t="shared" ca="1" si="302"/>
        <v>#VALUE!</v>
      </c>
      <c r="AM1704" s="44" t="e">
        <f t="shared" ca="1" si="303"/>
        <v>#VALUE!</v>
      </c>
      <c r="AN1704" s="36" t="str">
        <f t="shared" ca="1" si="304"/>
        <v>00</v>
      </c>
      <c r="AO1704" s="36" t="str">
        <f t="shared" ca="1" si="305"/>
        <v>錯誤: 找不到列值 '2'，搜尋範圍為第 1 到 31 行，欄位 BM</v>
      </c>
      <c r="AP1704" s="36" t="str">
        <f t="shared" ca="1" si="306"/>
        <v>00</v>
      </c>
      <c r="AQ1704" s="36" t="str">
        <f t="shared" ca="1" si="307"/>
        <v>00</v>
      </c>
      <c r="AR1704" s="36" t="str">
        <f t="shared" ca="1" si="308"/>
        <v>00</v>
      </c>
      <c r="AS1704" s="36"/>
    </row>
    <row r="1705" spans="19:45" ht="30" customHeight="1" x14ac:dyDescent="0.25">
      <c r="S1705" s="7" t="s">
        <v>544</v>
      </c>
      <c r="T1705" s="15" t="s">
        <v>1085</v>
      </c>
      <c r="U1705" s="36" t="str">
        <f t="shared" ca="1" si="296"/>
        <v>Code Error</v>
      </c>
      <c r="V1705" s="37">
        <v>-0.1</v>
      </c>
      <c r="W1705" s="37"/>
      <c r="X1705" s="38"/>
      <c r="Y1705" s="38"/>
      <c r="Z1705" s="48">
        <f t="shared" ca="1" si="297"/>
        <v>1.637</v>
      </c>
      <c r="AA1705" s="39" t="s">
        <v>584</v>
      </c>
      <c r="AB1705" s="40">
        <v>1</v>
      </c>
      <c r="AC1705" s="40" t="s">
        <v>995</v>
      </c>
      <c r="AD1705" s="40">
        <v>1</v>
      </c>
      <c r="AE1705" s="41">
        <v>6.7000000000000004E-2</v>
      </c>
      <c r="AF1705" s="42">
        <v>-42.7</v>
      </c>
      <c r="AG1705" s="49">
        <f t="shared" si="309"/>
        <v>-42.5</v>
      </c>
      <c r="AH1705" s="43">
        <f t="shared" ca="1" si="298"/>
        <v>-41.063000000000002</v>
      </c>
      <c r="AI1705" s="43">
        <f t="shared" ca="1" si="299"/>
        <v>-40.863</v>
      </c>
      <c r="AJ1705" s="44" t="e">
        <f t="shared" ca="1" si="300"/>
        <v>#N/A</v>
      </c>
      <c r="AK1705" s="44" t="e">
        <f t="shared" ca="1" si="301"/>
        <v>#N/A</v>
      </c>
      <c r="AL1705" s="44" t="e">
        <f t="shared" ca="1" si="302"/>
        <v>#N/A</v>
      </c>
      <c r="AM1705" s="44" t="e">
        <f t="shared" ca="1" si="303"/>
        <v>#N/A</v>
      </c>
      <c r="AN1705" s="36" t="str">
        <f t="shared" ca="1" si="304"/>
        <v>00</v>
      </c>
      <c r="AO1705" s="36" t="str">
        <f t="shared" ca="1" si="305"/>
        <v>06</v>
      </c>
      <c r="AP1705" s="36" t="str">
        <f t="shared" ca="1" si="306"/>
        <v>00</v>
      </c>
      <c r="AQ1705" s="36" t="str">
        <f t="shared" ca="1" si="307"/>
        <v>00</v>
      </c>
      <c r="AR1705" s="36" t="str">
        <f t="shared" ca="1" si="308"/>
        <v>錯誤: 找不到列值 '0.067'，搜尋範圍為第 1 到 31 行，欄位 BY</v>
      </c>
      <c r="AS1705" s="36"/>
    </row>
    <row r="1706" spans="19:45" ht="30" customHeight="1" x14ac:dyDescent="0.25">
      <c r="S1706" s="7" t="s">
        <v>12</v>
      </c>
      <c r="T1706" s="15" t="s">
        <v>548</v>
      </c>
      <c r="U1706" s="36" t="str">
        <f t="shared" ca="1" si="296"/>
        <v>Code Error</v>
      </c>
      <c r="V1706" s="37">
        <v>-0.3</v>
      </c>
      <c r="W1706" s="37"/>
      <c r="X1706" s="38"/>
      <c r="Y1706" s="38"/>
      <c r="Z1706" s="48">
        <f t="shared" ca="1" si="297"/>
        <v>1.9370000000000001</v>
      </c>
      <c r="AA1706" s="39" t="s">
        <v>584</v>
      </c>
      <c r="AB1706" s="40">
        <v>1.5</v>
      </c>
      <c r="AC1706" s="40" t="s">
        <v>995</v>
      </c>
      <c r="AD1706" s="40">
        <v>1</v>
      </c>
      <c r="AE1706" s="41">
        <v>6.7000000000000004E-2</v>
      </c>
      <c r="AF1706" s="42">
        <v>-43</v>
      </c>
      <c r="AG1706" s="49">
        <f t="shared" si="309"/>
        <v>-42.7</v>
      </c>
      <c r="AH1706" s="43">
        <f t="shared" ca="1" si="298"/>
        <v>-41.063000000000002</v>
      </c>
      <c r="AI1706" s="43">
        <f t="shared" ca="1" si="299"/>
        <v>-40.763000000000005</v>
      </c>
      <c r="AJ1706" s="44" t="e">
        <f t="shared" ca="1" si="300"/>
        <v>#N/A</v>
      </c>
      <c r="AK1706" s="44" t="e">
        <f t="shared" ca="1" si="301"/>
        <v>#N/A</v>
      </c>
      <c r="AL1706" s="44" t="e">
        <f t="shared" ca="1" si="302"/>
        <v>#N/A</v>
      </c>
      <c r="AM1706" s="44" t="e">
        <f t="shared" ca="1" si="303"/>
        <v>#N/A</v>
      </c>
      <c r="AN1706" s="36" t="str">
        <f t="shared" ca="1" si="304"/>
        <v>00</v>
      </c>
      <c r="AO1706" s="36" t="str">
        <f t="shared" ca="1" si="305"/>
        <v>07</v>
      </c>
      <c r="AP1706" s="36" t="str">
        <f t="shared" ca="1" si="306"/>
        <v>00</v>
      </c>
      <c r="AQ1706" s="36" t="str">
        <f t="shared" ca="1" si="307"/>
        <v>00</v>
      </c>
      <c r="AR1706" s="36" t="str">
        <f t="shared" ca="1" si="308"/>
        <v>錯誤: 找不到列值 '0.067'，搜尋範圍為第 1 到 31 行，欄位 BY</v>
      </c>
      <c r="AS1706" s="36"/>
    </row>
    <row r="1707" spans="19:45" ht="30" customHeight="1" x14ac:dyDescent="0.25">
      <c r="S1707" s="26" t="s">
        <v>773</v>
      </c>
      <c r="T1707" s="15" t="s">
        <v>562</v>
      </c>
      <c r="U1707" s="36" t="str">
        <f t="shared" ca="1" si="296"/>
        <v>Code Error</v>
      </c>
      <c r="V1707" s="37">
        <v>-0.4</v>
      </c>
      <c r="W1707" s="37"/>
      <c r="X1707" s="38"/>
      <c r="Y1707" s="38"/>
      <c r="Z1707" s="48">
        <f t="shared" ca="1" si="297"/>
        <v>2.3370000000000002</v>
      </c>
      <c r="AA1707" s="39" t="s">
        <v>584</v>
      </c>
      <c r="AB1707" s="40">
        <v>2</v>
      </c>
      <c r="AC1707" s="40" t="s">
        <v>995</v>
      </c>
      <c r="AD1707" s="40">
        <v>1</v>
      </c>
      <c r="AE1707" s="41">
        <v>6.7000000000000004E-2</v>
      </c>
      <c r="AF1707" s="42">
        <v>-43.4</v>
      </c>
      <c r="AG1707" s="49">
        <f t="shared" si="309"/>
        <v>-43</v>
      </c>
      <c r="AH1707" s="43">
        <f t="shared" ca="1" si="298"/>
        <v>-41.062999999999995</v>
      </c>
      <c r="AI1707" s="43">
        <f t="shared" ca="1" si="299"/>
        <v>-40.662999999999997</v>
      </c>
      <c r="AJ1707" s="44" t="e">
        <f t="shared" ca="1" si="300"/>
        <v>#N/A</v>
      </c>
      <c r="AK1707" s="44" t="e">
        <f t="shared" ca="1" si="301"/>
        <v>#N/A</v>
      </c>
      <c r="AL1707" s="44" t="e">
        <f t="shared" ca="1" si="302"/>
        <v>#N/A</v>
      </c>
      <c r="AM1707" s="44" t="e">
        <f t="shared" ca="1" si="303"/>
        <v>#N/A</v>
      </c>
      <c r="AN1707" s="36" t="str">
        <f t="shared" ca="1" si="304"/>
        <v>00</v>
      </c>
      <c r="AO1707" s="36" t="str">
        <f t="shared" ca="1" si="305"/>
        <v>錯誤: 找不到列值 '2'，搜尋範圍為第 1 到 31 行，欄位 BM</v>
      </c>
      <c r="AP1707" s="36" t="str">
        <f t="shared" ca="1" si="306"/>
        <v>00</v>
      </c>
      <c r="AQ1707" s="36" t="str">
        <f t="shared" ca="1" si="307"/>
        <v>00</v>
      </c>
      <c r="AR1707" s="36" t="str">
        <f t="shared" ca="1" si="308"/>
        <v>錯誤: 找不到列值 '0.067'，搜尋範圍為第 1 到 31 行，欄位 BY</v>
      </c>
      <c r="AS1707" s="36"/>
    </row>
    <row r="1708" spans="19:45" ht="30" customHeight="1" x14ac:dyDescent="0.25">
      <c r="S1708" s="7" t="s">
        <v>573</v>
      </c>
      <c r="T1708" s="15">
        <v>1.1000000000000001</v>
      </c>
      <c r="U1708" s="36" t="str">
        <f t="shared" ca="1" si="296"/>
        <v>Code Error</v>
      </c>
      <c r="V1708" s="37">
        <v>-0.55000000000000004</v>
      </c>
      <c r="W1708" s="37"/>
      <c r="X1708" s="38"/>
      <c r="Y1708" s="38"/>
      <c r="Z1708" s="48">
        <f t="shared" ca="1" si="297"/>
        <v>2.6870000000000003</v>
      </c>
      <c r="AA1708" s="39" t="s">
        <v>584</v>
      </c>
      <c r="AB1708" s="40">
        <v>2.5</v>
      </c>
      <c r="AC1708" s="40" t="s">
        <v>995</v>
      </c>
      <c r="AD1708" s="40">
        <v>1</v>
      </c>
      <c r="AE1708" s="41">
        <v>6.7000000000000004E-2</v>
      </c>
      <c r="AF1708" s="42">
        <v>-44.1</v>
      </c>
      <c r="AG1708" s="49">
        <f t="shared" si="309"/>
        <v>-43.4</v>
      </c>
      <c r="AH1708" s="43">
        <f t="shared" ca="1" si="298"/>
        <v>-41.413000000000004</v>
      </c>
      <c r="AI1708" s="43">
        <f t="shared" ca="1" si="299"/>
        <v>-40.713000000000001</v>
      </c>
      <c r="AJ1708" s="44" t="e">
        <f t="shared" ca="1" si="300"/>
        <v>#N/A</v>
      </c>
      <c r="AK1708" s="44" t="e">
        <f t="shared" ca="1" si="301"/>
        <v>#N/A</v>
      </c>
      <c r="AL1708" s="44" t="e">
        <f t="shared" ca="1" si="302"/>
        <v>#N/A</v>
      </c>
      <c r="AM1708" s="44" t="e">
        <f t="shared" ca="1" si="303"/>
        <v>#N/A</v>
      </c>
      <c r="AN1708" s="36" t="str">
        <f t="shared" ca="1" si="304"/>
        <v>00</v>
      </c>
      <c r="AO1708" s="36" t="str">
        <f t="shared" ca="1" si="305"/>
        <v>08</v>
      </c>
      <c r="AP1708" s="36" t="str">
        <f t="shared" ca="1" si="306"/>
        <v>00</v>
      </c>
      <c r="AQ1708" s="36" t="str">
        <f t="shared" ca="1" si="307"/>
        <v>00</v>
      </c>
      <c r="AR1708" s="36" t="str">
        <f t="shared" ca="1" si="308"/>
        <v>錯誤: 找不到列值 '0.067'，搜尋範圍為第 1 到 31 行，欄位 BY</v>
      </c>
      <c r="AS1708" s="36"/>
    </row>
    <row r="1709" spans="19:45" ht="30" customHeight="1" x14ac:dyDescent="0.25">
      <c r="S1709" s="7" t="s">
        <v>590</v>
      </c>
      <c r="T1709" s="15">
        <f>VLOOKUP(T1694,MPN!$A$1:$E$997,4,FALSE)</f>
        <v>-38</v>
      </c>
      <c r="U1709" s="36" t="str">
        <f t="shared" ca="1" si="296"/>
        <v>Code Error</v>
      </c>
      <c r="V1709" s="37">
        <v>-0.65</v>
      </c>
      <c r="W1709" s="37"/>
      <c r="X1709" s="38"/>
      <c r="Y1709" s="38"/>
      <c r="Z1709" s="48">
        <f t="shared" ca="1" si="297"/>
        <v>3.5870000000000002</v>
      </c>
      <c r="AA1709" s="39" t="s">
        <v>584</v>
      </c>
      <c r="AB1709" s="40">
        <v>3.5</v>
      </c>
      <c r="AC1709" s="40" t="s">
        <v>995</v>
      </c>
      <c r="AD1709" s="40">
        <v>1</v>
      </c>
      <c r="AE1709" s="41">
        <v>6.7000000000000004E-2</v>
      </c>
      <c r="AF1709" s="42">
        <v>-45</v>
      </c>
      <c r="AG1709" s="49">
        <f t="shared" si="309"/>
        <v>-44.1</v>
      </c>
      <c r="AH1709" s="43">
        <f t="shared" ca="1" si="298"/>
        <v>-41.412999999999997</v>
      </c>
      <c r="AI1709" s="43">
        <f t="shared" ca="1" si="299"/>
        <v>-40.512999999999998</v>
      </c>
      <c r="AJ1709" s="44" t="e">
        <f t="shared" ca="1" si="300"/>
        <v>#N/A</v>
      </c>
      <c r="AK1709" s="44" t="e">
        <f t="shared" ca="1" si="301"/>
        <v>#N/A</v>
      </c>
      <c r="AL1709" s="44" t="e">
        <f t="shared" ca="1" si="302"/>
        <v>#N/A</v>
      </c>
      <c r="AM1709" s="44" t="e">
        <f t="shared" ca="1" si="303"/>
        <v>#N/A</v>
      </c>
      <c r="AN1709" s="36" t="str">
        <f t="shared" ca="1" si="304"/>
        <v>00</v>
      </c>
      <c r="AO1709" s="36" t="str">
        <f t="shared" ca="1" si="305"/>
        <v>09</v>
      </c>
      <c r="AP1709" s="36" t="str">
        <f t="shared" ca="1" si="306"/>
        <v>00</v>
      </c>
      <c r="AQ1709" s="36" t="str">
        <f t="shared" ca="1" si="307"/>
        <v>00</v>
      </c>
      <c r="AR1709" s="36" t="str">
        <f t="shared" ca="1" si="308"/>
        <v>錯誤: 找不到列值 '0.067'，搜尋範圍為第 1 到 31 行，欄位 BY</v>
      </c>
      <c r="AS1709" s="36"/>
    </row>
    <row r="1710" spans="19:45" ht="30" customHeight="1" x14ac:dyDescent="0.25">
      <c r="S1710" s="7" t="s">
        <v>693</v>
      </c>
      <c r="T1710" s="15">
        <v>0.8</v>
      </c>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e">
        <f>VLOOKUP($T1698,$AU$1:$AZ$31,MATCH($T1692,$AU$1:$AZ$1,0),FALSE)&amp;"_"&amp;T1700</f>
        <v>#N/A</v>
      </c>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VLOOKUP($T1694,MPN!$A$1:$E$497,2,FALSE)</f>
        <v>AMIC</v>
      </c>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S1713" s="7" t="s">
        <v>16</v>
      </c>
      <c r="T1713" s="7" t="str">
        <f>VLOOKUP($T1695,ASIC!$A$1:$B$200,2,FALSE)</f>
        <v>304ZA</v>
      </c>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S1714" s="7" t="s">
        <v>17</v>
      </c>
      <c r="T1714" s="7" t="str">
        <f>VLOOKUP($T1696,Sensor!$A$1:$B$100,2,FALSE)</f>
        <v>2410A</v>
      </c>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S1715" s="7" t="s">
        <v>21</v>
      </c>
      <c r="T1715" s="7" t="str">
        <f>VLOOKUP($T1694,MPN!$A$1:$E$497,5,FALSE)</f>
        <v>Default</v>
      </c>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S1716" s="7" t="s">
        <v>545</v>
      </c>
      <c r="T1716" s="7" t="e">
        <f>VLOOKUP(T1705,$DT$1:$DV$31,3,FALSE)</f>
        <v>#N/A</v>
      </c>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S1717" s="7" t="s">
        <v>22</v>
      </c>
      <c r="T1717" s="15">
        <v>6</v>
      </c>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S1718" s="7" t="s">
        <v>696</v>
      </c>
      <c r="T1718" s="28">
        <v>45668</v>
      </c>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S1719" s="7" t="s">
        <v>694</v>
      </c>
      <c r="T1719" s="15" t="s">
        <v>994</v>
      </c>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S1720" s="7" t="s">
        <v>697</v>
      </c>
      <c r="T1720" s="7">
        <f ca="1">COUNTA(U1695:U1754)</f>
        <v>15</v>
      </c>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S1721" s="7" t="s">
        <v>715</v>
      </c>
      <c r="T1721" s="7" t="str">
        <f>T1709&amp;"+/-"&amp;T1710&amp;" "&amp;T1719</f>
        <v>-38+/-0.8 dBV</v>
      </c>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S1722" s="7" t="s">
        <v>719</v>
      </c>
      <c r="T1722" s="54" t="str">
        <f>T1701&amp;" : "&amp;T1704&amp;" "&amp;"(uA)"&amp;CHAR(10)&amp;"Vdc&amp;Remark: "&amp;T1707</f>
        <v>3.3V : 70~150 (uA)
Vdc&amp;Remark: -</v>
      </c>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t="s">
        <v>14</v>
      </c>
      <c r="T1724" s="2" t="str">
        <f>ADDRESS(ROW(S1724),COLUMN($S$1))&amp;":"&amp;ADDRESS(ROW(S1754),COLUMN($T$1))</f>
        <v>$S$1724:$T$1754</v>
      </c>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t="str">
        <f>$BB$2</f>
        <v>15V</v>
      </c>
      <c r="T1725" s="3" t="s">
        <v>255</v>
      </c>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t="str">
        <f>$BB$3</f>
        <v>14V</v>
      </c>
      <c r="T1726" s="3" t="s">
        <v>562</v>
      </c>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t="str">
        <f>$BB$4</f>
        <v>13V</v>
      </c>
      <c r="T1727" s="3" t="s">
        <v>562</v>
      </c>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t="str">
        <f>$BB$5</f>
        <v>12V</v>
      </c>
      <c r="T1728" s="3">
        <v>3.9</v>
      </c>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$BB$6</f>
        <v>11V</v>
      </c>
      <c r="T1729" s="3">
        <v>2.2000000000000002</v>
      </c>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$BB$7</f>
        <v>10V</v>
      </c>
      <c r="T1730" s="3">
        <v>0</v>
      </c>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$BB$8</f>
        <v>FIX</v>
      </c>
      <c r="T1731" s="3">
        <v>-2.2999999999999998</v>
      </c>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$BB$9</f>
        <v>Space</v>
      </c>
      <c r="T1732" s="3" t="s">
        <v>562</v>
      </c>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$BB$10</f>
        <v>Config2</v>
      </c>
      <c r="T1733" s="3">
        <v>0</v>
      </c>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$BB$11</f>
        <v>-</v>
      </c>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$BB$12</f>
        <v>-</v>
      </c>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$BB$13</f>
        <v>-</v>
      </c>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$BB$14</f>
        <v>-</v>
      </c>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$BB$15</f>
        <v>-</v>
      </c>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$BB$16</f>
        <v>-</v>
      </c>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$BB$17</f>
        <v>-</v>
      </c>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$BB$18</f>
        <v>-</v>
      </c>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$BB$19</f>
        <v>-</v>
      </c>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$BB$20</f>
        <v>-</v>
      </c>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$BB$21</f>
        <v>-</v>
      </c>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$BB$22</f>
        <v>-</v>
      </c>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$BB$23</f>
        <v>-</v>
      </c>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$BB$24</f>
        <v>-</v>
      </c>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$BB$25</f>
        <v>-</v>
      </c>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$BB$26</f>
        <v>-</v>
      </c>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$BB$27</f>
        <v>-</v>
      </c>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$BB$28</f>
        <v>-</v>
      </c>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$BB$29</f>
        <v>-</v>
      </c>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$BB$30</f>
        <v>-</v>
      </c>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$BB$31</f>
        <v>-</v>
      </c>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VLOOKUP(U1756,$DX$1:$DZ$21,3,FALSE)</f>
        <v>-</v>
      </c>
      <c r="AD1756" s="8"/>
    </row>
    <row r="1757" spans="19:45" ht="30" customHeight="1" x14ac:dyDescent="0.25">
      <c r="S1757" s="7" t="s">
        <v>24</v>
      </c>
      <c r="T1757" s="15" t="s">
        <v>606</v>
      </c>
      <c r="U1757" s="5" t="s">
        <v>23</v>
      </c>
      <c r="V1757" s="7" t="str">
        <f>VLOOKUP(U1756,$DX$1:$DZ$21,2,FALSE)</f>
        <v>-</v>
      </c>
      <c r="W1757" s="19"/>
      <c r="X1757" s="19"/>
      <c r="Y1757" s="19"/>
      <c r="Z1757" s="19"/>
      <c r="AA1757" s="5" t="s">
        <v>592</v>
      </c>
      <c r="AB1757" s="26" t="str">
        <f>T1776&amp;"_"&amp;ABS(T1774)&amp;"dB_"&amp;T1778&amp;"_"&amp;T1779&amp;"_"&amp;GetAbsMaxMinText(AF1760:AG1819)&amp;"_"&amp;T1759&amp;"_"&amp;T1758&amp;S1756&amp;"."&amp;T1782</f>
        <v>12V_TestMode_38dB_304ZA_N005A_400_463_ZTS6856SE_MP28.6</v>
      </c>
      <c r="AC1757" s="18"/>
      <c r="AD1757" s="18"/>
      <c r="AE1757" s="18"/>
      <c r="AF1757" s="18"/>
      <c r="AG1757" s="18"/>
      <c r="AH1757" s="19"/>
      <c r="AI1757" s="19" t="s">
        <v>2</v>
      </c>
      <c r="AJ1757" s="16" t="s">
        <v>1306</v>
      </c>
      <c r="AK1757" s="16"/>
      <c r="AL1757" s="16"/>
      <c r="AM1757" s="16"/>
      <c r="AN1757" s="16"/>
      <c r="AO1757" s="16"/>
      <c r="AP1757" s="16"/>
      <c r="AQ1757" s="16"/>
      <c r="AR1757" s="16"/>
      <c r="AS1757" s="16"/>
    </row>
    <row r="1758" spans="19:45" ht="30" customHeight="1" x14ac:dyDescent="0.25">
      <c r="S1758" s="7" t="s">
        <v>5</v>
      </c>
      <c r="T1758" s="15" t="s">
        <v>1148</v>
      </c>
      <c r="U1758" s="32" t="str">
        <f>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1169</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VLOOKUP($T1767,$DE$1:$DJ$31,2,FALSE)</f>
        <v>Full</v>
      </c>
      <c r="AO1759" s="56" t="str">
        <f>VLOOKUP($T1767,$DE$1:$DJ$31,3,FALSE)</f>
        <v>Full</v>
      </c>
      <c r="AP1759" s="56" t="str">
        <f>VLOOKUP($T1767,$DE$1:$DJ$31,4,FALSE)</f>
        <v>non</v>
      </c>
      <c r="AQ1759" s="56" t="str">
        <f>VLOOKUP($T1767,$DE$1:$DJ$31,5,FALSE)</f>
        <v>non</v>
      </c>
      <c r="AR1759" s="56" t="str">
        <f>VLOOKUP($T1767,$DE$1:$DJ$31,6,FALSE)</f>
        <v>Full</v>
      </c>
      <c r="AS1759" s="35" t="s">
        <v>726</v>
      </c>
    </row>
    <row r="1760" spans="19:45" ht="30" customHeight="1" x14ac:dyDescent="0.25">
      <c r="S1760" s="7" t="s">
        <v>18</v>
      </c>
      <c r="T1760" s="15" t="s">
        <v>1278</v>
      </c>
      <c r="U1760" s="36" t="str">
        <f t="shared" ref="U1760:U1766" ca="1" si="310">ConfigCode($AA1760,$AN1760,$AO1760,$AP1760,$AQ1760,$AR1760,$AF1760,$AG1760,2)</f>
        <v>0x3A=-41.15,-40.00;</v>
      </c>
      <c r="V1760" s="37">
        <v>-0.3</v>
      </c>
      <c r="W1760" s="37"/>
      <c r="X1760" s="68"/>
      <c r="Y1760" s="68"/>
      <c r="Z1760" s="55" t="e">
        <f t="shared" ref="Z1760:Z1766" ca="1" si="311" xml:space="preserve">
N("vbias,vlookup vbias range")+
VLOOKUP($AA1760,INDIRECT(BoxVal(ROW($AA1760),34,COLUMN(T1756))),2,FALSE)+
N("gain")+
$AB1760+
N("vcm")+
VLOOKUP($AC1760,$CT$1:$DC$31,7,FALSE)+
N("(vbias*vcp*vbg-vbias)*sensor ratio")+
VbiasCal($AA1760,$AD1760,$AE1760,BoxVal(ROW($AC1760),18,COLUMN($T$22)))+
N("vbias ref+gain ref")+
$V1760+$W1760</f>
        <v>#VALUE!</v>
      </c>
      <c r="AA1760" s="39" t="s">
        <v>1153</v>
      </c>
      <c r="AB1760" s="40">
        <v>4.5</v>
      </c>
      <c r="AC1760" s="40" t="s">
        <v>996</v>
      </c>
      <c r="AD1760" s="40">
        <v>1</v>
      </c>
      <c r="AE1760" s="41" t="s">
        <v>436</v>
      </c>
      <c r="AF1760" s="42">
        <v>-41.15</v>
      </c>
      <c r="AG1760" s="42">
        <v>-40</v>
      </c>
      <c r="AH1760" s="43" t="e">
        <f t="shared" ref="AH1760:AH1766" ca="1" si="312">$AF1760+$Z1760</f>
        <v>#VALUE!</v>
      </c>
      <c r="AI1760" s="43" t="e">
        <f t="shared" ref="AI1760:AI1766" ca="1" si="313">$AG1760+$Z1760</f>
        <v>#VALUE!</v>
      </c>
      <c r="AJ1760" s="44" t="e">
        <f t="shared" ref="AJ1760:AJ1766" ca="1" si="314" xml:space="preserve">
N("initial sens-loopgain")+
$AF1760-BoxVal(ROW($AA1760),26,COLUMN(INDIRECT("T"&amp;(INT(ROW($AA1777)/65))*65+2)))</f>
        <v>#N/A</v>
      </c>
      <c r="AK1760" s="44" t="e">
        <f t="shared" ref="AK1760:AK1766" ca="1" si="315">AJ1760+(AG1760-AF1760)</f>
        <v>#N/A</v>
      </c>
      <c r="AL1760" s="44" t="e">
        <f t="shared" ref="AL1760:AL1766" ca="1" si="316" xml:space="preserve">
N("initial sens-loopgain-gain-gain ref-vcm")+
$AH1760-
BoxVal(ROW($AA1760),26,COLUMN(INDIRECT("T"&amp;(INT(ROW($AA1777)/65))*65+2)))-
$AB1760-
$W1760-
IFERROR(VLOOKUP($AC1760,$CT$1:$DC$31,7,FALSE),0)</f>
        <v>#VALUE!</v>
      </c>
      <c r="AM1760" s="44" t="e">
        <f t="shared" ref="AM1760:AM1766" ca="1" si="317">AL1760+(AG1760-AF1760)</f>
        <v>#VALUE!</v>
      </c>
      <c r="AN1760" s="36" t="str">
        <f t="shared" ref="AN1760:AN1766" ca="1" si="318">IF(BoxVal(ROW(AA1760),9,COLUMN(T1758))="FIX","00",ManualLookup(AA1760,BoxVal(ROW(AA1760),4,COLUMN(AN1758)),INDIRECT(DN$3)))</f>
        <v>30</v>
      </c>
      <c r="AO1760" s="36" t="str">
        <f t="shared" ref="AO1760:AR1766" ca="1" si="319">ManualLookup(AB1760,BoxVal(ROW(AB1760),4,COLUMN(AO1758)),INDIRECT(DO$3))</f>
        <v>0A</v>
      </c>
      <c r="AP1760" s="36" t="str">
        <f t="shared" ca="1" si="319"/>
        <v>00</v>
      </c>
      <c r="AQ1760" s="36" t="str">
        <f t="shared" ca="1" si="319"/>
        <v>00</v>
      </c>
      <c r="AR1760" s="36" t="str">
        <f t="shared" ca="1" si="319"/>
        <v>00</v>
      </c>
      <c r="AS1760" s="33"/>
    </row>
    <row r="1761" spans="19:45" ht="30" customHeight="1" x14ac:dyDescent="0.25">
      <c r="S1761" s="7" t="s">
        <v>13</v>
      </c>
      <c r="T1761" s="15" t="s">
        <v>1164</v>
      </c>
      <c r="U1761" s="36" t="str">
        <f t="shared" ca="1" si="310"/>
        <v>0x3B=-42.30,-41.15;</v>
      </c>
      <c r="V1761" s="37"/>
      <c r="W1761" s="37"/>
      <c r="X1761" s="68"/>
      <c r="Y1761" s="68"/>
      <c r="Z1761" s="55" t="e">
        <f t="shared" ca="1" si="311"/>
        <v>#VALUE!</v>
      </c>
      <c r="AA1761" s="39" t="s">
        <v>1153</v>
      </c>
      <c r="AB1761" s="40">
        <v>5.5</v>
      </c>
      <c r="AC1761" s="40" t="s">
        <v>996</v>
      </c>
      <c r="AD1761" s="40">
        <v>1</v>
      </c>
      <c r="AE1761" s="41" t="s">
        <v>436</v>
      </c>
      <c r="AF1761" s="42">
        <v>-42.3</v>
      </c>
      <c r="AG1761" s="47">
        <f t="shared" ref="AG1761:AG1766" si="320">AF1760</f>
        <v>-41.15</v>
      </c>
      <c r="AH1761" s="43" t="e">
        <f t="shared" ca="1" si="312"/>
        <v>#VALUE!</v>
      </c>
      <c r="AI1761" s="43" t="e">
        <f t="shared" ca="1" si="313"/>
        <v>#VALUE!</v>
      </c>
      <c r="AJ1761" s="44" t="e">
        <f t="shared" ca="1" si="314"/>
        <v>#N/A</v>
      </c>
      <c r="AK1761" s="44" t="e">
        <f t="shared" ca="1" si="315"/>
        <v>#N/A</v>
      </c>
      <c r="AL1761" s="44" t="e">
        <f t="shared" ca="1" si="316"/>
        <v>#VALUE!</v>
      </c>
      <c r="AM1761" s="44" t="e">
        <f t="shared" ca="1" si="317"/>
        <v>#VALUE!</v>
      </c>
      <c r="AN1761" s="36" t="str">
        <f t="shared" ca="1" si="318"/>
        <v>30</v>
      </c>
      <c r="AO1761" s="36" t="str">
        <f t="shared" ca="1" si="319"/>
        <v>0B</v>
      </c>
      <c r="AP1761" s="36" t="str">
        <f t="shared" ca="1" si="319"/>
        <v>00</v>
      </c>
      <c r="AQ1761" s="36" t="str">
        <f t="shared" ca="1" si="319"/>
        <v>00</v>
      </c>
      <c r="AR1761" s="36" t="str">
        <f t="shared" ca="1" si="319"/>
        <v>00</v>
      </c>
      <c r="AS1761" s="36"/>
    </row>
    <row r="1762" spans="19:45" ht="30" customHeight="1" x14ac:dyDescent="0.25">
      <c r="S1762" s="26"/>
      <c r="T1762" s="17"/>
      <c r="U1762" s="36" t="str">
        <f t="shared" ca="1" si="310"/>
        <v>0x3C=-43.30,-42.30;</v>
      </c>
      <c r="V1762" s="37"/>
      <c r="W1762" s="37"/>
      <c r="X1762" s="68"/>
      <c r="Y1762" s="68"/>
      <c r="Z1762" s="55" t="e">
        <f t="shared" ca="1" si="311"/>
        <v>#VALUE!</v>
      </c>
      <c r="AA1762" s="39" t="s">
        <v>586</v>
      </c>
      <c r="AB1762" s="40">
        <v>6.5</v>
      </c>
      <c r="AC1762" s="40" t="s">
        <v>995</v>
      </c>
      <c r="AD1762" s="40">
        <v>1</v>
      </c>
      <c r="AE1762" s="41" t="s">
        <v>436</v>
      </c>
      <c r="AF1762" s="42">
        <v>-43.3</v>
      </c>
      <c r="AG1762" s="47">
        <f t="shared" si="320"/>
        <v>-42.3</v>
      </c>
      <c r="AH1762" s="43" t="e">
        <f t="shared" ca="1" si="312"/>
        <v>#VALUE!</v>
      </c>
      <c r="AI1762" s="43" t="e">
        <f t="shared" ca="1" si="313"/>
        <v>#VALUE!</v>
      </c>
      <c r="AJ1762" s="44" t="e">
        <f t="shared" ca="1" si="314"/>
        <v>#N/A</v>
      </c>
      <c r="AK1762" s="44" t="e">
        <f t="shared" ca="1" si="315"/>
        <v>#N/A</v>
      </c>
      <c r="AL1762" s="44" t="e">
        <f t="shared" ca="1" si="316"/>
        <v>#VALUE!</v>
      </c>
      <c r="AM1762" s="44" t="e">
        <f t="shared" ca="1" si="317"/>
        <v>#VALUE!</v>
      </c>
      <c r="AN1762" s="36" t="str">
        <f t="shared" ca="1" si="318"/>
        <v>30</v>
      </c>
      <c r="AO1762" s="36" t="str">
        <f t="shared" ca="1" si="319"/>
        <v>0C</v>
      </c>
      <c r="AP1762" s="36" t="str">
        <f t="shared" ca="1" si="319"/>
        <v>00</v>
      </c>
      <c r="AQ1762" s="36" t="str">
        <f t="shared" ca="1" si="319"/>
        <v>00</v>
      </c>
      <c r="AR1762" s="36" t="str">
        <f t="shared" ca="1" si="319"/>
        <v>00</v>
      </c>
      <c r="AS1762" s="36"/>
    </row>
    <row r="1763" spans="19:45" ht="30" customHeight="1" x14ac:dyDescent="0.25">
      <c r="S1763" s="7" t="s">
        <v>19</v>
      </c>
      <c r="T1763" s="15" t="s">
        <v>1150</v>
      </c>
      <c r="U1763" s="36" t="str">
        <f t="shared" ca="1" si="310"/>
        <v>Code Error</v>
      </c>
      <c r="V1763" s="37"/>
      <c r="W1763" s="37"/>
      <c r="X1763" s="68"/>
      <c r="Y1763" s="68"/>
      <c r="Z1763" s="55" t="e">
        <f t="shared" ca="1" si="311"/>
        <v>#VALUE!</v>
      </c>
      <c r="AA1763" s="39" t="s">
        <v>586</v>
      </c>
      <c r="AB1763" s="40">
        <v>7.5</v>
      </c>
      <c r="AC1763" s="40" t="s">
        <v>995</v>
      </c>
      <c r="AD1763" s="40">
        <v>1</v>
      </c>
      <c r="AE1763" s="41" t="s">
        <v>436</v>
      </c>
      <c r="AF1763" s="42">
        <v>-44</v>
      </c>
      <c r="AG1763" s="47">
        <f t="shared" si="320"/>
        <v>-43.3</v>
      </c>
      <c r="AH1763" s="43" t="e">
        <f t="shared" ca="1" si="312"/>
        <v>#VALUE!</v>
      </c>
      <c r="AI1763" s="43" t="e">
        <f t="shared" ca="1" si="313"/>
        <v>#VALUE!</v>
      </c>
      <c r="AJ1763" s="44" t="e">
        <f t="shared" ca="1" si="314"/>
        <v>#N/A</v>
      </c>
      <c r="AK1763" s="44" t="e">
        <f t="shared" ca="1" si="315"/>
        <v>#N/A</v>
      </c>
      <c r="AL1763" s="44" t="e">
        <f t="shared" ca="1" si="316"/>
        <v>#VALUE!</v>
      </c>
      <c r="AM1763" s="44" t="e">
        <f t="shared" ca="1" si="317"/>
        <v>#VALUE!</v>
      </c>
      <c r="AN1763" s="36" t="str">
        <f t="shared" ca="1" si="318"/>
        <v>30</v>
      </c>
      <c r="AO1763" s="36" t="str">
        <f t="shared" ca="1" si="319"/>
        <v>錯誤: 找不到列值 '7.5'，搜尋範圍為第 1 到 31 行，欄位 BM</v>
      </c>
      <c r="AP1763" s="36" t="str">
        <f t="shared" ca="1" si="319"/>
        <v>00</v>
      </c>
      <c r="AQ1763" s="36" t="str">
        <f t="shared" ca="1" si="319"/>
        <v>00</v>
      </c>
      <c r="AR1763" s="36" t="str">
        <f t="shared" ca="1" si="319"/>
        <v>00</v>
      </c>
      <c r="AS1763" s="36"/>
    </row>
    <row r="1764" spans="19:45" ht="30" customHeight="1" x14ac:dyDescent="0.25">
      <c r="S1764" s="7" t="s">
        <v>15</v>
      </c>
      <c r="T1764" s="15" t="s">
        <v>1151</v>
      </c>
      <c r="U1764" s="36" t="str">
        <f t="shared" ca="1" si="310"/>
        <v>0x4C=-45.00,-44.00;</v>
      </c>
      <c r="V1764" s="37"/>
      <c r="W1764" s="37"/>
      <c r="X1764" s="68"/>
      <c r="Y1764" s="68"/>
      <c r="Z1764" s="55" t="e">
        <f t="shared" ca="1" si="311"/>
        <v>#VALUE!</v>
      </c>
      <c r="AA1764" s="39" t="s">
        <v>587</v>
      </c>
      <c r="AB1764" s="40">
        <v>6.5</v>
      </c>
      <c r="AC1764" s="40" t="s">
        <v>995</v>
      </c>
      <c r="AD1764" s="40">
        <v>1</v>
      </c>
      <c r="AE1764" s="41" t="s">
        <v>436</v>
      </c>
      <c r="AF1764" s="42">
        <v>-45</v>
      </c>
      <c r="AG1764" s="47">
        <f t="shared" si="320"/>
        <v>-44</v>
      </c>
      <c r="AH1764" s="43" t="e">
        <f t="shared" ca="1" si="312"/>
        <v>#VALUE!</v>
      </c>
      <c r="AI1764" s="43" t="e">
        <f t="shared" ca="1" si="313"/>
        <v>#VALUE!</v>
      </c>
      <c r="AJ1764" s="44" t="e">
        <f t="shared" ca="1" si="314"/>
        <v>#N/A</v>
      </c>
      <c r="AK1764" s="44" t="e">
        <f t="shared" ca="1" si="315"/>
        <v>#N/A</v>
      </c>
      <c r="AL1764" s="44" t="e">
        <f t="shared" ca="1" si="316"/>
        <v>#VALUE!</v>
      </c>
      <c r="AM1764" s="44" t="e">
        <f t="shared" ca="1" si="317"/>
        <v>#VALUE!</v>
      </c>
      <c r="AN1764" s="36" t="str">
        <f t="shared" ca="1" si="318"/>
        <v>40</v>
      </c>
      <c r="AO1764" s="36" t="str">
        <f t="shared" ca="1" si="319"/>
        <v>0C</v>
      </c>
      <c r="AP1764" s="36" t="str">
        <f t="shared" ca="1" si="319"/>
        <v>00</v>
      </c>
      <c r="AQ1764" s="36" t="str">
        <f t="shared" ca="1" si="319"/>
        <v>00</v>
      </c>
      <c r="AR1764" s="36" t="str">
        <f t="shared" ca="1" si="319"/>
        <v>00</v>
      </c>
      <c r="AS1764" s="36"/>
    </row>
    <row r="1765" spans="19:45" ht="30" customHeight="1" x14ac:dyDescent="0.25">
      <c r="S1765" s="7" t="s">
        <v>705</v>
      </c>
      <c r="T1765" s="15" t="s">
        <v>1301</v>
      </c>
      <c r="U1765" s="36" t="str">
        <f t="shared" ca="1" si="310"/>
        <v>Code Error</v>
      </c>
      <c r="V1765" s="37"/>
      <c r="W1765" s="37"/>
      <c r="X1765" s="68"/>
      <c r="Y1765" s="68"/>
      <c r="Z1765" s="55" t="e">
        <f t="shared" ca="1" si="311"/>
        <v>#VALUE!</v>
      </c>
      <c r="AA1765" s="39" t="s">
        <v>587</v>
      </c>
      <c r="AB1765" s="40">
        <v>7.5</v>
      </c>
      <c r="AC1765" s="40" t="s">
        <v>995</v>
      </c>
      <c r="AD1765" s="40">
        <v>1</v>
      </c>
      <c r="AE1765" s="41" t="s">
        <v>436</v>
      </c>
      <c r="AF1765" s="42">
        <v>-46</v>
      </c>
      <c r="AG1765" s="47">
        <f t="shared" si="320"/>
        <v>-45</v>
      </c>
      <c r="AH1765" s="43" t="e">
        <f t="shared" ca="1" si="312"/>
        <v>#VALUE!</v>
      </c>
      <c r="AI1765" s="43" t="e">
        <f t="shared" ca="1" si="313"/>
        <v>#VALUE!</v>
      </c>
      <c r="AJ1765" s="44" t="e">
        <f t="shared" ca="1" si="314"/>
        <v>#N/A</v>
      </c>
      <c r="AK1765" s="44" t="e">
        <f t="shared" ca="1" si="315"/>
        <v>#N/A</v>
      </c>
      <c r="AL1765" s="44" t="e">
        <f t="shared" ca="1" si="316"/>
        <v>#VALUE!</v>
      </c>
      <c r="AM1765" s="44" t="e">
        <f t="shared" ca="1" si="317"/>
        <v>#VALUE!</v>
      </c>
      <c r="AN1765" s="36" t="str">
        <f t="shared" ca="1" si="318"/>
        <v>40</v>
      </c>
      <c r="AO1765" s="36" t="str">
        <f t="shared" ca="1" si="319"/>
        <v>錯誤: 找不到列值 '7.5'，搜尋範圍為第 1 到 31 行，欄位 BM</v>
      </c>
      <c r="AP1765" s="36" t="str">
        <f t="shared" ca="1" si="319"/>
        <v>00</v>
      </c>
      <c r="AQ1765" s="36" t="str">
        <f t="shared" ca="1" si="319"/>
        <v>00</v>
      </c>
      <c r="AR1765" s="36" t="str">
        <f t="shared" ca="1" si="319"/>
        <v>00</v>
      </c>
      <c r="AS1765" s="36"/>
    </row>
    <row r="1766" spans="19:45" ht="30" customHeight="1" x14ac:dyDescent="0.25">
      <c r="S1766" s="7" t="s">
        <v>605</v>
      </c>
      <c r="T1766" s="15" t="s">
        <v>991</v>
      </c>
      <c r="U1766" s="36" t="str">
        <f t="shared" ca="1" si="310"/>
        <v>Code Error</v>
      </c>
      <c r="V1766" s="37">
        <v>-0.7</v>
      </c>
      <c r="W1766" s="37"/>
      <c r="X1766" s="68"/>
      <c r="Y1766" s="68"/>
      <c r="Z1766" s="55">
        <f t="shared" ca="1" si="311"/>
        <v>5.9843999999999999</v>
      </c>
      <c r="AA1766" s="39" t="s">
        <v>587</v>
      </c>
      <c r="AB1766" s="40">
        <v>7.5</v>
      </c>
      <c r="AC1766" s="40" t="s">
        <v>995</v>
      </c>
      <c r="AD1766" s="40">
        <v>1</v>
      </c>
      <c r="AE1766" s="41">
        <v>6.7000000000000004E-2</v>
      </c>
      <c r="AF1766" s="42">
        <v>-46.4</v>
      </c>
      <c r="AG1766" s="47">
        <f t="shared" si="320"/>
        <v>-46</v>
      </c>
      <c r="AH1766" s="43">
        <f t="shared" ca="1" si="312"/>
        <v>-40.415599999999998</v>
      </c>
      <c r="AI1766" s="43">
        <f t="shared" ca="1" si="313"/>
        <v>-40.015599999999999</v>
      </c>
      <c r="AJ1766" s="44" t="e">
        <f t="shared" ca="1" si="314"/>
        <v>#N/A</v>
      </c>
      <c r="AK1766" s="44" t="e">
        <f t="shared" ca="1" si="315"/>
        <v>#N/A</v>
      </c>
      <c r="AL1766" s="44" t="e">
        <f t="shared" ca="1" si="316"/>
        <v>#N/A</v>
      </c>
      <c r="AM1766" s="44" t="e">
        <f t="shared" ca="1" si="317"/>
        <v>#N/A</v>
      </c>
      <c r="AN1766" s="36" t="str">
        <f t="shared" ca="1" si="318"/>
        <v>40</v>
      </c>
      <c r="AO1766" s="36" t="str">
        <f t="shared" ca="1" si="319"/>
        <v>錯誤: 找不到列值 '7.5'，搜尋範圍為第 1 到 31 行，欄位 BM</v>
      </c>
      <c r="AP1766" s="36" t="str">
        <f t="shared" ca="1" si="319"/>
        <v>00</v>
      </c>
      <c r="AQ1766" s="36" t="str">
        <f t="shared" ca="1" si="319"/>
        <v>00</v>
      </c>
      <c r="AR1766" s="36" t="str">
        <f t="shared" ca="1" si="319"/>
        <v>錯誤: 找不到列值 '0.067'，搜尋範圍為第 1 到 31 行，欄位 BY</v>
      </c>
      <c r="AS1766" s="36"/>
    </row>
    <row r="1767" spans="19:45" ht="30" customHeight="1" x14ac:dyDescent="0.25">
      <c r="S1767" s="7" t="s">
        <v>721</v>
      </c>
      <c r="T1767" s="15" t="s">
        <v>26</v>
      </c>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S1768" s="7" t="s">
        <v>20</v>
      </c>
      <c r="T1768" s="15">
        <v>-38</v>
      </c>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S1769" s="7" t="s">
        <v>691</v>
      </c>
      <c r="T1769" s="15" t="s">
        <v>1088</v>
      </c>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S1770" s="7" t="s">
        <v>544</v>
      </c>
      <c r="T1770" s="15" t="s">
        <v>1085</v>
      </c>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S1771" s="7" t="s">
        <v>12</v>
      </c>
      <c r="T1771" s="15" t="s">
        <v>548</v>
      </c>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t="s">
        <v>773</v>
      </c>
      <c r="T1772" s="15" t="s">
        <v>562</v>
      </c>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S1773" s="7" t="s">
        <v>573</v>
      </c>
      <c r="T1773" s="15">
        <v>1.1000000000000001</v>
      </c>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S1774" s="7" t="s">
        <v>590</v>
      </c>
      <c r="T1774" s="15">
        <f>VLOOKUP(T1759,MPN!$A$1:$E$997,4,FALSE)</f>
        <v>-38</v>
      </c>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S1775" s="7" t="s">
        <v>693</v>
      </c>
      <c r="T1775" s="15">
        <v>0.8</v>
      </c>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VLOOKUP($T1763,$AU$1:$AZ$31,MATCH($T1757,$AU$1:$AZ$1,0),FALSE)&amp;"_"&amp;T1765</f>
        <v>12V_TestMode</v>
      </c>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S1777" s="7" t="s">
        <v>424</v>
      </c>
      <c r="T1777" s="7" t="str">
        <f>VLOOKUP($T1759,MPN!$A$1:$E$497,2,FALSE)</f>
        <v>AMIC</v>
      </c>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S1778" s="7" t="s">
        <v>16</v>
      </c>
      <c r="T1778" s="7" t="str">
        <f>VLOOKUP($T1760,ASIC!$A$1:$B$200,2,FALSE)</f>
        <v>304ZA</v>
      </c>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S1779" s="7" t="s">
        <v>17</v>
      </c>
      <c r="T1779" s="7" t="str">
        <f>VLOOKUP($T1761,Sensor!$A$1:$B$100,2,FALSE)</f>
        <v>N005A</v>
      </c>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S1780" s="7" t="s">
        <v>21</v>
      </c>
      <c r="T1780" s="7" t="str">
        <f>VLOOKUP($T1759,MPN!$A$1:$E$497,5,FALSE)</f>
        <v>Default</v>
      </c>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S1781" s="7" t="s">
        <v>545</v>
      </c>
      <c r="T1781" s="7" t="e">
        <f>VLOOKUP(T1770,$DT$1:$DV$31,3,FALSE)</f>
        <v>#N/A</v>
      </c>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S1782" s="7" t="s">
        <v>22</v>
      </c>
      <c r="T1782" s="15">
        <v>6</v>
      </c>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S1783" s="7" t="s">
        <v>696</v>
      </c>
      <c r="T1783" s="28">
        <v>45959</v>
      </c>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S1784" s="7" t="s">
        <v>694</v>
      </c>
      <c r="T1784" s="15" t="s">
        <v>994</v>
      </c>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S1785" s="7" t="s">
        <v>697</v>
      </c>
      <c r="T1785" s="7">
        <f ca="1">COUNTA(U1760:U1819)</f>
        <v>7</v>
      </c>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S1786" s="7" t="s">
        <v>715</v>
      </c>
      <c r="T1786" s="7" t="str">
        <f>T1774&amp;"+/-"&amp;T1775&amp;" "&amp;T1784</f>
        <v>-38+/-0.8 dBV</v>
      </c>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S1787" s="7" t="s">
        <v>719</v>
      </c>
      <c r="T1787" s="54" t="str">
        <f>T1766&amp;" : "&amp;T1769&amp;" "&amp;"(uA)"&amp;CHAR(10)&amp;"Vdc&amp;Remark: "&amp;T1772</f>
        <v>3.3V : 70~150 (uA)
Vdc&amp;Remark: -</v>
      </c>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t="s">
        <v>14</v>
      </c>
      <c r="T1789" s="2" t="str">
        <f>ADDRESS(ROW(S1789),COLUMN($S$1))&amp;":"&amp;ADDRESS(ROW(S1819),COLUMN($T$1))</f>
        <v>$S$1789:$T$1819</v>
      </c>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t="str">
        <f>$BB$2</f>
        <v>15V</v>
      </c>
      <c r="T1790" s="3" t="s">
        <v>255</v>
      </c>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t="str">
        <f>$BB$3</f>
        <v>14V</v>
      </c>
      <c r="T1791" s="3">
        <v>2.2000000000000002</v>
      </c>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t="str">
        <f>$BB$4</f>
        <v>13V</v>
      </c>
      <c r="T1792" s="3">
        <v>0</v>
      </c>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$BB$5</f>
        <v>12V</v>
      </c>
      <c r="T1793" s="3">
        <v>-1.7</v>
      </c>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$BB$6</f>
        <v>11V</v>
      </c>
      <c r="T1794" s="3" t="s">
        <v>562</v>
      </c>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$BB$7</f>
        <v>10V</v>
      </c>
      <c r="T1795" s="3" t="s">
        <v>562</v>
      </c>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$BB$8</f>
        <v>FIX</v>
      </c>
      <c r="T1796" s="3" t="s">
        <v>562</v>
      </c>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$BB$9</f>
        <v>Space</v>
      </c>
      <c r="T1797" s="3" t="s">
        <v>562</v>
      </c>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$BB$10</f>
        <v>Config2</v>
      </c>
      <c r="T1798" s="3">
        <v>0</v>
      </c>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$BB$11</f>
        <v>-</v>
      </c>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$BB$12</f>
        <v>-</v>
      </c>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$BB$13</f>
        <v>-</v>
      </c>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$BB$14</f>
        <v>-</v>
      </c>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$BB$15</f>
        <v>-</v>
      </c>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$BB$16</f>
        <v>-</v>
      </c>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$BB$17</f>
        <v>-</v>
      </c>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$BB$18</f>
        <v>-</v>
      </c>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$BB$19</f>
        <v>-</v>
      </c>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$BB$20</f>
        <v>-</v>
      </c>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$BB$21</f>
        <v>-</v>
      </c>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$BB$22</f>
        <v>-</v>
      </c>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$BB$23</f>
        <v>-</v>
      </c>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$BB$24</f>
        <v>-</v>
      </c>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$BB$25</f>
        <v>-</v>
      </c>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$BB$26</f>
        <v>-</v>
      </c>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$BB$27</f>
        <v>-</v>
      </c>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$BB$28</f>
        <v>-</v>
      </c>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$BB$29</f>
        <v>-</v>
      </c>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$BB$30</f>
        <v>-</v>
      </c>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$BB$31</f>
        <v>-</v>
      </c>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VLOOKUP(U1821,$DX$1:$DZ$21,3,FALSE)</f>
        <v>-</v>
      </c>
      <c r="AD1821" s="8"/>
    </row>
    <row r="1822" spans="19:45" ht="30" customHeight="1" x14ac:dyDescent="0.25">
      <c r="S1822" s="7" t="s">
        <v>24</v>
      </c>
      <c r="T1822" s="15" t="s">
        <v>606</v>
      </c>
      <c r="U1822" s="5" t="s">
        <v>23</v>
      </c>
      <c r="V1822" s="7" t="str">
        <f>VLOOKUP(U1821,$DX$1:$DZ$21,2,FALSE)</f>
        <v>-</v>
      </c>
      <c r="W1822" s="19"/>
      <c r="X1822" s="19"/>
      <c r="Y1822" s="19"/>
      <c r="Z1822" s="19"/>
      <c r="AA1822" s="5" t="s">
        <v>592</v>
      </c>
      <c r="AB1822" s="26" t="e">
        <f>T1841&amp;"_"&amp;ABS(T1839)&amp;"dB_"&amp;T1843&amp;"_"&amp;T1844&amp;"_"&amp;GetAbsMaxMinText(AF1825:AG1884)&amp;"_"&amp;T1824&amp;"_"&amp;T1823&amp;S1821&amp;"."&amp;T1847</f>
        <v>#N/A</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1309</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VLOOKUP($T1832,$DE$1:$DJ$31,2,FALSE)</f>
        <v>Full</v>
      </c>
      <c r="AO1824" s="56" t="str">
        <f>VLOOKUP($T1832,$DE$1:$DJ$31,3,FALSE)</f>
        <v>Full</v>
      </c>
      <c r="AP1824" s="56" t="str">
        <f>VLOOKUP($T1832,$DE$1:$DJ$31,4,FALSE)</f>
        <v>non</v>
      </c>
      <c r="AQ1824" s="56" t="str">
        <f>VLOOKUP($T1832,$DE$1:$DJ$31,5,FALSE)</f>
        <v>non</v>
      </c>
      <c r="AR1824" s="56" t="str">
        <f>VLOOKUP($T1832,$DE$1:$DJ$31,6,FALSE)</f>
        <v>Full</v>
      </c>
      <c r="AS1824" s="35" t="s">
        <v>726</v>
      </c>
    </row>
    <row r="1825" spans="19:45" ht="30" customHeight="1" x14ac:dyDescent="0.25">
      <c r="S1825" s="7" t="s">
        <v>18</v>
      </c>
      <c r="T1825" s="15" t="s">
        <v>1278</v>
      </c>
      <c r="U1825" s="36" t="str">
        <f t="shared" ref="U1825:U1840" ca="1" si="321">ConfigCode($AA1825,$AN1825,$AO1825,$AP1825,$AQ1825,$AR1825,$AF1825,$AG1825,2)</f>
        <v>Code Error</v>
      </c>
      <c r="V1825" s="37"/>
      <c r="W1825" s="37"/>
      <c r="X1825" s="68"/>
      <c r="Y1825" s="68"/>
      <c r="Z1825" s="55" t="e">
        <f t="shared" ref="Z1825:Z1840" ca="1" si="322" xml:space="preserve">
N("vbias,vlookup vbias range")+
VLOOKUP($AA1825,INDIRECT(BoxVal(ROW($AA1825),34,COLUMN(T1821))),2,FALSE)+
N("gain")+
$AB1825+
N("vcm")+
VLOOKUP($AC1825,$CT$1:$DC$31,7,FALSE)+
N("(vbias*vcp*vbg-vbias)*sensor ratio")+
VbiasCal($AA1825,$AD1825,$AE1825,BoxVal(ROW($AC1825),18,COLUMN($T$22)))+
N("vbias ref+gain ref")+
$V1825+$W1825</f>
        <v>#N/A</v>
      </c>
      <c r="AA1825" s="39" t="s">
        <v>1161</v>
      </c>
      <c r="AB1825" s="40">
        <v>0</v>
      </c>
      <c r="AC1825" s="40" t="s">
        <v>996</v>
      </c>
      <c r="AD1825" s="40">
        <v>1</v>
      </c>
      <c r="AE1825" s="41" t="s">
        <v>436</v>
      </c>
      <c r="AF1825" s="42">
        <v>-38.299999999999997</v>
      </c>
      <c r="AG1825" s="42">
        <v>-37.799999999999997</v>
      </c>
      <c r="AH1825" s="43" t="e">
        <f t="shared" ref="AH1825:AH1840" ca="1" si="323">$AF1825+$Z1825</f>
        <v>#N/A</v>
      </c>
      <c r="AI1825" s="43" t="e">
        <f t="shared" ref="AI1825:AI1840" ca="1" si="324">$AG1825+$Z1825</f>
        <v>#N/A</v>
      </c>
      <c r="AJ1825" s="44" t="e">
        <f t="shared" ref="AJ1825:AJ1840" ca="1" si="325" xml:space="preserve">
N("initial sens-loopgain")+
$AF1825-BoxVal(ROW($AA1825),26,COLUMN(INDIRECT("T"&amp;(INT(ROW($AA1842)/65))*65+2)))</f>
        <v>#N/A</v>
      </c>
      <c r="AK1825" s="44" t="e">
        <f t="shared" ref="AK1825:AK1840" ca="1" si="326">AJ1825+(AG1825-AF1825)</f>
        <v>#N/A</v>
      </c>
      <c r="AL1825" s="44" t="e">
        <f t="shared" ref="AL1825:AL1840" ca="1" si="327" xml:space="preserve">
N("initial sens-loopgain-gain-gain ref-vcm")+
$AH1825-
BoxVal(ROW($AA1825),26,COLUMN(INDIRECT("T"&amp;(INT(ROW($AA1842)/65))*65+2)))-
$AB1825-
$W1825-
IFERROR(VLOOKUP($AC1825,$CT$1:$DC$31,7,FALSE),0)</f>
        <v>#N/A</v>
      </c>
      <c r="AM1825" s="44" t="e">
        <f t="shared" ref="AM1825:AM1840" ca="1" si="328">AL1825+(AG1825-AF1825)</f>
        <v>#N/A</v>
      </c>
      <c r="AN1825" s="36" t="str">
        <f t="shared" ref="AN1825:AN1840" ca="1" si="329">IF(BoxVal(ROW(AA1825),9,COLUMN(T1823))="FIX","00",ManualLookup(AA1825,BoxVal(ROW(AA1825),4,COLUMN(AN1823)),INDIRECT(DN$3)))</f>
        <v>錯誤: 找不到列值 '9V'，搜尋範圍為第 1 到 31 行，欄位 BB</v>
      </c>
      <c r="AO1825" s="36" t="str">
        <f t="shared" ref="AO1825:AO1840" ca="1" si="330">ManualLookup(AB1825,BoxVal(ROW(AB1825),4,COLUMN(AO1823)),INDIRECT(DO$3))</f>
        <v>00</v>
      </c>
      <c r="AP1825" s="36" t="str">
        <f t="shared" ref="AP1825:AP1840" ca="1" si="331">ManualLookup(AC1825,BoxVal(ROW(AC1825),4,COLUMN(AP1823)),INDIRECT(DP$3))</f>
        <v>00</v>
      </c>
      <c r="AQ1825" s="36" t="str">
        <f t="shared" ref="AQ1825:AQ1840" ca="1" si="332">ManualLookup(AD1825,BoxVal(ROW(AD1825),4,COLUMN(AQ1823)),INDIRECT(DQ$3))</f>
        <v>00</v>
      </c>
      <c r="AR1825" s="36" t="str">
        <f t="shared" ref="AR1825:AR1840" ca="1" si="333">ManualLookup(AE1825,BoxVal(ROW(AE1825),4,COLUMN(AR1823)),INDIRECT(DR$3))</f>
        <v>00</v>
      </c>
      <c r="AS1825" s="33"/>
    </row>
    <row r="1826" spans="19:45" ht="30" customHeight="1" x14ac:dyDescent="0.25">
      <c r="S1826" s="7" t="s">
        <v>13</v>
      </c>
      <c r="T1826" s="15" t="s">
        <v>1281</v>
      </c>
      <c r="U1826" s="36" t="str">
        <f t="shared" ca="1" si="321"/>
        <v>Code Error</v>
      </c>
      <c r="V1826" s="37"/>
      <c r="W1826" s="37"/>
      <c r="X1826" s="68"/>
      <c r="Y1826" s="68"/>
      <c r="Z1826" s="55" t="e">
        <f t="shared" ca="1" si="322"/>
        <v>#N/A</v>
      </c>
      <c r="AA1826" s="39" t="s">
        <v>1161</v>
      </c>
      <c r="AB1826" s="40">
        <v>0.5</v>
      </c>
      <c r="AC1826" s="40" t="s">
        <v>996</v>
      </c>
      <c r="AD1826" s="40">
        <v>1</v>
      </c>
      <c r="AE1826" s="41" t="s">
        <v>436</v>
      </c>
      <c r="AF1826" s="42">
        <v>-38.799999999999997</v>
      </c>
      <c r="AG1826" s="47">
        <f t="shared" ref="AG1826:AG1840" si="334">AF1825</f>
        <v>-38.299999999999997</v>
      </c>
      <c r="AH1826" s="43" t="e">
        <f t="shared" ca="1" si="323"/>
        <v>#N/A</v>
      </c>
      <c r="AI1826" s="43" t="e">
        <f t="shared" ca="1" si="324"/>
        <v>#N/A</v>
      </c>
      <c r="AJ1826" s="44" t="e">
        <f t="shared" ca="1" si="325"/>
        <v>#N/A</v>
      </c>
      <c r="AK1826" s="44" t="e">
        <f t="shared" ca="1" si="326"/>
        <v>#N/A</v>
      </c>
      <c r="AL1826" s="44" t="e">
        <f t="shared" ca="1" si="327"/>
        <v>#N/A</v>
      </c>
      <c r="AM1826" s="44" t="e">
        <f t="shared" ca="1" si="328"/>
        <v>#N/A</v>
      </c>
      <c r="AN1826" s="36" t="str">
        <f t="shared" ca="1" si="329"/>
        <v>錯誤: 找不到列值 '9V'，搜尋範圍為第 1 到 31 行，欄位 BB</v>
      </c>
      <c r="AO1826" s="36" t="str">
        <f t="shared" ca="1" si="330"/>
        <v>05</v>
      </c>
      <c r="AP1826" s="36" t="str">
        <f t="shared" ca="1" si="331"/>
        <v>00</v>
      </c>
      <c r="AQ1826" s="36" t="str">
        <f t="shared" ca="1" si="332"/>
        <v>00</v>
      </c>
      <c r="AR1826" s="36" t="str">
        <f t="shared" ca="1" si="333"/>
        <v>00</v>
      </c>
      <c r="AS1826" s="36"/>
    </row>
    <row r="1827" spans="19:45" ht="30" customHeight="1" x14ac:dyDescent="0.25">
      <c r="S1827" s="26"/>
      <c r="T1827" s="17"/>
      <c r="U1827" s="36" t="str">
        <f t="shared" ca="1" si="321"/>
        <v>Code Error</v>
      </c>
      <c r="V1827" s="37"/>
      <c r="W1827" s="37"/>
      <c r="X1827" s="68"/>
      <c r="Y1827" s="68"/>
      <c r="Z1827" s="55" t="e">
        <f t="shared" ca="1" si="322"/>
        <v>#N/A</v>
      </c>
      <c r="AA1827" s="39" t="s">
        <v>965</v>
      </c>
      <c r="AB1827" s="40">
        <v>1</v>
      </c>
      <c r="AC1827" s="40" t="s">
        <v>995</v>
      </c>
      <c r="AD1827" s="40">
        <v>1</v>
      </c>
      <c r="AE1827" s="41" t="s">
        <v>436</v>
      </c>
      <c r="AF1827" s="42">
        <v>-39.299999999999997</v>
      </c>
      <c r="AG1827" s="47">
        <f t="shared" si="334"/>
        <v>-38.799999999999997</v>
      </c>
      <c r="AH1827" s="43" t="e">
        <f t="shared" ca="1" si="323"/>
        <v>#N/A</v>
      </c>
      <c r="AI1827" s="43" t="e">
        <f t="shared" ca="1" si="324"/>
        <v>#N/A</v>
      </c>
      <c r="AJ1827" s="44" t="e">
        <f t="shared" ca="1" si="325"/>
        <v>#N/A</v>
      </c>
      <c r="AK1827" s="44" t="e">
        <f t="shared" ca="1" si="326"/>
        <v>#N/A</v>
      </c>
      <c r="AL1827" s="44" t="e">
        <f t="shared" ca="1" si="327"/>
        <v>#N/A</v>
      </c>
      <c r="AM1827" s="44" t="e">
        <f t="shared" ca="1" si="328"/>
        <v>#N/A</v>
      </c>
      <c r="AN1827" s="36" t="str">
        <f t="shared" ca="1" si="329"/>
        <v>錯誤: 找不到列值 '9V'，搜尋範圍為第 1 到 31 行，欄位 BB</v>
      </c>
      <c r="AO1827" s="36" t="str">
        <f t="shared" ca="1" si="330"/>
        <v>06</v>
      </c>
      <c r="AP1827" s="36" t="str">
        <f t="shared" ca="1" si="331"/>
        <v>00</v>
      </c>
      <c r="AQ1827" s="36" t="str">
        <f t="shared" ca="1" si="332"/>
        <v>00</v>
      </c>
      <c r="AR1827" s="36" t="str">
        <f t="shared" ca="1" si="333"/>
        <v>00</v>
      </c>
      <c r="AS1827" s="36"/>
    </row>
    <row r="1828" spans="19:45" ht="30" customHeight="1" x14ac:dyDescent="0.25">
      <c r="S1828" s="7" t="s">
        <v>19</v>
      </c>
      <c r="T1828" s="15" t="s">
        <v>1161</v>
      </c>
      <c r="U1828" s="36" t="str">
        <f t="shared" ca="1" si="321"/>
        <v>Code Error</v>
      </c>
      <c r="V1828" s="37"/>
      <c r="W1828" s="37"/>
      <c r="X1828" s="68"/>
      <c r="Y1828" s="68"/>
      <c r="Z1828" s="55" t="e">
        <f t="shared" ca="1" si="322"/>
        <v>#N/A</v>
      </c>
      <c r="AA1828" s="39" t="s">
        <v>965</v>
      </c>
      <c r="AB1828" s="40">
        <v>1.5</v>
      </c>
      <c r="AC1828" s="40" t="s">
        <v>995</v>
      </c>
      <c r="AD1828" s="40">
        <v>1</v>
      </c>
      <c r="AE1828" s="41" t="s">
        <v>436</v>
      </c>
      <c r="AF1828" s="42">
        <v>-39.799999999999997</v>
      </c>
      <c r="AG1828" s="47">
        <f t="shared" si="334"/>
        <v>-39.299999999999997</v>
      </c>
      <c r="AH1828" s="43" t="e">
        <f t="shared" ca="1" si="323"/>
        <v>#N/A</v>
      </c>
      <c r="AI1828" s="43" t="e">
        <f t="shared" ca="1" si="324"/>
        <v>#N/A</v>
      </c>
      <c r="AJ1828" s="44" t="e">
        <f t="shared" ca="1" si="325"/>
        <v>#N/A</v>
      </c>
      <c r="AK1828" s="44" t="e">
        <f t="shared" ca="1" si="326"/>
        <v>#N/A</v>
      </c>
      <c r="AL1828" s="44" t="e">
        <f t="shared" ca="1" si="327"/>
        <v>#N/A</v>
      </c>
      <c r="AM1828" s="44" t="e">
        <f t="shared" ca="1" si="328"/>
        <v>#N/A</v>
      </c>
      <c r="AN1828" s="36" t="str">
        <f t="shared" ca="1" si="329"/>
        <v>錯誤: 找不到列值 '9V'，搜尋範圍為第 1 到 31 行，欄位 BB</v>
      </c>
      <c r="AO1828" s="36" t="str">
        <f t="shared" ca="1" si="330"/>
        <v>07</v>
      </c>
      <c r="AP1828" s="36" t="str">
        <f t="shared" ca="1" si="331"/>
        <v>00</v>
      </c>
      <c r="AQ1828" s="36" t="str">
        <f t="shared" ca="1" si="332"/>
        <v>00</v>
      </c>
      <c r="AR1828" s="36" t="str">
        <f t="shared" ca="1" si="333"/>
        <v>00</v>
      </c>
      <c r="AS1828" s="36"/>
    </row>
    <row r="1829" spans="19:45" ht="30" customHeight="1" x14ac:dyDescent="0.25">
      <c r="S1829" s="7" t="s">
        <v>15</v>
      </c>
      <c r="T1829" s="15" t="s">
        <v>1151</v>
      </c>
      <c r="U1829" s="36" t="str">
        <f t="shared" ca="1" si="321"/>
        <v>Code Error</v>
      </c>
      <c r="V1829" s="37">
        <v>0.1</v>
      </c>
      <c r="W1829" s="37"/>
      <c r="X1829" s="68"/>
      <c r="Y1829" s="68"/>
      <c r="Z1829" s="55" t="e">
        <f t="shared" ca="1" si="322"/>
        <v>#N/A</v>
      </c>
      <c r="AA1829" s="39" t="s">
        <v>965</v>
      </c>
      <c r="AB1829" s="40">
        <v>0.5</v>
      </c>
      <c r="AC1829" s="40" t="s">
        <v>995</v>
      </c>
      <c r="AD1829" s="40">
        <v>1</v>
      </c>
      <c r="AE1829" s="41">
        <v>6.7000000000000004E-2</v>
      </c>
      <c r="AF1829" s="42">
        <v>-40.1</v>
      </c>
      <c r="AG1829" s="47">
        <f t="shared" si="334"/>
        <v>-39.799999999999997</v>
      </c>
      <c r="AH1829" s="43" t="e">
        <f t="shared" ca="1" si="323"/>
        <v>#N/A</v>
      </c>
      <c r="AI1829" s="43" t="e">
        <f t="shared" ca="1" si="324"/>
        <v>#N/A</v>
      </c>
      <c r="AJ1829" s="44" t="e">
        <f t="shared" ca="1" si="325"/>
        <v>#N/A</v>
      </c>
      <c r="AK1829" s="44" t="e">
        <f t="shared" ca="1" si="326"/>
        <v>#N/A</v>
      </c>
      <c r="AL1829" s="44" t="e">
        <f t="shared" ca="1" si="327"/>
        <v>#N/A</v>
      </c>
      <c r="AM1829" s="44" t="e">
        <f t="shared" ca="1" si="328"/>
        <v>#N/A</v>
      </c>
      <c r="AN1829" s="36" t="str">
        <f t="shared" ca="1" si="329"/>
        <v>錯誤: 找不到列值 '9V'，搜尋範圍為第 1 到 31 行，欄位 BB</v>
      </c>
      <c r="AO1829" s="36" t="str">
        <f t="shared" ca="1" si="330"/>
        <v>05</v>
      </c>
      <c r="AP1829" s="36" t="str">
        <f t="shared" ca="1" si="331"/>
        <v>00</v>
      </c>
      <c r="AQ1829" s="36" t="str">
        <f t="shared" ca="1" si="332"/>
        <v>00</v>
      </c>
      <c r="AR1829" s="36" t="str">
        <f t="shared" ca="1" si="333"/>
        <v>錯誤: 找不到列值 '0.067'，搜尋範圍為第 1 到 31 行，欄位 BY</v>
      </c>
      <c r="AS1829" s="36"/>
    </row>
    <row r="1830" spans="19:45" ht="30" customHeight="1" x14ac:dyDescent="0.25">
      <c r="S1830" s="7" t="s">
        <v>705</v>
      </c>
      <c r="T1830" s="15" t="s">
        <v>1152</v>
      </c>
      <c r="U1830" s="36" t="str">
        <f t="shared" ca="1" si="321"/>
        <v>Code Error</v>
      </c>
      <c r="V1830" s="37"/>
      <c r="W1830" s="37"/>
      <c r="X1830" s="68"/>
      <c r="Y1830" s="68"/>
      <c r="Z1830" s="55" t="e">
        <f t="shared" ca="1" si="322"/>
        <v>#N/A</v>
      </c>
      <c r="AA1830" s="39" t="s">
        <v>965</v>
      </c>
      <c r="AB1830" s="40">
        <v>1</v>
      </c>
      <c r="AC1830" s="40" t="s">
        <v>995</v>
      </c>
      <c r="AD1830" s="40">
        <v>1</v>
      </c>
      <c r="AE1830" s="41">
        <v>6.7000000000000004E-2</v>
      </c>
      <c r="AF1830" s="42">
        <v>-40.6</v>
      </c>
      <c r="AG1830" s="47">
        <f t="shared" si="334"/>
        <v>-40.1</v>
      </c>
      <c r="AH1830" s="43" t="e">
        <f t="shared" ca="1" si="323"/>
        <v>#N/A</v>
      </c>
      <c r="AI1830" s="43" t="e">
        <f t="shared" ca="1" si="324"/>
        <v>#N/A</v>
      </c>
      <c r="AJ1830" s="44" t="e">
        <f t="shared" ca="1" si="325"/>
        <v>#N/A</v>
      </c>
      <c r="AK1830" s="44" t="e">
        <f t="shared" ca="1" si="326"/>
        <v>#N/A</v>
      </c>
      <c r="AL1830" s="44" t="e">
        <f t="shared" ca="1" si="327"/>
        <v>#N/A</v>
      </c>
      <c r="AM1830" s="44" t="e">
        <f t="shared" ca="1" si="328"/>
        <v>#N/A</v>
      </c>
      <c r="AN1830" s="36" t="str">
        <f t="shared" ca="1" si="329"/>
        <v>錯誤: 找不到列值 '9V'，搜尋範圍為第 1 到 31 行，欄位 BB</v>
      </c>
      <c r="AO1830" s="36" t="str">
        <f t="shared" ca="1" si="330"/>
        <v>06</v>
      </c>
      <c r="AP1830" s="36" t="str">
        <f t="shared" ca="1" si="331"/>
        <v>00</v>
      </c>
      <c r="AQ1830" s="36" t="str">
        <f t="shared" ca="1" si="332"/>
        <v>00</v>
      </c>
      <c r="AR1830" s="36" t="str">
        <f t="shared" ca="1" si="333"/>
        <v>錯誤: 找不到列值 '0.067'，搜尋範圍為第 1 到 31 行，欄位 BY</v>
      </c>
      <c r="AS1830" s="36"/>
    </row>
    <row r="1831" spans="19:45" ht="30" customHeight="1" x14ac:dyDescent="0.25">
      <c r="S1831" s="7" t="s">
        <v>605</v>
      </c>
      <c r="T1831" s="15" t="s">
        <v>991</v>
      </c>
      <c r="U1831" s="36" t="str">
        <f t="shared" ca="1" si="321"/>
        <v>0x05=-41.00,-40.60;</v>
      </c>
      <c r="V1831" s="37">
        <v>0.15</v>
      </c>
      <c r="W1831" s="37"/>
      <c r="X1831" s="68"/>
      <c r="Y1831" s="68"/>
      <c r="Z1831" s="55" t="e">
        <f t="shared" ca="1" si="322"/>
        <v>#VALUE!</v>
      </c>
      <c r="AA1831" s="39" t="s">
        <v>584</v>
      </c>
      <c r="AB1831" s="40">
        <v>0.5</v>
      </c>
      <c r="AC1831" s="40" t="s">
        <v>995</v>
      </c>
      <c r="AD1831" s="40">
        <v>1</v>
      </c>
      <c r="AE1831" s="41" t="s">
        <v>436</v>
      </c>
      <c r="AF1831" s="42">
        <v>-41</v>
      </c>
      <c r="AG1831" s="47">
        <f t="shared" si="334"/>
        <v>-40.6</v>
      </c>
      <c r="AH1831" s="43" t="e">
        <f t="shared" ca="1" si="323"/>
        <v>#VALUE!</v>
      </c>
      <c r="AI1831" s="43" t="e">
        <f t="shared" ca="1" si="324"/>
        <v>#VALUE!</v>
      </c>
      <c r="AJ1831" s="44" t="e">
        <f t="shared" ca="1" si="325"/>
        <v>#N/A</v>
      </c>
      <c r="AK1831" s="44" t="e">
        <f t="shared" ca="1" si="326"/>
        <v>#N/A</v>
      </c>
      <c r="AL1831" s="44" t="e">
        <f t="shared" ca="1" si="327"/>
        <v>#VALUE!</v>
      </c>
      <c r="AM1831" s="44" t="e">
        <f t="shared" ca="1" si="328"/>
        <v>#VALUE!</v>
      </c>
      <c r="AN1831" s="36" t="str">
        <f t="shared" ca="1" si="329"/>
        <v>00</v>
      </c>
      <c r="AO1831" s="36" t="str">
        <f t="shared" ca="1" si="330"/>
        <v>05</v>
      </c>
      <c r="AP1831" s="36" t="str">
        <f t="shared" ca="1" si="331"/>
        <v>00</v>
      </c>
      <c r="AQ1831" s="36" t="str">
        <f t="shared" ca="1" si="332"/>
        <v>00</v>
      </c>
      <c r="AR1831" s="36" t="str">
        <f t="shared" ca="1" si="333"/>
        <v>00</v>
      </c>
      <c r="AS1831" s="36"/>
    </row>
    <row r="1832" spans="19:45" ht="30" customHeight="1" x14ac:dyDescent="0.25">
      <c r="S1832" s="7" t="s">
        <v>721</v>
      </c>
      <c r="T1832" s="15" t="s">
        <v>26</v>
      </c>
      <c r="U1832" s="36" t="str">
        <f t="shared" ca="1" si="321"/>
        <v>0x06=-41.50,-41.00;</v>
      </c>
      <c r="V1832" s="37"/>
      <c r="W1832" s="37"/>
      <c r="X1832" s="68"/>
      <c r="Y1832" s="68"/>
      <c r="Z1832" s="55" t="e">
        <f t="shared" ca="1" si="322"/>
        <v>#VALUE!</v>
      </c>
      <c r="AA1832" s="39" t="s">
        <v>584</v>
      </c>
      <c r="AB1832" s="40">
        <v>1</v>
      </c>
      <c r="AC1832" s="40" t="s">
        <v>995</v>
      </c>
      <c r="AD1832" s="40">
        <v>1</v>
      </c>
      <c r="AE1832" s="41" t="s">
        <v>436</v>
      </c>
      <c r="AF1832" s="42">
        <v>-41.5</v>
      </c>
      <c r="AG1832" s="47">
        <f t="shared" si="334"/>
        <v>-41</v>
      </c>
      <c r="AH1832" s="43" t="e">
        <f t="shared" ca="1" si="323"/>
        <v>#VALUE!</v>
      </c>
      <c r="AI1832" s="43" t="e">
        <f t="shared" ca="1" si="324"/>
        <v>#VALUE!</v>
      </c>
      <c r="AJ1832" s="44" t="e">
        <f t="shared" ca="1" si="325"/>
        <v>#N/A</v>
      </c>
      <c r="AK1832" s="44" t="e">
        <f t="shared" ca="1" si="326"/>
        <v>#N/A</v>
      </c>
      <c r="AL1832" s="44" t="e">
        <f t="shared" ca="1" si="327"/>
        <v>#VALUE!</v>
      </c>
      <c r="AM1832" s="44" t="e">
        <f t="shared" ca="1" si="328"/>
        <v>#VALUE!</v>
      </c>
      <c r="AN1832" s="36" t="str">
        <f t="shared" ca="1" si="329"/>
        <v>00</v>
      </c>
      <c r="AO1832" s="36" t="str">
        <f t="shared" ca="1" si="330"/>
        <v>06</v>
      </c>
      <c r="AP1832" s="36" t="str">
        <f t="shared" ca="1" si="331"/>
        <v>00</v>
      </c>
      <c r="AQ1832" s="36" t="str">
        <f t="shared" ca="1" si="332"/>
        <v>00</v>
      </c>
      <c r="AR1832" s="36" t="str">
        <f t="shared" ca="1" si="333"/>
        <v>00</v>
      </c>
      <c r="AS1832" s="36"/>
    </row>
    <row r="1833" spans="19:45" ht="30" customHeight="1" x14ac:dyDescent="0.25">
      <c r="S1833" s="7" t="s">
        <v>20</v>
      </c>
      <c r="T1833" s="15">
        <v>-38</v>
      </c>
      <c r="U1833" s="36" t="str">
        <f t="shared" ca="1" si="321"/>
        <v>0x07=-42.00,-41.50;</v>
      </c>
      <c r="V1833" s="37"/>
      <c r="W1833" s="37"/>
      <c r="X1833" s="38"/>
      <c r="Y1833" s="38"/>
      <c r="Z1833" s="55" t="e">
        <f t="shared" ca="1" si="322"/>
        <v>#VALUE!</v>
      </c>
      <c r="AA1833" s="39" t="s">
        <v>584</v>
      </c>
      <c r="AB1833" s="40">
        <v>1.5</v>
      </c>
      <c r="AC1833" s="40" t="s">
        <v>995</v>
      </c>
      <c r="AD1833" s="40">
        <v>1</v>
      </c>
      <c r="AE1833" s="41" t="s">
        <v>436</v>
      </c>
      <c r="AF1833" s="42">
        <v>-42</v>
      </c>
      <c r="AG1833" s="47">
        <f t="shared" si="334"/>
        <v>-41.5</v>
      </c>
      <c r="AH1833" s="43" t="e">
        <f t="shared" ca="1" si="323"/>
        <v>#VALUE!</v>
      </c>
      <c r="AI1833" s="43" t="e">
        <f t="shared" ca="1" si="324"/>
        <v>#VALUE!</v>
      </c>
      <c r="AJ1833" s="44" t="e">
        <f t="shared" ca="1" si="325"/>
        <v>#N/A</v>
      </c>
      <c r="AK1833" s="44" t="e">
        <f t="shared" ca="1" si="326"/>
        <v>#N/A</v>
      </c>
      <c r="AL1833" s="44" t="e">
        <f t="shared" ca="1" si="327"/>
        <v>#VALUE!</v>
      </c>
      <c r="AM1833" s="44" t="e">
        <f t="shared" ca="1" si="328"/>
        <v>#VALUE!</v>
      </c>
      <c r="AN1833" s="36" t="str">
        <f t="shared" ca="1" si="329"/>
        <v>00</v>
      </c>
      <c r="AO1833" s="36" t="str">
        <f t="shared" ca="1" si="330"/>
        <v>07</v>
      </c>
      <c r="AP1833" s="36" t="str">
        <f t="shared" ca="1" si="331"/>
        <v>00</v>
      </c>
      <c r="AQ1833" s="36" t="str">
        <f t="shared" ca="1" si="332"/>
        <v>00</v>
      </c>
      <c r="AR1833" s="36" t="str">
        <f t="shared" ca="1" si="333"/>
        <v>00</v>
      </c>
      <c r="AS1833" s="36"/>
    </row>
    <row r="1834" spans="19:45" ht="30" customHeight="1" x14ac:dyDescent="0.25">
      <c r="S1834" s="7" t="s">
        <v>691</v>
      </c>
      <c r="T1834" s="15" t="s">
        <v>1088</v>
      </c>
      <c r="U1834" s="36" t="str">
        <f t="shared" ca="1" si="321"/>
        <v>Code Error</v>
      </c>
      <c r="V1834" s="37"/>
      <c r="W1834" s="37"/>
      <c r="X1834" s="38"/>
      <c r="Y1834" s="38"/>
      <c r="Z1834" s="55" t="e">
        <f t="shared" ca="1" si="322"/>
        <v>#VALUE!</v>
      </c>
      <c r="AA1834" s="39" t="s">
        <v>584</v>
      </c>
      <c r="AB1834" s="40">
        <v>2</v>
      </c>
      <c r="AC1834" s="40" t="s">
        <v>995</v>
      </c>
      <c r="AD1834" s="40">
        <v>1</v>
      </c>
      <c r="AE1834" s="41" t="s">
        <v>436</v>
      </c>
      <c r="AF1834" s="42">
        <v>-42.5</v>
      </c>
      <c r="AG1834" s="47">
        <f t="shared" si="334"/>
        <v>-42</v>
      </c>
      <c r="AH1834" s="43" t="e">
        <f t="shared" ca="1" si="323"/>
        <v>#VALUE!</v>
      </c>
      <c r="AI1834" s="43" t="e">
        <f t="shared" ca="1" si="324"/>
        <v>#VALUE!</v>
      </c>
      <c r="AJ1834" s="44" t="e">
        <f t="shared" ca="1" si="325"/>
        <v>#N/A</v>
      </c>
      <c r="AK1834" s="44" t="e">
        <f t="shared" ca="1" si="326"/>
        <v>#N/A</v>
      </c>
      <c r="AL1834" s="44" t="e">
        <f t="shared" ca="1" si="327"/>
        <v>#VALUE!</v>
      </c>
      <c r="AM1834" s="44" t="e">
        <f t="shared" ca="1" si="328"/>
        <v>#VALUE!</v>
      </c>
      <c r="AN1834" s="36" t="str">
        <f t="shared" ca="1" si="329"/>
        <v>00</v>
      </c>
      <c r="AO1834" s="36" t="str">
        <f t="shared" ca="1" si="330"/>
        <v>錯誤: 找不到列值 '2'，搜尋範圍為第 1 到 31 行，欄位 BM</v>
      </c>
      <c r="AP1834" s="36" t="str">
        <f t="shared" ca="1" si="331"/>
        <v>00</v>
      </c>
      <c r="AQ1834" s="36" t="str">
        <f t="shared" ca="1" si="332"/>
        <v>00</v>
      </c>
      <c r="AR1834" s="36" t="str">
        <f t="shared" ca="1" si="333"/>
        <v>00</v>
      </c>
      <c r="AS1834" s="36"/>
    </row>
    <row r="1835" spans="19:45" ht="30" customHeight="1" x14ac:dyDescent="0.25">
      <c r="S1835" s="7" t="s">
        <v>544</v>
      </c>
      <c r="T1835" s="15" t="s">
        <v>1085</v>
      </c>
      <c r="U1835" s="36" t="str">
        <f t="shared" ca="1" si="321"/>
        <v>Code Error</v>
      </c>
      <c r="V1835" s="37">
        <v>-0.3</v>
      </c>
      <c r="W1835" s="37"/>
      <c r="X1835" s="38"/>
      <c r="Y1835" s="38"/>
      <c r="Z1835" s="48">
        <f t="shared" ca="1" si="322"/>
        <v>1.4370000000000001</v>
      </c>
      <c r="AA1835" s="39" t="s">
        <v>584</v>
      </c>
      <c r="AB1835" s="40">
        <v>1</v>
      </c>
      <c r="AC1835" s="40" t="s">
        <v>995</v>
      </c>
      <c r="AD1835" s="40">
        <v>1</v>
      </c>
      <c r="AE1835" s="41">
        <v>6.7000000000000004E-2</v>
      </c>
      <c r="AF1835" s="42">
        <v>-42.7</v>
      </c>
      <c r="AG1835" s="49">
        <f t="shared" si="334"/>
        <v>-42.5</v>
      </c>
      <c r="AH1835" s="43">
        <f t="shared" ca="1" si="323"/>
        <v>-41.263000000000005</v>
      </c>
      <c r="AI1835" s="43">
        <f t="shared" ca="1" si="324"/>
        <v>-41.063000000000002</v>
      </c>
      <c r="AJ1835" s="44" t="e">
        <f t="shared" ca="1" si="325"/>
        <v>#N/A</v>
      </c>
      <c r="AK1835" s="44" t="e">
        <f t="shared" ca="1" si="326"/>
        <v>#N/A</v>
      </c>
      <c r="AL1835" s="44" t="e">
        <f t="shared" ca="1" si="327"/>
        <v>#N/A</v>
      </c>
      <c r="AM1835" s="44" t="e">
        <f t="shared" ca="1" si="328"/>
        <v>#N/A</v>
      </c>
      <c r="AN1835" s="36" t="str">
        <f t="shared" ca="1" si="329"/>
        <v>00</v>
      </c>
      <c r="AO1835" s="36" t="str">
        <f t="shared" ca="1" si="330"/>
        <v>06</v>
      </c>
      <c r="AP1835" s="36" t="str">
        <f t="shared" ca="1" si="331"/>
        <v>00</v>
      </c>
      <c r="AQ1835" s="36" t="str">
        <f t="shared" ca="1" si="332"/>
        <v>00</v>
      </c>
      <c r="AR1835" s="36" t="str">
        <f t="shared" ca="1" si="333"/>
        <v>錯誤: 找不到列值 '0.067'，搜尋範圍為第 1 到 31 行，欄位 BY</v>
      </c>
      <c r="AS1835" s="36"/>
    </row>
    <row r="1836" spans="19:45" ht="30" customHeight="1" x14ac:dyDescent="0.25">
      <c r="S1836" s="7" t="s">
        <v>12</v>
      </c>
      <c r="T1836" s="15" t="s">
        <v>548</v>
      </c>
      <c r="U1836" s="36" t="str">
        <f t="shared" ca="1" si="321"/>
        <v>Code Error</v>
      </c>
      <c r="V1836" s="37">
        <v>-0.3</v>
      </c>
      <c r="W1836" s="37"/>
      <c r="X1836" s="38"/>
      <c r="Y1836" s="38"/>
      <c r="Z1836" s="48">
        <f t="shared" ca="1" si="322"/>
        <v>1.9370000000000001</v>
      </c>
      <c r="AA1836" s="39" t="s">
        <v>584</v>
      </c>
      <c r="AB1836" s="40">
        <v>1.5</v>
      </c>
      <c r="AC1836" s="40" t="s">
        <v>995</v>
      </c>
      <c r="AD1836" s="40">
        <v>1</v>
      </c>
      <c r="AE1836" s="41">
        <v>6.7000000000000004E-2</v>
      </c>
      <c r="AF1836" s="42">
        <v>-43</v>
      </c>
      <c r="AG1836" s="49">
        <f t="shared" si="334"/>
        <v>-42.7</v>
      </c>
      <c r="AH1836" s="43">
        <f t="shared" ca="1" si="323"/>
        <v>-41.063000000000002</v>
      </c>
      <c r="AI1836" s="43">
        <f t="shared" ca="1" si="324"/>
        <v>-40.763000000000005</v>
      </c>
      <c r="AJ1836" s="44" t="e">
        <f t="shared" ca="1" si="325"/>
        <v>#N/A</v>
      </c>
      <c r="AK1836" s="44" t="e">
        <f t="shared" ca="1" si="326"/>
        <v>#N/A</v>
      </c>
      <c r="AL1836" s="44" t="e">
        <f t="shared" ca="1" si="327"/>
        <v>#N/A</v>
      </c>
      <c r="AM1836" s="44" t="e">
        <f t="shared" ca="1" si="328"/>
        <v>#N/A</v>
      </c>
      <c r="AN1836" s="36" t="str">
        <f t="shared" ca="1" si="329"/>
        <v>00</v>
      </c>
      <c r="AO1836" s="36" t="str">
        <f t="shared" ca="1" si="330"/>
        <v>07</v>
      </c>
      <c r="AP1836" s="36" t="str">
        <f t="shared" ca="1" si="331"/>
        <v>00</v>
      </c>
      <c r="AQ1836" s="36" t="str">
        <f t="shared" ca="1" si="332"/>
        <v>00</v>
      </c>
      <c r="AR1836" s="36" t="str">
        <f t="shared" ca="1" si="333"/>
        <v>錯誤: 找不到列值 '0.067'，搜尋範圍為第 1 到 31 行，欄位 BY</v>
      </c>
      <c r="AS1836" s="36"/>
    </row>
    <row r="1837" spans="19:45" ht="30" customHeight="1" x14ac:dyDescent="0.25">
      <c r="S1837" s="26" t="s">
        <v>773</v>
      </c>
      <c r="T1837" s="15" t="s">
        <v>562</v>
      </c>
      <c r="U1837" s="36" t="str">
        <f t="shared" ca="1" si="321"/>
        <v>Code Error</v>
      </c>
      <c r="V1837" s="37">
        <v>-0.4</v>
      </c>
      <c r="W1837" s="37"/>
      <c r="X1837" s="38"/>
      <c r="Y1837" s="38"/>
      <c r="Z1837" s="48">
        <f t="shared" ca="1" si="322"/>
        <v>2.3370000000000002</v>
      </c>
      <c r="AA1837" s="39" t="s">
        <v>584</v>
      </c>
      <c r="AB1837" s="40">
        <v>2</v>
      </c>
      <c r="AC1837" s="40" t="s">
        <v>995</v>
      </c>
      <c r="AD1837" s="40">
        <v>1</v>
      </c>
      <c r="AE1837" s="41">
        <v>6.7000000000000004E-2</v>
      </c>
      <c r="AF1837" s="42">
        <v>-43.4</v>
      </c>
      <c r="AG1837" s="49">
        <f t="shared" si="334"/>
        <v>-43</v>
      </c>
      <c r="AH1837" s="43">
        <f t="shared" ca="1" si="323"/>
        <v>-41.062999999999995</v>
      </c>
      <c r="AI1837" s="43">
        <f t="shared" ca="1" si="324"/>
        <v>-40.662999999999997</v>
      </c>
      <c r="AJ1837" s="44" t="e">
        <f t="shared" ca="1" si="325"/>
        <v>#N/A</v>
      </c>
      <c r="AK1837" s="44" t="e">
        <f t="shared" ca="1" si="326"/>
        <v>#N/A</v>
      </c>
      <c r="AL1837" s="44" t="e">
        <f t="shared" ca="1" si="327"/>
        <v>#N/A</v>
      </c>
      <c r="AM1837" s="44" t="e">
        <f t="shared" ca="1" si="328"/>
        <v>#N/A</v>
      </c>
      <c r="AN1837" s="36" t="str">
        <f t="shared" ca="1" si="329"/>
        <v>00</v>
      </c>
      <c r="AO1837" s="36" t="str">
        <f t="shared" ca="1" si="330"/>
        <v>錯誤: 找不到列值 '2'，搜尋範圍為第 1 到 31 行，欄位 BM</v>
      </c>
      <c r="AP1837" s="36" t="str">
        <f t="shared" ca="1" si="331"/>
        <v>00</v>
      </c>
      <c r="AQ1837" s="36" t="str">
        <f t="shared" ca="1" si="332"/>
        <v>00</v>
      </c>
      <c r="AR1837" s="36" t="str">
        <f t="shared" ca="1" si="333"/>
        <v>錯誤: 找不到列值 '0.067'，搜尋範圍為第 1 到 31 行，欄位 BY</v>
      </c>
      <c r="AS1837" s="36"/>
    </row>
    <row r="1838" spans="19:45" ht="30" customHeight="1" x14ac:dyDescent="0.25">
      <c r="S1838" s="7" t="s">
        <v>573</v>
      </c>
      <c r="T1838" s="15">
        <v>1.1000000000000001</v>
      </c>
      <c r="U1838" s="36" t="str">
        <f t="shared" ca="1" si="321"/>
        <v>Code Error</v>
      </c>
      <c r="V1838" s="37">
        <v>-0.5</v>
      </c>
      <c r="W1838" s="37"/>
      <c r="X1838" s="38"/>
      <c r="Y1838" s="38"/>
      <c r="Z1838" s="48">
        <f t="shared" ca="1" si="322"/>
        <v>2.7370000000000001</v>
      </c>
      <c r="AA1838" s="39" t="s">
        <v>584</v>
      </c>
      <c r="AB1838" s="40">
        <v>2.5</v>
      </c>
      <c r="AC1838" s="40" t="s">
        <v>995</v>
      </c>
      <c r="AD1838" s="40">
        <v>1</v>
      </c>
      <c r="AE1838" s="41">
        <v>6.7000000000000004E-2</v>
      </c>
      <c r="AF1838" s="42">
        <v>-44.1</v>
      </c>
      <c r="AG1838" s="49">
        <f t="shared" si="334"/>
        <v>-43.4</v>
      </c>
      <c r="AH1838" s="43">
        <f t="shared" ca="1" si="323"/>
        <v>-41.363</v>
      </c>
      <c r="AI1838" s="43">
        <f t="shared" ca="1" si="324"/>
        <v>-40.662999999999997</v>
      </c>
      <c r="AJ1838" s="44" t="e">
        <f t="shared" ca="1" si="325"/>
        <v>#N/A</v>
      </c>
      <c r="AK1838" s="44" t="e">
        <f t="shared" ca="1" si="326"/>
        <v>#N/A</v>
      </c>
      <c r="AL1838" s="44" t="e">
        <f t="shared" ca="1" si="327"/>
        <v>#N/A</v>
      </c>
      <c r="AM1838" s="44" t="e">
        <f t="shared" ca="1" si="328"/>
        <v>#N/A</v>
      </c>
      <c r="AN1838" s="36" t="str">
        <f t="shared" ca="1" si="329"/>
        <v>00</v>
      </c>
      <c r="AO1838" s="36" t="str">
        <f t="shared" ca="1" si="330"/>
        <v>08</v>
      </c>
      <c r="AP1838" s="36" t="str">
        <f t="shared" ca="1" si="331"/>
        <v>00</v>
      </c>
      <c r="AQ1838" s="36" t="str">
        <f t="shared" ca="1" si="332"/>
        <v>00</v>
      </c>
      <c r="AR1838" s="36" t="str">
        <f t="shared" ca="1" si="333"/>
        <v>錯誤: 找不到列值 '0.067'，搜尋範圍為第 1 到 31 行，欄位 BY</v>
      </c>
      <c r="AS1838" s="36"/>
    </row>
    <row r="1839" spans="19:45" ht="30" customHeight="1" x14ac:dyDescent="0.25">
      <c r="S1839" s="7" t="s">
        <v>590</v>
      </c>
      <c r="T1839" s="15" t="e">
        <f>VLOOKUP(T1824,MPN!$A$1:$E$997,4,FALSE)</f>
        <v>#N/A</v>
      </c>
      <c r="U1839" s="36" t="str">
        <f t="shared" ca="1" si="321"/>
        <v>Code Error</v>
      </c>
      <c r="V1839" s="37">
        <v>-0.8</v>
      </c>
      <c r="W1839" s="37"/>
      <c r="X1839" s="38"/>
      <c r="Y1839" s="38"/>
      <c r="Z1839" s="48">
        <f t="shared" ca="1" si="322"/>
        <v>3.4370000000000003</v>
      </c>
      <c r="AA1839" s="39" t="s">
        <v>584</v>
      </c>
      <c r="AB1839" s="40">
        <v>3.5</v>
      </c>
      <c r="AC1839" s="40" t="s">
        <v>995</v>
      </c>
      <c r="AD1839" s="40">
        <v>1</v>
      </c>
      <c r="AE1839" s="41">
        <v>6.7000000000000004E-2</v>
      </c>
      <c r="AF1839" s="42">
        <v>-44.8</v>
      </c>
      <c r="AG1839" s="49">
        <f t="shared" si="334"/>
        <v>-44.1</v>
      </c>
      <c r="AH1839" s="43">
        <f t="shared" ca="1" si="323"/>
        <v>-41.363</v>
      </c>
      <c r="AI1839" s="43">
        <f t="shared" ca="1" si="324"/>
        <v>-40.663000000000004</v>
      </c>
      <c r="AJ1839" s="44" t="e">
        <f t="shared" ca="1" si="325"/>
        <v>#N/A</v>
      </c>
      <c r="AK1839" s="44" t="e">
        <f t="shared" ca="1" si="326"/>
        <v>#N/A</v>
      </c>
      <c r="AL1839" s="44" t="e">
        <f t="shared" ca="1" si="327"/>
        <v>#N/A</v>
      </c>
      <c r="AM1839" s="44" t="e">
        <f t="shared" ca="1" si="328"/>
        <v>#N/A</v>
      </c>
      <c r="AN1839" s="36" t="str">
        <f t="shared" ca="1" si="329"/>
        <v>00</v>
      </c>
      <c r="AO1839" s="36" t="str">
        <f t="shared" ca="1" si="330"/>
        <v>09</v>
      </c>
      <c r="AP1839" s="36" t="str">
        <f t="shared" ca="1" si="331"/>
        <v>00</v>
      </c>
      <c r="AQ1839" s="36" t="str">
        <f t="shared" ca="1" si="332"/>
        <v>00</v>
      </c>
      <c r="AR1839" s="36" t="str">
        <f t="shared" ca="1" si="333"/>
        <v>錯誤: 找不到列值 '0.067'，搜尋範圍為第 1 到 31 行，欄位 BY</v>
      </c>
      <c r="AS1839" s="36"/>
    </row>
    <row r="1840" spans="19:45" ht="30" customHeight="1" x14ac:dyDescent="0.25">
      <c r="S1840" s="7" t="s">
        <v>693</v>
      </c>
      <c r="T1840" s="15">
        <v>0.8</v>
      </c>
      <c r="U1840" s="36" t="str">
        <f t="shared" ca="1" si="321"/>
        <v>Code Error</v>
      </c>
      <c r="V1840" s="37">
        <v>-0.8</v>
      </c>
      <c r="W1840" s="37"/>
      <c r="X1840" s="38"/>
      <c r="Y1840" s="38"/>
      <c r="Z1840" s="48">
        <f t="shared" ca="1" si="322"/>
        <v>4.4370000000000003</v>
      </c>
      <c r="AA1840" s="39" t="s">
        <v>584</v>
      </c>
      <c r="AB1840" s="40">
        <v>4.5</v>
      </c>
      <c r="AC1840" s="40" t="s">
        <v>995</v>
      </c>
      <c r="AD1840" s="40">
        <v>1</v>
      </c>
      <c r="AE1840" s="41">
        <v>6.7000000000000004E-2</v>
      </c>
      <c r="AF1840" s="42">
        <v>-45.6</v>
      </c>
      <c r="AG1840" s="49">
        <f t="shared" si="334"/>
        <v>-44.8</v>
      </c>
      <c r="AH1840" s="43">
        <f t="shared" ca="1" si="323"/>
        <v>-41.163000000000004</v>
      </c>
      <c r="AI1840" s="43">
        <f t="shared" ca="1" si="324"/>
        <v>-40.363</v>
      </c>
      <c r="AJ1840" s="44" t="e">
        <f t="shared" ca="1" si="325"/>
        <v>#N/A</v>
      </c>
      <c r="AK1840" s="44" t="e">
        <f t="shared" ca="1" si="326"/>
        <v>#N/A</v>
      </c>
      <c r="AL1840" s="44" t="e">
        <f t="shared" ca="1" si="327"/>
        <v>#N/A</v>
      </c>
      <c r="AM1840" s="44" t="e">
        <f t="shared" ca="1" si="328"/>
        <v>#N/A</v>
      </c>
      <c r="AN1840" s="36" t="str">
        <f t="shared" ca="1" si="329"/>
        <v>00</v>
      </c>
      <c r="AO1840" s="36" t="str">
        <f t="shared" ca="1" si="330"/>
        <v>0A</v>
      </c>
      <c r="AP1840" s="36" t="str">
        <f t="shared" ca="1" si="331"/>
        <v>00</v>
      </c>
      <c r="AQ1840" s="36" t="str">
        <f t="shared" ca="1" si="332"/>
        <v>00</v>
      </c>
      <c r="AR1840" s="36" t="str">
        <f t="shared" ca="1" si="333"/>
        <v>錯誤: 找不到列值 '0.067'，搜尋範圍為第 1 到 31 行，欄位 BY</v>
      </c>
      <c r="AS1840" s="36"/>
    </row>
    <row r="1841" spans="19:45" ht="30" customHeight="1" x14ac:dyDescent="0.25">
      <c r="S1841" s="7" t="s">
        <v>604</v>
      </c>
      <c r="T1841" s="7" t="e">
        <f>VLOOKUP($T1828,$AU$1:$AZ$31,MATCH($T1822,$AU$1:$AZ$1,0),FALSE)&amp;"_"&amp;T1830</f>
        <v>#N/A</v>
      </c>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S1842" s="7" t="s">
        <v>424</v>
      </c>
      <c r="T1842" s="7" t="e">
        <f>VLOOKUP($T1824,MPN!$A$1:$E$497,2,FALSE)</f>
        <v>#N/A</v>
      </c>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S1843" s="7" t="s">
        <v>16</v>
      </c>
      <c r="T1843" s="7" t="str">
        <f>VLOOKUP($T1825,ASIC!$A$1:$B$200,2,FALSE)</f>
        <v>304ZA</v>
      </c>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S1844" s="7" t="s">
        <v>17</v>
      </c>
      <c r="T1844" s="7" t="str">
        <f>VLOOKUP($T1826,Sensor!$A$1:$B$100,2,FALSE)</f>
        <v>2410A</v>
      </c>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S1845" s="7" t="s">
        <v>21</v>
      </c>
      <c r="T1845" s="7" t="e">
        <f>VLOOKUP($T1824,MPN!$A$1:$E$497,5,FALSE)</f>
        <v>#N/A</v>
      </c>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S1846" s="7" t="s">
        <v>545</v>
      </c>
      <c r="T1846" s="7" t="e">
        <f>VLOOKUP(T1835,$DT$1:$DV$31,3,FALSE)</f>
        <v>#N/A</v>
      </c>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S1847" s="7" t="s">
        <v>22</v>
      </c>
      <c r="T1847" s="15">
        <v>1</v>
      </c>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S1848" s="7" t="s">
        <v>696</v>
      </c>
      <c r="T1848" s="28">
        <v>45727</v>
      </c>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S1849" s="7" t="s">
        <v>694</v>
      </c>
      <c r="T1849" s="15" t="s">
        <v>994</v>
      </c>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S1850" s="7" t="s">
        <v>697</v>
      </c>
      <c r="T1850" s="7">
        <f ca="1">COUNTA(U1825:U1884)</f>
        <v>16</v>
      </c>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S1851" s="7" t="s">
        <v>715</v>
      </c>
      <c r="T1851" s="7" t="e">
        <f>T1839&amp;"+/-"&amp;T1840&amp;" "&amp;T1849</f>
        <v>#N/A</v>
      </c>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S1852" s="7" t="s">
        <v>719</v>
      </c>
      <c r="T1852" s="54" t="str">
        <f>T1831&amp;" : "&amp;T1834&amp;" "&amp;"(uA)"&amp;CHAR(10)&amp;"Vdc&amp;Remark: "&amp;T1837</f>
        <v>3.3V : 70~150 (uA)
Vdc&amp;Remark: -</v>
      </c>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t="s">
        <v>14</v>
      </c>
      <c r="T1854" s="2" t="str">
        <f>ADDRESS(ROW(S1854),COLUMN($S$1))&amp;":"&amp;ADDRESS(ROW(S1884),COLUMN($T$1))</f>
        <v>$S$1854:$T$1884</v>
      </c>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t="str">
        <f>$BB$2</f>
        <v>15V</v>
      </c>
      <c r="T1855" s="3" t="s">
        <v>255</v>
      </c>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t="str">
        <f>$BB$3</f>
        <v>14V</v>
      </c>
      <c r="T1856" s="3" t="s">
        <v>562</v>
      </c>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$BB$4</f>
        <v>13V</v>
      </c>
      <c r="T1857" s="3" t="s">
        <v>562</v>
      </c>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$BB$5</f>
        <v>12V</v>
      </c>
      <c r="T1858" s="3">
        <v>3.9</v>
      </c>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$BB$6</f>
        <v>11V</v>
      </c>
      <c r="T1859" s="3">
        <v>2.2000000000000002</v>
      </c>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$BB$7</f>
        <v>10V</v>
      </c>
      <c r="T1860" s="3">
        <v>0</v>
      </c>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$BB$8</f>
        <v>FIX</v>
      </c>
      <c r="T1861" s="3">
        <v>-2.2999999999999998</v>
      </c>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$BB$9</f>
        <v>Space</v>
      </c>
      <c r="T1862" s="3" t="s">
        <v>562</v>
      </c>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$BB$10</f>
        <v>Config2</v>
      </c>
      <c r="T1863" s="3">
        <v>0</v>
      </c>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$BB$11</f>
        <v>-</v>
      </c>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$BB$12</f>
        <v>-</v>
      </c>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$BB$13</f>
        <v>-</v>
      </c>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$BB$14</f>
        <v>-</v>
      </c>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$BB$15</f>
        <v>-</v>
      </c>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$BB$16</f>
        <v>-</v>
      </c>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$BB$17</f>
        <v>-</v>
      </c>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$BB$18</f>
        <v>-</v>
      </c>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$BB$19</f>
        <v>-</v>
      </c>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$BB$20</f>
        <v>-</v>
      </c>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$BB$21</f>
        <v>-</v>
      </c>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$BB$22</f>
        <v>-</v>
      </c>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$BB$23</f>
        <v>-</v>
      </c>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$BB$24</f>
        <v>-</v>
      </c>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$BB$25</f>
        <v>-</v>
      </c>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$BB$26</f>
        <v>-</v>
      </c>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$BB$27</f>
        <v>-</v>
      </c>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$BB$28</f>
        <v>-</v>
      </c>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$BB$29</f>
        <v>-</v>
      </c>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$BB$30</f>
        <v>-</v>
      </c>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$BB$31</f>
        <v>-</v>
      </c>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585</v>
      </c>
      <c r="V1886" s="12"/>
      <c r="W1886" s="65"/>
      <c r="X1886" s="12"/>
      <c r="Y1886" s="7" t="str">
        <f>VLOOKUP(U1886,$DX$1:$DZ$21,3,FALSE)</f>
        <v>-</v>
      </c>
      <c r="AD1886" s="8"/>
    </row>
    <row r="1887" spans="19:45" ht="30" customHeight="1" x14ac:dyDescent="0.25">
      <c r="S1887" s="7" t="s">
        <v>24</v>
      </c>
      <c r="T1887" s="15" t="s">
        <v>1154</v>
      </c>
      <c r="U1887" s="5" t="s">
        <v>23</v>
      </c>
      <c r="V1887" s="7" t="str">
        <f>VLOOKUP(U1886,$DX$1:$DZ$21,2,FALSE)</f>
        <v>-</v>
      </c>
      <c r="W1887" s="19"/>
      <c r="X1887" s="19"/>
      <c r="Y1887" s="19"/>
      <c r="Z1887" s="19"/>
      <c r="AA1887" s="5" t="s">
        <v>592</v>
      </c>
      <c r="AB1887" s="26" t="str">
        <f>T1906&amp;"_"&amp;ABS(T1904)&amp;"dB_"&amp;T1908&amp;"_"&amp;T1909&amp;"_"&amp;GetAbsMaxMinText(AF1890:AG1949)&amp;"_"&amp;T1889&amp;"_"&amp;T1888&amp;S1886&amp;"."&amp;T1912</f>
        <v>10V_NormalMode_38dB_304ZA_2391A_357_447_ZTS6211E_PR30.1</v>
      </c>
      <c r="AC1887" s="18"/>
      <c r="AD1887" s="18"/>
      <c r="AE1887" s="18"/>
      <c r="AF1887" s="18"/>
      <c r="AG1887" s="18"/>
      <c r="AH1887" s="19"/>
      <c r="AI1887" s="19" t="s">
        <v>2</v>
      </c>
      <c r="AJ1887" s="16" t="s">
        <v>1304</v>
      </c>
      <c r="AK1887" s="16"/>
      <c r="AL1887" s="16"/>
      <c r="AM1887" s="16"/>
      <c r="AN1887" s="16"/>
      <c r="AO1887" s="16"/>
      <c r="AP1887" s="16"/>
      <c r="AQ1887" s="16"/>
      <c r="AR1887" s="16"/>
      <c r="AS1887" s="16"/>
    </row>
    <row r="1888" spans="19:45" ht="30" customHeight="1" x14ac:dyDescent="0.25">
      <c r="S1888" s="7" t="s">
        <v>5</v>
      </c>
      <c r="T1888" s="15" t="s">
        <v>1162</v>
      </c>
      <c r="U1888" s="32" t="str">
        <f>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1176</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VLOOKUP($T1897,$DE$1:$DJ$31,2,FALSE)</f>
        <v>Full</v>
      </c>
      <c r="AO1889" s="56" t="str">
        <f>VLOOKUP($T1897,$DE$1:$DJ$31,3,FALSE)</f>
        <v>Full</v>
      </c>
      <c r="AP1889" s="56" t="str">
        <f>VLOOKUP($T1897,$DE$1:$DJ$31,4,FALSE)</f>
        <v>non</v>
      </c>
      <c r="AQ1889" s="56" t="str">
        <f>VLOOKUP($T1897,$DE$1:$DJ$31,5,FALSE)</f>
        <v>non</v>
      </c>
      <c r="AR1889" s="56" t="str">
        <f>VLOOKUP($T1897,$DE$1:$DJ$31,6,FALSE)</f>
        <v>Full</v>
      </c>
      <c r="AS1889" s="35" t="s">
        <v>726</v>
      </c>
    </row>
    <row r="1890" spans="19:45" ht="30" customHeight="1" x14ac:dyDescent="0.25">
      <c r="S1890" s="7" t="s">
        <v>18</v>
      </c>
      <c r="T1890" s="15" t="s">
        <v>1278</v>
      </c>
      <c r="U1890" s="36" t="str">
        <f t="shared" ref="U1890:U1899" ca="1" si="335">ConfigCode($AA1890,$AN1890,$AO1890,$AP1890,$AQ1890,$AR1890,$AF1890,$AG1890,2)</f>
        <v>Code Error</v>
      </c>
      <c r="V1890" s="37"/>
      <c r="W1890" s="37"/>
      <c r="X1890" s="68"/>
      <c r="Y1890" s="68"/>
      <c r="Z1890" s="55" t="e">
        <f t="shared" ref="Z1890:Z1899" ca="1" si="336" xml:space="preserve">
N("vbias,vlookup vbias range")+
VLOOKUP($AA1890,INDIRECT(BoxVal(ROW($AA1890),34,COLUMN(T1886))),2,FALSE)+
N("gain")+
$AB1890+
N("vcm")+
VLOOKUP($AC1890,$CT$1:$DC$31,7,FALSE)+
N("(vbias*vcp*vbg-vbias)*sensor ratio")+
VbiasCal($AA1890,$AD1890,$AE1890,BoxVal(ROW($AC1890),18,COLUMN($T$22)))+
N("vbias ref+gain ref")+
$V1890+$W1890</f>
        <v>#VALUE!</v>
      </c>
      <c r="AA1890" s="39" t="s">
        <v>1157</v>
      </c>
      <c r="AB1890" s="40">
        <v>2</v>
      </c>
      <c r="AC1890" s="40" t="s">
        <v>996</v>
      </c>
      <c r="AD1890" s="40">
        <v>1</v>
      </c>
      <c r="AE1890" s="41" t="s">
        <v>436</v>
      </c>
      <c r="AF1890" s="42">
        <v>-38</v>
      </c>
      <c r="AG1890" s="42">
        <v>-35.799999999999997</v>
      </c>
      <c r="AH1890" s="43" t="e">
        <f t="shared" ref="AH1890:AH1899" ca="1" si="337">$AF1890+$Z1890</f>
        <v>#VALUE!</v>
      </c>
      <c r="AI1890" s="43" t="e">
        <f t="shared" ref="AI1890:AI1899" ca="1" si="338">$AG1890+$Z1890</f>
        <v>#VALUE!</v>
      </c>
      <c r="AJ1890" s="44" t="e">
        <f t="shared" ref="AJ1890:AJ1899" ca="1" si="339" xml:space="preserve">
N("initial sens-loopgain")+
$AF1890-BoxVal(ROW($AA1890),26,COLUMN(INDIRECT("T"&amp;(INT(ROW($AA1907)/65))*65+2)))</f>
        <v>#N/A</v>
      </c>
      <c r="AK1890" s="44" t="e">
        <f t="shared" ref="AK1890:AK1899" ca="1" si="340">AJ1890+(AG1890-AF1890)</f>
        <v>#N/A</v>
      </c>
      <c r="AL1890" s="44" t="e">
        <f t="shared" ref="AL1890:AL1899" ca="1" si="341" xml:space="preserve">
N("initial sens-loopgain-gain-gain ref-vcm")+
$AH1890-
BoxVal(ROW($AA1890),26,COLUMN(INDIRECT("T"&amp;(INT(ROW($AA1907)/65))*65+2)))-
$AB1890-
$W1890-
IFERROR(VLOOKUP($AC1890,$CT$1:$DC$31,7,FALSE),0)</f>
        <v>#VALUE!</v>
      </c>
      <c r="AM1890" s="44" t="e">
        <f t="shared" ref="AM1890:AM1899" ca="1" si="342">AL1890+(AG1890-AF1890)</f>
        <v>#VALUE!</v>
      </c>
      <c r="AN1890" s="36" t="str">
        <f t="shared" ref="AN1890:AN1899" ca="1" si="343">IF(BoxVal(ROW(AA1890),9,COLUMN(T1888))="FIX","00",ManualLookup(AA1890,BoxVal(ROW(AA1890),4,COLUMN(AN1888)),INDIRECT(DN$3)))</f>
        <v>00</v>
      </c>
      <c r="AO1890" s="36" t="str">
        <f t="shared" ref="AO1890:AO1899" ca="1" si="344">ManualLookup(AB1890,BoxVal(ROW(AB1890),4,COLUMN(AO1888)),INDIRECT(DO$3))</f>
        <v>錯誤: 找不到列值 '2'，搜尋範圍為第 1 到 31 行，欄位 BM</v>
      </c>
      <c r="AP1890" s="36" t="str">
        <f t="shared" ref="AP1890:AP1899" ca="1" si="345">ManualLookup(AC1890,BoxVal(ROW(AC1890),4,COLUMN(AP1888)),INDIRECT(DP$3))</f>
        <v>00</v>
      </c>
      <c r="AQ1890" s="36" t="str">
        <f t="shared" ref="AQ1890:AQ1899" ca="1" si="346">ManualLookup(AD1890,BoxVal(ROW(AD1890),4,COLUMN(AQ1888)),INDIRECT(DQ$3))</f>
        <v>00</v>
      </c>
      <c r="AR1890" s="36" t="str">
        <f t="shared" ref="AR1890:AR1899" ca="1" si="347">ManualLookup(AE1890,BoxVal(ROW(AE1890),4,COLUMN(AR1888)),INDIRECT(DR$3))</f>
        <v>00</v>
      </c>
      <c r="AS1890" s="33"/>
    </row>
    <row r="1891" spans="19:45" ht="30" customHeight="1" x14ac:dyDescent="0.25">
      <c r="S1891" s="7" t="s">
        <v>13</v>
      </c>
      <c r="T1891" s="15" t="s">
        <v>1158</v>
      </c>
      <c r="U1891" s="36" t="str">
        <f t="shared" ca="1" si="335"/>
        <v>0x05=-38.80,-38.00;</v>
      </c>
      <c r="V1891" s="37"/>
      <c r="W1891" s="37"/>
      <c r="X1891" s="68"/>
      <c r="Y1891" s="68"/>
      <c r="Z1891" s="55" t="e">
        <f t="shared" ca="1" si="336"/>
        <v>#VALUE!</v>
      </c>
      <c r="AA1891" s="39" t="s">
        <v>1157</v>
      </c>
      <c r="AB1891" s="40">
        <v>0.5</v>
      </c>
      <c r="AC1891" s="40" t="s">
        <v>996</v>
      </c>
      <c r="AD1891" s="40">
        <v>1</v>
      </c>
      <c r="AE1891" s="41" t="s">
        <v>436</v>
      </c>
      <c r="AF1891" s="42">
        <v>-38.799999999999997</v>
      </c>
      <c r="AG1891" s="47">
        <f t="shared" ref="AG1891:AG1899" si="348">AF1890</f>
        <v>-38</v>
      </c>
      <c r="AH1891" s="43" t="e">
        <f t="shared" ca="1" si="337"/>
        <v>#VALUE!</v>
      </c>
      <c r="AI1891" s="43" t="e">
        <f t="shared" ca="1" si="338"/>
        <v>#VALUE!</v>
      </c>
      <c r="AJ1891" s="44" t="e">
        <f t="shared" ca="1" si="339"/>
        <v>#N/A</v>
      </c>
      <c r="AK1891" s="44" t="e">
        <f t="shared" ca="1" si="340"/>
        <v>#N/A</v>
      </c>
      <c r="AL1891" s="44" t="e">
        <f t="shared" ca="1" si="341"/>
        <v>#VALUE!</v>
      </c>
      <c r="AM1891" s="44" t="e">
        <f t="shared" ca="1" si="342"/>
        <v>#VALUE!</v>
      </c>
      <c r="AN1891" s="36" t="str">
        <f t="shared" ca="1" si="343"/>
        <v>00</v>
      </c>
      <c r="AO1891" s="36" t="str">
        <f t="shared" ca="1" si="344"/>
        <v>05</v>
      </c>
      <c r="AP1891" s="36" t="str">
        <f t="shared" ca="1" si="345"/>
        <v>00</v>
      </c>
      <c r="AQ1891" s="36" t="str">
        <f t="shared" ca="1" si="346"/>
        <v>00</v>
      </c>
      <c r="AR1891" s="36" t="str">
        <f t="shared" ca="1" si="347"/>
        <v>00</v>
      </c>
      <c r="AS1891" s="36"/>
    </row>
    <row r="1892" spans="19:45" ht="30" customHeight="1" x14ac:dyDescent="0.25">
      <c r="S1892" s="26"/>
      <c r="T1892" s="17"/>
      <c r="U1892" s="36" t="str">
        <f t="shared" ca="1" si="335"/>
        <v>0x06=-39.30,-38.80;</v>
      </c>
      <c r="V1892" s="37"/>
      <c r="W1892" s="37"/>
      <c r="X1892" s="68"/>
      <c r="Y1892" s="68"/>
      <c r="Z1892" s="55" t="e">
        <f t="shared" ca="1" si="336"/>
        <v>#VALUE!</v>
      </c>
      <c r="AA1892" s="39" t="s">
        <v>436</v>
      </c>
      <c r="AB1892" s="40">
        <v>1</v>
      </c>
      <c r="AC1892" s="40" t="s">
        <v>995</v>
      </c>
      <c r="AD1892" s="40">
        <v>1</v>
      </c>
      <c r="AE1892" s="41" t="s">
        <v>436</v>
      </c>
      <c r="AF1892" s="42">
        <v>-39.299999999999997</v>
      </c>
      <c r="AG1892" s="47">
        <f t="shared" si="348"/>
        <v>-38.799999999999997</v>
      </c>
      <c r="AH1892" s="43" t="e">
        <f t="shared" ca="1" si="337"/>
        <v>#VALUE!</v>
      </c>
      <c r="AI1892" s="43" t="e">
        <f t="shared" ca="1" si="338"/>
        <v>#VALUE!</v>
      </c>
      <c r="AJ1892" s="44" t="e">
        <f t="shared" ca="1" si="339"/>
        <v>#N/A</v>
      </c>
      <c r="AK1892" s="44" t="e">
        <f t="shared" ca="1" si="340"/>
        <v>#N/A</v>
      </c>
      <c r="AL1892" s="44" t="e">
        <f t="shared" ca="1" si="341"/>
        <v>#VALUE!</v>
      </c>
      <c r="AM1892" s="44" t="e">
        <f t="shared" ca="1" si="342"/>
        <v>#VALUE!</v>
      </c>
      <c r="AN1892" s="36" t="str">
        <f t="shared" ca="1" si="343"/>
        <v>00</v>
      </c>
      <c r="AO1892" s="36" t="str">
        <f t="shared" ca="1" si="344"/>
        <v>06</v>
      </c>
      <c r="AP1892" s="36" t="str">
        <f t="shared" ca="1" si="345"/>
        <v>00</v>
      </c>
      <c r="AQ1892" s="36" t="str">
        <f t="shared" ca="1" si="346"/>
        <v>00</v>
      </c>
      <c r="AR1892" s="36" t="str">
        <f t="shared" ca="1" si="347"/>
        <v>00</v>
      </c>
      <c r="AS1892" s="36"/>
    </row>
    <row r="1893" spans="19:45" ht="30" customHeight="1" x14ac:dyDescent="0.25">
      <c r="S1893" s="7" t="s">
        <v>19</v>
      </c>
      <c r="T1893" s="15" t="s">
        <v>799</v>
      </c>
      <c r="U1893" s="36" t="str">
        <f t="shared" ca="1" si="335"/>
        <v>0x07=-39.80,-39.30;</v>
      </c>
      <c r="V1893" s="37"/>
      <c r="W1893" s="37"/>
      <c r="X1893" s="68"/>
      <c r="Y1893" s="68"/>
      <c r="Z1893" s="55" t="e">
        <f t="shared" ca="1" si="336"/>
        <v>#VALUE!</v>
      </c>
      <c r="AA1893" s="39" t="s">
        <v>436</v>
      </c>
      <c r="AB1893" s="40">
        <v>1.5</v>
      </c>
      <c r="AC1893" s="40" t="s">
        <v>995</v>
      </c>
      <c r="AD1893" s="40">
        <v>1</v>
      </c>
      <c r="AE1893" s="41" t="s">
        <v>436</v>
      </c>
      <c r="AF1893" s="42">
        <v>-39.799999999999997</v>
      </c>
      <c r="AG1893" s="47">
        <f t="shared" si="348"/>
        <v>-39.299999999999997</v>
      </c>
      <c r="AH1893" s="43" t="e">
        <f t="shared" ca="1" si="337"/>
        <v>#VALUE!</v>
      </c>
      <c r="AI1893" s="43" t="e">
        <f t="shared" ca="1" si="338"/>
        <v>#VALUE!</v>
      </c>
      <c r="AJ1893" s="44" t="e">
        <f t="shared" ca="1" si="339"/>
        <v>#N/A</v>
      </c>
      <c r="AK1893" s="44" t="e">
        <f t="shared" ca="1" si="340"/>
        <v>#N/A</v>
      </c>
      <c r="AL1893" s="44" t="e">
        <f t="shared" ca="1" si="341"/>
        <v>#VALUE!</v>
      </c>
      <c r="AM1893" s="44" t="e">
        <f t="shared" ca="1" si="342"/>
        <v>#VALUE!</v>
      </c>
      <c r="AN1893" s="36" t="str">
        <f t="shared" ca="1" si="343"/>
        <v>00</v>
      </c>
      <c r="AO1893" s="36" t="str">
        <f t="shared" ca="1" si="344"/>
        <v>07</v>
      </c>
      <c r="AP1893" s="36" t="str">
        <f t="shared" ca="1" si="345"/>
        <v>00</v>
      </c>
      <c r="AQ1893" s="36" t="str">
        <f t="shared" ca="1" si="346"/>
        <v>00</v>
      </c>
      <c r="AR1893" s="36" t="str">
        <f t="shared" ca="1" si="347"/>
        <v>00</v>
      </c>
      <c r="AS1893" s="36"/>
    </row>
    <row r="1894" spans="19:45" ht="30" customHeight="1" x14ac:dyDescent="0.25">
      <c r="S1894" s="7" t="s">
        <v>15</v>
      </c>
      <c r="T1894" s="15" t="s">
        <v>1157</v>
      </c>
      <c r="U1894" s="36" t="str">
        <f t="shared" ca="1" si="335"/>
        <v>Code Error</v>
      </c>
      <c r="V1894" s="37"/>
      <c r="W1894" s="37"/>
      <c r="X1894" s="68"/>
      <c r="Y1894" s="68"/>
      <c r="Z1894" s="55" t="e">
        <f t="shared" ca="1" si="336"/>
        <v>#VALUE!</v>
      </c>
      <c r="AA1894" s="39" t="s">
        <v>436</v>
      </c>
      <c r="AB1894" s="40">
        <v>2</v>
      </c>
      <c r="AC1894" s="40" t="s">
        <v>995</v>
      </c>
      <c r="AD1894" s="40">
        <v>1</v>
      </c>
      <c r="AE1894" s="41" t="s">
        <v>436</v>
      </c>
      <c r="AF1894" s="42">
        <v>-40.299999999999997</v>
      </c>
      <c r="AG1894" s="47">
        <f t="shared" si="348"/>
        <v>-39.799999999999997</v>
      </c>
      <c r="AH1894" s="43" t="e">
        <f t="shared" ca="1" si="337"/>
        <v>#VALUE!</v>
      </c>
      <c r="AI1894" s="43" t="e">
        <f t="shared" ca="1" si="338"/>
        <v>#VALUE!</v>
      </c>
      <c r="AJ1894" s="44" t="e">
        <f t="shared" ca="1" si="339"/>
        <v>#N/A</v>
      </c>
      <c r="AK1894" s="44" t="e">
        <f t="shared" ca="1" si="340"/>
        <v>#N/A</v>
      </c>
      <c r="AL1894" s="44" t="e">
        <f t="shared" ca="1" si="341"/>
        <v>#VALUE!</v>
      </c>
      <c r="AM1894" s="44" t="e">
        <f t="shared" ca="1" si="342"/>
        <v>#VALUE!</v>
      </c>
      <c r="AN1894" s="36" t="str">
        <f t="shared" ca="1" si="343"/>
        <v>00</v>
      </c>
      <c r="AO1894" s="36" t="str">
        <f t="shared" ca="1" si="344"/>
        <v>錯誤: 找不到列值 '2'，搜尋範圍為第 1 到 31 行，欄位 BM</v>
      </c>
      <c r="AP1894" s="36" t="str">
        <f t="shared" ca="1" si="345"/>
        <v>00</v>
      </c>
      <c r="AQ1894" s="36" t="str">
        <f t="shared" ca="1" si="346"/>
        <v>00</v>
      </c>
      <c r="AR1894" s="36" t="str">
        <f t="shared" ca="1" si="347"/>
        <v>00</v>
      </c>
      <c r="AS1894" s="36"/>
    </row>
    <row r="1895" spans="19:45" ht="30" customHeight="1" x14ac:dyDescent="0.25">
      <c r="S1895" s="7" t="s">
        <v>705</v>
      </c>
      <c r="T1895" s="15" t="s">
        <v>1152</v>
      </c>
      <c r="U1895" s="36" t="str">
        <f t="shared" ca="1" si="335"/>
        <v>0x08=-41.00,-40.30;</v>
      </c>
      <c r="V1895" s="37"/>
      <c r="W1895" s="37"/>
      <c r="X1895" s="68"/>
      <c r="Y1895" s="68"/>
      <c r="Z1895" s="55" t="e">
        <f t="shared" ca="1" si="336"/>
        <v>#VALUE!</v>
      </c>
      <c r="AA1895" s="39" t="s">
        <v>436</v>
      </c>
      <c r="AB1895" s="40">
        <v>2.5</v>
      </c>
      <c r="AC1895" s="40" t="s">
        <v>995</v>
      </c>
      <c r="AD1895" s="40">
        <v>1</v>
      </c>
      <c r="AE1895" s="41" t="s">
        <v>436</v>
      </c>
      <c r="AF1895" s="42">
        <v>-41</v>
      </c>
      <c r="AG1895" s="47">
        <f t="shared" si="348"/>
        <v>-40.299999999999997</v>
      </c>
      <c r="AH1895" s="43" t="e">
        <f t="shared" ca="1" si="337"/>
        <v>#VALUE!</v>
      </c>
      <c r="AI1895" s="43" t="e">
        <f t="shared" ca="1" si="338"/>
        <v>#VALUE!</v>
      </c>
      <c r="AJ1895" s="44" t="e">
        <f t="shared" ca="1" si="339"/>
        <v>#N/A</v>
      </c>
      <c r="AK1895" s="44" t="e">
        <f t="shared" ca="1" si="340"/>
        <v>#N/A</v>
      </c>
      <c r="AL1895" s="44" t="e">
        <f t="shared" ca="1" si="341"/>
        <v>#VALUE!</v>
      </c>
      <c r="AM1895" s="44" t="e">
        <f t="shared" ca="1" si="342"/>
        <v>#VALUE!</v>
      </c>
      <c r="AN1895" s="36" t="str">
        <f t="shared" ca="1" si="343"/>
        <v>00</v>
      </c>
      <c r="AO1895" s="36" t="str">
        <f t="shared" ca="1" si="344"/>
        <v>08</v>
      </c>
      <c r="AP1895" s="36" t="str">
        <f t="shared" ca="1" si="345"/>
        <v>00</v>
      </c>
      <c r="AQ1895" s="36" t="str">
        <f t="shared" ca="1" si="346"/>
        <v>00</v>
      </c>
      <c r="AR1895" s="36" t="str">
        <f t="shared" ca="1" si="347"/>
        <v>00</v>
      </c>
      <c r="AS1895" s="36"/>
    </row>
    <row r="1896" spans="19:45" ht="30" customHeight="1" x14ac:dyDescent="0.25">
      <c r="S1896" s="7" t="s">
        <v>605</v>
      </c>
      <c r="T1896" s="15" t="s">
        <v>991</v>
      </c>
      <c r="U1896" s="36" t="str">
        <f t="shared" ca="1" si="335"/>
        <v>0x09=-42.00,-41.00;</v>
      </c>
      <c r="V1896" s="37"/>
      <c r="W1896" s="37"/>
      <c r="X1896" s="68"/>
      <c r="Y1896" s="68"/>
      <c r="Z1896" s="55" t="e">
        <f t="shared" ca="1" si="336"/>
        <v>#VALUE!</v>
      </c>
      <c r="AA1896" s="39" t="s">
        <v>436</v>
      </c>
      <c r="AB1896" s="40">
        <v>3.5</v>
      </c>
      <c r="AC1896" s="40" t="s">
        <v>995</v>
      </c>
      <c r="AD1896" s="40">
        <v>1</v>
      </c>
      <c r="AE1896" s="41" t="s">
        <v>436</v>
      </c>
      <c r="AF1896" s="42">
        <v>-42</v>
      </c>
      <c r="AG1896" s="47">
        <f t="shared" si="348"/>
        <v>-41</v>
      </c>
      <c r="AH1896" s="43" t="e">
        <f t="shared" ca="1" si="337"/>
        <v>#VALUE!</v>
      </c>
      <c r="AI1896" s="43" t="e">
        <f t="shared" ca="1" si="338"/>
        <v>#VALUE!</v>
      </c>
      <c r="AJ1896" s="44" t="e">
        <f t="shared" ca="1" si="339"/>
        <v>#N/A</v>
      </c>
      <c r="AK1896" s="44" t="e">
        <f t="shared" ca="1" si="340"/>
        <v>#N/A</v>
      </c>
      <c r="AL1896" s="44" t="e">
        <f t="shared" ca="1" si="341"/>
        <v>#VALUE!</v>
      </c>
      <c r="AM1896" s="44" t="e">
        <f t="shared" ca="1" si="342"/>
        <v>#VALUE!</v>
      </c>
      <c r="AN1896" s="36" t="str">
        <f t="shared" ca="1" si="343"/>
        <v>00</v>
      </c>
      <c r="AO1896" s="36" t="str">
        <f t="shared" ca="1" si="344"/>
        <v>09</v>
      </c>
      <c r="AP1896" s="36" t="str">
        <f t="shared" ca="1" si="345"/>
        <v>00</v>
      </c>
      <c r="AQ1896" s="36" t="str">
        <f t="shared" ca="1" si="346"/>
        <v>00</v>
      </c>
      <c r="AR1896" s="36" t="str">
        <f t="shared" ca="1" si="347"/>
        <v>00</v>
      </c>
      <c r="AS1896" s="36"/>
    </row>
    <row r="1897" spans="19:45" ht="30" customHeight="1" x14ac:dyDescent="0.25">
      <c r="S1897" s="7" t="s">
        <v>721</v>
      </c>
      <c r="T1897" s="15" t="s">
        <v>26</v>
      </c>
      <c r="U1897" s="36" t="str">
        <f t="shared" ca="1" si="335"/>
        <v>0x0A=-43.00,-42.00;</v>
      </c>
      <c r="V1897" s="37"/>
      <c r="W1897" s="37"/>
      <c r="X1897" s="68"/>
      <c r="Y1897" s="68"/>
      <c r="Z1897" s="55" t="e">
        <f t="shared" ca="1" si="336"/>
        <v>#VALUE!</v>
      </c>
      <c r="AA1897" s="39" t="s">
        <v>436</v>
      </c>
      <c r="AB1897" s="40">
        <v>4.5</v>
      </c>
      <c r="AC1897" s="40" t="s">
        <v>995</v>
      </c>
      <c r="AD1897" s="40">
        <v>1</v>
      </c>
      <c r="AE1897" s="41" t="s">
        <v>436</v>
      </c>
      <c r="AF1897" s="42">
        <v>-43</v>
      </c>
      <c r="AG1897" s="47">
        <f t="shared" si="348"/>
        <v>-42</v>
      </c>
      <c r="AH1897" s="43" t="e">
        <f t="shared" ca="1" si="337"/>
        <v>#VALUE!</v>
      </c>
      <c r="AI1897" s="43" t="e">
        <f t="shared" ca="1" si="338"/>
        <v>#VALUE!</v>
      </c>
      <c r="AJ1897" s="44" t="e">
        <f t="shared" ca="1" si="339"/>
        <v>#N/A</v>
      </c>
      <c r="AK1897" s="44" t="e">
        <f t="shared" ca="1" si="340"/>
        <v>#N/A</v>
      </c>
      <c r="AL1897" s="44" t="e">
        <f t="shared" ca="1" si="341"/>
        <v>#VALUE!</v>
      </c>
      <c r="AM1897" s="44" t="e">
        <f t="shared" ca="1" si="342"/>
        <v>#VALUE!</v>
      </c>
      <c r="AN1897" s="36" t="str">
        <f t="shared" ca="1" si="343"/>
        <v>00</v>
      </c>
      <c r="AO1897" s="36" t="str">
        <f t="shared" ca="1" si="344"/>
        <v>0A</v>
      </c>
      <c r="AP1897" s="36" t="str">
        <f t="shared" ca="1" si="345"/>
        <v>00</v>
      </c>
      <c r="AQ1897" s="36" t="str">
        <f t="shared" ca="1" si="346"/>
        <v>00</v>
      </c>
      <c r="AR1897" s="36" t="str">
        <f t="shared" ca="1" si="347"/>
        <v>00</v>
      </c>
      <c r="AS1897" s="36"/>
    </row>
    <row r="1898" spans="19:45" ht="30" customHeight="1" x14ac:dyDescent="0.25">
      <c r="S1898" s="7" t="s">
        <v>20</v>
      </c>
      <c r="T1898" s="15">
        <v>-38</v>
      </c>
      <c r="U1898" s="36" t="str">
        <f t="shared" ca="1" si="335"/>
        <v>0x0B=-44.00,-43.00;</v>
      </c>
      <c r="V1898" s="37"/>
      <c r="W1898" s="37"/>
      <c r="X1898" s="38"/>
      <c r="Y1898" s="38"/>
      <c r="Z1898" s="55" t="e">
        <f t="shared" ca="1" si="336"/>
        <v>#VALUE!</v>
      </c>
      <c r="AA1898" s="39" t="s">
        <v>436</v>
      </c>
      <c r="AB1898" s="40">
        <v>5.5</v>
      </c>
      <c r="AC1898" s="40" t="s">
        <v>995</v>
      </c>
      <c r="AD1898" s="40">
        <v>1</v>
      </c>
      <c r="AE1898" s="41" t="s">
        <v>436</v>
      </c>
      <c r="AF1898" s="42">
        <v>-44</v>
      </c>
      <c r="AG1898" s="47">
        <f t="shared" si="348"/>
        <v>-43</v>
      </c>
      <c r="AH1898" s="43" t="e">
        <f t="shared" ca="1" si="337"/>
        <v>#VALUE!</v>
      </c>
      <c r="AI1898" s="43" t="e">
        <f t="shared" ca="1" si="338"/>
        <v>#VALUE!</v>
      </c>
      <c r="AJ1898" s="44" t="e">
        <f t="shared" ca="1" si="339"/>
        <v>#N/A</v>
      </c>
      <c r="AK1898" s="44" t="e">
        <f t="shared" ca="1" si="340"/>
        <v>#N/A</v>
      </c>
      <c r="AL1898" s="44" t="e">
        <f t="shared" ca="1" si="341"/>
        <v>#VALUE!</v>
      </c>
      <c r="AM1898" s="44" t="e">
        <f t="shared" ca="1" si="342"/>
        <v>#VALUE!</v>
      </c>
      <c r="AN1898" s="36" t="str">
        <f t="shared" ca="1" si="343"/>
        <v>00</v>
      </c>
      <c r="AO1898" s="36" t="str">
        <f t="shared" ca="1" si="344"/>
        <v>0B</v>
      </c>
      <c r="AP1898" s="36" t="str">
        <f t="shared" ca="1" si="345"/>
        <v>00</v>
      </c>
      <c r="AQ1898" s="36" t="str">
        <f t="shared" ca="1" si="346"/>
        <v>00</v>
      </c>
      <c r="AR1898" s="36" t="str">
        <f t="shared" ca="1" si="347"/>
        <v>00</v>
      </c>
      <c r="AS1898" s="36"/>
    </row>
    <row r="1899" spans="19:45" ht="30" customHeight="1" x14ac:dyDescent="0.25">
      <c r="S1899" s="7" t="s">
        <v>691</v>
      </c>
      <c r="T1899" s="15" t="s">
        <v>1088</v>
      </c>
      <c r="U1899" s="36" t="str">
        <f t="shared" ca="1" si="335"/>
        <v>0x0C=-44.70,-44.00;</v>
      </c>
      <c r="V1899" s="37"/>
      <c r="W1899" s="37"/>
      <c r="X1899" s="38"/>
      <c r="Y1899" s="38"/>
      <c r="Z1899" s="55" t="e">
        <f t="shared" ca="1" si="336"/>
        <v>#VALUE!</v>
      </c>
      <c r="AA1899" s="39" t="s">
        <v>436</v>
      </c>
      <c r="AB1899" s="40">
        <v>6.5</v>
      </c>
      <c r="AC1899" s="40" t="s">
        <v>995</v>
      </c>
      <c r="AD1899" s="40">
        <v>1</v>
      </c>
      <c r="AE1899" s="41" t="s">
        <v>436</v>
      </c>
      <c r="AF1899" s="42">
        <v>-44.7</v>
      </c>
      <c r="AG1899" s="47">
        <f t="shared" si="348"/>
        <v>-44</v>
      </c>
      <c r="AH1899" s="43" t="e">
        <f t="shared" ca="1" si="337"/>
        <v>#VALUE!</v>
      </c>
      <c r="AI1899" s="43" t="e">
        <f t="shared" ca="1" si="338"/>
        <v>#VALUE!</v>
      </c>
      <c r="AJ1899" s="44" t="e">
        <f t="shared" ca="1" si="339"/>
        <v>#N/A</v>
      </c>
      <c r="AK1899" s="44" t="e">
        <f t="shared" ca="1" si="340"/>
        <v>#N/A</v>
      </c>
      <c r="AL1899" s="44" t="e">
        <f t="shared" ca="1" si="341"/>
        <v>#VALUE!</v>
      </c>
      <c r="AM1899" s="44" t="e">
        <f t="shared" ca="1" si="342"/>
        <v>#VALUE!</v>
      </c>
      <c r="AN1899" s="36" t="str">
        <f t="shared" ca="1" si="343"/>
        <v>00</v>
      </c>
      <c r="AO1899" s="36" t="str">
        <f t="shared" ca="1" si="344"/>
        <v>0C</v>
      </c>
      <c r="AP1899" s="36" t="str">
        <f t="shared" ca="1" si="345"/>
        <v>00</v>
      </c>
      <c r="AQ1899" s="36" t="str">
        <f t="shared" ca="1" si="346"/>
        <v>00</v>
      </c>
      <c r="AR1899" s="36" t="str">
        <f t="shared" ca="1" si="347"/>
        <v>00</v>
      </c>
      <c r="AS1899" s="36"/>
    </row>
    <row r="1900" spans="19:45" ht="30" customHeight="1" x14ac:dyDescent="0.25">
      <c r="S1900" s="7" t="s">
        <v>544</v>
      </c>
      <c r="T1900" s="15" t="s">
        <v>1085</v>
      </c>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S1901" s="7" t="s">
        <v>12</v>
      </c>
      <c r="T1901" s="15" t="s">
        <v>548</v>
      </c>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t="s">
        <v>773</v>
      </c>
      <c r="T1902" s="15" t="s">
        <v>562</v>
      </c>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S1903" s="7" t="s">
        <v>573</v>
      </c>
      <c r="T1903" s="15">
        <v>1.1000000000000001</v>
      </c>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S1904" s="7" t="s">
        <v>590</v>
      </c>
      <c r="T1904" s="15">
        <f>VLOOKUP(T1889,MPN!$A$1:$E$997,4,FALSE)</f>
        <v>-38</v>
      </c>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S1905" s="7" t="s">
        <v>693</v>
      </c>
      <c r="T1905" s="15">
        <v>0.8</v>
      </c>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S1906" s="7" t="s">
        <v>604</v>
      </c>
      <c r="T1906" s="7" t="str">
        <f>VLOOKUP($T1893,$AU$1:$AZ$31,MATCH($T1887,$AU$1:$AZ$1,0),FALSE)&amp;"_"&amp;T1895</f>
        <v>10V_NormalMode</v>
      </c>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S1907" s="7" t="s">
        <v>424</v>
      </c>
      <c r="T1907" s="7" t="str">
        <f>VLOOKUP($T1889,MPN!$A$1:$E$497,2,FALSE)</f>
        <v>AMIC</v>
      </c>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S1908" s="7" t="s">
        <v>16</v>
      </c>
      <c r="T1908" s="7" t="str">
        <f>VLOOKUP($T1890,ASIC!$A$1:$B$200,2,FALSE)</f>
        <v>304ZA</v>
      </c>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S1909" s="7" t="s">
        <v>17</v>
      </c>
      <c r="T1909" s="7" t="str">
        <f>VLOOKUP($T1891,Sensor!$A$1:$B$100,2,FALSE)</f>
        <v>2391A</v>
      </c>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S1910" s="7" t="s">
        <v>21</v>
      </c>
      <c r="T1910" s="7" t="str">
        <f>VLOOKUP($T1889,MPN!$A$1:$E$497,5,FALSE)</f>
        <v>Default</v>
      </c>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S1911" s="7" t="s">
        <v>545</v>
      </c>
      <c r="T1911" s="7" t="e">
        <f>VLOOKUP(T1900,$DT$1:$DV$31,3,FALSE)</f>
        <v>#N/A</v>
      </c>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S1912" s="7" t="s">
        <v>22</v>
      </c>
      <c r="T1912" s="15">
        <v>1</v>
      </c>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S1913" s="7" t="s">
        <v>696</v>
      </c>
      <c r="T1913" s="28">
        <v>45840</v>
      </c>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S1914" s="7" t="s">
        <v>694</v>
      </c>
      <c r="T1914" s="15" t="s">
        <v>994</v>
      </c>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S1915" s="7" t="s">
        <v>697</v>
      </c>
      <c r="T1915" s="7">
        <f ca="1">COUNTA(U1890:U1949)</f>
        <v>10</v>
      </c>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S1916" s="7" t="s">
        <v>715</v>
      </c>
      <c r="T1916" s="7" t="str">
        <f>T1904&amp;"+/-"&amp;T1905&amp;" "&amp;T1914</f>
        <v>-38+/-0.8 dBV</v>
      </c>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S1917" s="7" t="s">
        <v>719</v>
      </c>
      <c r="T1917" s="54" t="str">
        <f>T1896&amp;" : "&amp;T1899&amp;" "&amp;"(uA)"&amp;CHAR(10)&amp;"Vdc&amp;Remark: "&amp;T1902</f>
        <v>3.3V : 70~150 (uA)
Vdc&amp;Remark: -</v>
      </c>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t="s">
        <v>14</v>
      </c>
      <c r="T1919" s="2" t="str">
        <f>ADDRESS(ROW(S1919),COLUMN($S$1))&amp;":"&amp;ADDRESS(ROW(S1949),COLUMN($T$1))</f>
        <v>$S$1919:$T$1949</v>
      </c>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t="str">
        <f>$BB$2</f>
        <v>15V</v>
      </c>
      <c r="T1920" s="3" t="s">
        <v>255</v>
      </c>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$BB$3</f>
        <v>14V</v>
      </c>
      <c r="T1921" s="3" t="s">
        <v>562</v>
      </c>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$BB$4</f>
        <v>13V</v>
      </c>
      <c r="T1922" s="3" t="s">
        <v>562</v>
      </c>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$BB$5</f>
        <v>12V</v>
      </c>
      <c r="T1923" s="3" t="s">
        <v>562</v>
      </c>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$BB$6</f>
        <v>11V</v>
      </c>
      <c r="T1924" s="3" t="s">
        <v>562</v>
      </c>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$BB$7</f>
        <v>10V</v>
      </c>
      <c r="T1925" s="3" t="s">
        <v>562</v>
      </c>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$BB$8</f>
        <v>FIX</v>
      </c>
      <c r="T1926" s="3" t="s">
        <v>562</v>
      </c>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$BB$9</f>
        <v>Space</v>
      </c>
      <c r="T1927" s="3" t="s">
        <v>562</v>
      </c>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$BB$10</f>
        <v>Config2</v>
      </c>
      <c r="T1928" s="3">
        <v>0</v>
      </c>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$BB$11</f>
        <v>-</v>
      </c>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$BB$12</f>
        <v>-</v>
      </c>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$BB$13</f>
        <v>-</v>
      </c>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$BB$14</f>
        <v>-</v>
      </c>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$BB$15</f>
        <v>-</v>
      </c>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$BB$16</f>
        <v>-</v>
      </c>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$BB$17</f>
        <v>-</v>
      </c>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$BB$18</f>
        <v>-</v>
      </c>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$BB$19</f>
        <v>-</v>
      </c>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$BB$20</f>
        <v>-</v>
      </c>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$BB$21</f>
        <v>-</v>
      </c>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$BB$22</f>
        <v>-</v>
      </c>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$BB$23</f>
        <v>-</v>
      </c>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$BB$24</f>
        <v>-</v>
      </c>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$BB$25</f>
        <v>-</v>
      </c>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$BB$26</f>
        <v>-</v>
      </c>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$BB$27</f>
        <v>-</v>
      </c>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$BB$28</f>
        <v>-</v>
      </c>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$BB$29</f>
        <v>-</v>
      </c>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$BB$30</f>
        <v>-</v>
      </c>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$BB$31</f>
        <v>-</v>
      </c>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585</v>
      </c>
      <c r="V1951" s="12"/>
      <c r="W1951" s="65"/>
      <c r="X1951" s="12"/>
      <c r="Y1951" s="7" t="str">
        <f>VLOOKUP(U1951,$DX$1:$DZ$21,3,FALSE)</f>
        <v>-</v>
      </c>
      <c r="AD1951" s="8"/>
    </row>
    <row r="1952" spans="19:45" ht="30" customHeight="1" x14ac:dyDescent="0.25">
      <c r="S1952" s="7" t="s">
        <v>24</v>
      </c>
      <c r="T1952" s="15" t="s">
        <v>450</v>
      </c>
      <c r="U1952" s="5" t="s">
        <v>23</v>
      </c>
      <c r="V1952" s="7" t="str">
        <f>VLOOKUP(U1951,$DX$1:$DZ$21,2,FALSE)</f>
        <v>-</v>
      </c>
      <c r="W1952" s="19"/>
      <c r="X1952" s="19"/>
      <c r="Y1952" s="19"/>
      <c r="Z1952" s="19"/>
      <c r="AA1952" s="5" t="s">
        <v>592</v>
      </c>
      <c r="AB1952" s="26" t="str">
        <f>T1971&amp;"_"&amp;ABS(T1969)&amp;"dB_"&amp;T1973&amp;"_"&amp;T1974&amp;"_"&amp;GetAbsMaxMinText(AF1955:AG2014)&amp;"_"&amp;T1954&amp;"_"&amp;T1953&amp;S1951&amp;"."&amp;T1977</f>
        <v>15V_NormalMode_42dB_2258K_2282A_395_415_ZTS6015_MP31.0</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430</v>
      </c>
      <c r="U1953" s="32" t="str">
        <f>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354</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VLOOKUP($T1962,$DE$1:$DJ$31,2,FALSE)</f>
        <v>Full</v>
      </c>
      <c r="AO1954" s="56" t="str">
        <f>VLOOKUP($T1962,$DE$1:$DJ$31,3,FALSE)</f>
        <v>Full</v>
      </c>
      <c r="AP1954" s="56" t="str">
        <f>VLOOKUP($T1962,$DE$1:$DJ$31,4,FALSE)</f>
        <v>non</v>
      </c>
      <c r="AQ1954" s="56" t="str">
        <f>VLOOKUP($T1962,$DE$1:$DJ$31,5,FALSE)</f>
        <v>non</v>
      </c>
      <c r="AR1954" s="56" t="str">
        <f>VLOOKUP($T1962,$DE$1:$DJ$31,6,FALSE)</f>
        <v>Full</v>
      </c>
      <c r="AS1954" s="35" t="s">
        <v>726</v>
      </c>
    </row>
    <row r="1955" spans="19:45" ht="30" customHeight="1" x14ac:dyDescent="0.25">
      <c r="S1955" s="7" t="s">
        <v>18</v>
      </c>
      <c r="T1955" s="15" t="s">
        <v>29</v>
      </c>
      <c r="U1955" s="36" t="str">
        <f t="shared" ref="U1955:U1956" ca="1" si="349">ConfigCode($AA1955,$AN1955,$AO1955,$AP1955,$AQ1955,$AR1955,$AF1955,$AG1955,2)</f>
        <v>0x02=-40.50,-39.50;</v>
      </c>
      <c r="V1955" s="37"/>
      <c r="W1955" s="37"/>
      <c r="X1955" s="68"/>
      <c r="Y1955" s="68"/>
      <c r="Z1955" s="55">
        <f ca="1" xml:space="preserve">
N("vbias,vlookup vbias range")+
VLOOKUP($AA1955,INDIRECT(BoxVal(ROW($AA1955),34,COLUMN(T1951))),2,FALSE)+
N("gain")+
$AB1955+
N("vcm")+
VLOOKUP($AC1955,$CT$1:$DC$31,7,FALSE)+
N("(vbias*vcp*vbg-vbias)*sensor ratio")+
VbiasCal($AA1955,$AD1955,$AE1955,BoxVal(ROW($AC1955),18,COLUMN($T$22)))+
N("vbias ref+gain ref")+
$V1955+$W1955</f>
        <v>-2</v>
      </c>
      <c r="AA1955" s="39" t="s">
        <v>582</v>
      </c>
      <c r="AB1955" s="40">
        <v>-2</v>
      </c>
      <c r="AC1955" s="40" t="s">
        <v>995</v>
      </c>
      <c r="AD1955" s="40">
        <v>1</v>
      </c>
      <c r="AE1955" s="41">
        <v>0</v>
      </c>
      <c r="AF1955" s="42">
        <v>-40.5</v>
      </c>
      <c r="AG1955" s="42">
        <v>-39.5</v>
      </c>
      <c r="AH1955" s="43">
        <f ca="1">$AF1955+$Z1955</f>
        <v>-42.5</v>
      </c>
      <c r="AI1955" s="43">
        <f ca="1">$AG1955+$Z1955</f>
        <v>-41.5</v>
      </c>
      <c r="AJ1955" s="44" t="e" cm="1">
        <f t="array" aca="1" ref="AJ1955" ca="1" xml:space="preserve">
N("initial sens-loopgain")+
$AF1955-BoxVal(ROW($AA1955),26,COLUMN(INDIRECT("T"&amp;(INT(ROW($AA1972)/65))*65+2)))</f>
        <v>#N/A</v>
      </c>
      <c r="AK1955" s="44" t="e">
        <f t="shared" ref="AK1955:AK1956" ca="1" si="350">AJ1955+(AG1955-AF1955)</f>
        <v>#N/A</v>
      </c>
      <c r="AL1955" s="44" t="e" cm="1">
        <f t="array" aca="1" ref="AL1955" ca="1" xml:space="preserve">
N("initial sens-loopgain-gain-gain ref-vcm")+
$AH1955-
BoxVal(ROW($AA1955),26,COLUMN(INDIRECT("T"&amp;(INT(ROW($AA1972)/65))*65+2)))-
$AB1955-
$W1955-
IFERROR(VLOOKUP($AC1955,$CT$1:$DC$31,7,FALSE),0)</f>
        <v>#N/A</v>
      </c>
      <c r="AM1955" s="44" t="e">
        <f t="shared" ref="AM1955:AM1956" ca="1" si="351">AL1955+(AG1955-AF1955)</f>
        <v>#N/A</v>
      </c>
      <c r="AN1955" s="36" t="str">
        <f t="shared" ref="AN1955:AN1956" ca="1" si="352">IF(BoxVal(ROW(AA1955),9,COLUMN(T1953))="FIX","00",ManualLookup(AA1955,BoxVal(ROW(AA1955),4,COLUMN(AN1953)),INDIRECT(DN$3)))</f>
        <v>00</v>
      </c>
      <c r="AO1955" s="36" t="str" cm="1">
        <f t="array" aca="1" ref="AO1955" ca="1">ManualLookup(AB1955,BoxVal(ROW(AB1955),4,COLUMN(AO1953)),INDIRECT(DO$3))</f>
        <v>02</v>
      </c>
      <c r="AP1955" s="36" t="str" cm="1">
        <f t="array" aca="1" ref="AP1955" ca="1">ManualLookup(AC1955,BoxVal(ROW(AC1955),4,COLUMN(AP1953)),INDIRECT(DP$3))</f>
        <v>00</v>
      </c>
      <c r="AQ1955" s="36" t="str" cm="1">
        <f t="array" aca="1" ref="AQ1955" ca="1">ManualLookup(AD1955,BoxVal(ROW(AD1955),4,COLUMN(AQ1953)),INDIRECT(DQ$3))</f>
        <v>00</v>
      </c>
      <c r="AR1955" s="36" t="str" cm="1">
        <f t="array" aca="1" ref="AR1955" ca="1">ManualLookup(AE1955,BoxVal(ROW(AE1955),4,COLUMN(AR1953)),INDIRECT(DR$3))</f>
        <v>00</v>
      </c>
      <c r="AS1955" s="33"/>
    </row>
    <row r="1956" spans="19:45" ht="30" customHeight="1" x14ac:dyDescent="0.25">
      <c r="S1956" s="7" t="s">
        <v>13</v>
      </c>
      <c r="T1956" s="15" t="s">
        <v>377</v>
      </c>
      <c r="U1956" s="36" t="str">
        <f t="shared" ca="1" si="349"/>
        <v>0x03=-41.50,-40.50;</v>
      </c>
      <c r="V1956" s="37"/>
      <c r="W1956" s="37"/>
      <c r="X1956" s="68"/>
      <c r="Y1956" s="68"/>
      <c r="Z1956" s="55">
        <f ca="1" xml:space="preserve">
N("vbias,vlookup vbias range")+
VLOOKUP($AA1956,INDIRECT(BoxVal(ROW($AA1956),34,COLUMN(T1952))),2,FALSE)+
N("gain")+
$AB1956+
N("vcm")+
VLOOKUP($AC1956,$CT$1:$DC$31,7,FALSE)+
N("(vbias*vcp*vbg-vbias)*sensor ratio")+
VbiasCal($AA1956,$AD1956,$AE1956,BoxVal(ROW($AC1956),18,COLUMN($T$22)))+
N("vbias ref+gain ref")+
$V1956+$W1956</f>
        <v>-1</v>
      </c>
      <c r="AA1956" s="39" t="s">
        <v>582</v>
      </c>
      <c r="AB1956" s="40">
        <v>-1</v>
      </c>
      <c r="AC1956" s="40" t="s">
        <v>995</v>
      </c>
      <c r="AD1956" s="40">
        <v>1</v>
      </c>
      <c r="AE1956" s="41">
        <v>0</v>
      </c>
      <c r="AF1956" s="42">
        <v>-41.5</v>
      </c>
      <c r="AG1956" s="47">
        <f>AF1955</f>
        <v>-40.5</v>
      </c>
      <c r="AH1956" s="43">
        <f t="shared" ref="AH1956" ca="1" si="353">$AF1956+$Z1956</f>
        <v>-42.5</v>
      </c>
      <c r="AI1956" s="43">
        <f t="shared" ref="AI1956" ca="1" si="354">$AG1956+$Z1956</f>
        <v>-41.5</v>
      </c>
      <c r="AJ1956" s="44" t="e" cm="1">
        <f t="array" aca="1" ref="AJ1956" ca="1" xml:space="preserve">
N("initial sens-loopgain")+
$AF1956-BoxVal(ROW($AA1956),26,COLUMN(INDIRECT("T"&amp;(INT(ROW($AA1973)/65))*65+2)))</f>
        <v>#N/A</v>
      </c>
      <c r="AK1956" s="44" t="e">
        <f t="shared" ca="1" si="350"/>
        <v>#N/A</v>
      </c>
      <c r="AL1956" s="44" t="e" cm="1">
        <f t="array" aca="1" ref="AL1956" ca="1" xml:space="preserve">
N("initial sens-loopgain-gain-gain ref-vcm")+
$AH1956-
BoxVal(ROW($AA1956),26,COLUMN(INDIRECT("T"&amp;(INT(ROW($AA1973)/65))*65+2)))-
$AB1956-
$W1956-
IFERROR(VLOOKUP($AC1956,$CT$1:$DC$31,7,FALSE),0)</f>
        <v>#N/A</v>
      </c>
      <c r="AM1956" s="44" t="e">
        <f t="shared" ca="1" si="351"/>
        <v>#N/A</v>
      </c>
      <c r="AN1956" s="36" t="str">
        <f t="shared" ca="1" si="352"/>
        <v>00</v>
      </c>
      <c r="AO1956" s="36" t="str" cm="1">
        <f t="array" aca="1" ref="AO1956" ca="1">ManualLookup(AB1956,BoxVal(ROW(AB1956),4,COLUMN(AO1954)),INDIRECT(DO$3))</f>
        <v>03</v>
      </c>
      <c r="AP1956" s="36" t="str" cm="1">
        <f t="array" aca="1" ref="AP1956" ca="1">ManualLookup(AC1956,BoxVal(ROW(AC1956),4,COLUMN(AP1954)),INDIRECT(DP$3))</f>
        <v>00</v>
      </c>
      <c r="AQ1956" s="36" t="str" cm="1">
        <f t="array" aca="1" ref="AQ1956" ca="1">ManualLookup(AD1956,BoxVal(ROW(AD1956),4,COLUMN(AQ1954)),INDIRECT(DQ$3))</f>
        <v>00</v>
      </c>
      <c r="AR1956" s="36" t="str" cm="1">
        <f t="array" aca="1" ref="AR1956" ca="1">ManualLookup(AE1956,BoxVal(ROW(AE1956),4,COLUMN(AR1954)),INDIRECT(DR$3))</f>
        <v>00</v>
      </c>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S1958" s="7" t="s">
        <v>19</v>
      </c>
      <c r="T1958" s="15" t="s">
        <v>582</v>
      </c>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S1959" s="7" t="s">
        <v>15</v>
      </c>
      <c r="T1959" s="15" t="s">
        <v>436</v>
      </c>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S1960" s="7" t="s">
        <v>705</v>
      </c>
      <c r="T1960" s="15" t="s">
        <v>990</v>
      </c>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S1961" s="7" t="s">
        <v>605</v>
      </c>
      <c r="T1961" s="15" t="s">
        <v>991</v>
      </c>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S1962" s="7" t="s">
        <v>721</v>
      </c>
      <c r="T1962" s="15" t="s">
        <v>26</v>
      </c>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S1963" s="7" t="s">
        <v>20</v>
      </c>
      <c r="T1963" s="15">
        <v>-38</v>
      </c>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S1964" s="7" t="s">
        <v>691</v>
      </c>
      <c r="T1964" s="15" t="s">
        <v>1088</v>
      </c>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S1965" s="7" t="s">
        <v>544</v>
      </c>
      <c r="T1965" s="15" t="s">
        <v>1085</v>
      </c>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S1966" s="7" t="s">
        <v>12</v>
      </c>
      <c r="T1966" s="15" t="s">
        <v>548</v>
      </c>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t="s">
        <v>773</v>
      </c>
      <c r="T1967" s="15" t="s">
        <v>562</v>
      </c>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S1968" s="7" t="s">
        <v>573</v>
      </c>
      <c r="T1968" s="15">
        <v>1.1000000000000001</v>
      </c>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S1969" s="7" t="s">
        <v>590</v>
      </c>
      <c r="T1969" s="15">
        <f>VLOOKUP(T1954,MPN!$A$1:$E$997,4,FALSE)</f>
        <v>-42</v>
      </c>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S1970" s="7" t="s">
        <v>693</v>
      </c>
      <c r="T1970" s="15">
        <v>0.8</v>
      </c>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S1971" s="7" t="s">
        <v>604</v>
      </c>
      <c r="T1971" s="7" t="str">
        <f>VLOOKUP($T1958,$AU$1:$AZ$31,MATCH($T1952,$AU$1:$AZ$1,0),FALSE)&amp;"_"&amp;T1960</f>
        <v>15V_NormalMode</v>
      </c>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S1972" s="7" t="s">
        <v>424</v>
      </c>
      <c r="T1972" s="7" t="str">
        <f>VLOOKUP($T1954,MPN!$A$1:$E$497,2,FALSE)</f>
        <v>AMIC</v>
      </c>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S1973" s="7" t="s">
        <v>16</v>
      </c>
      <c r="T1973" s="7" t="str">
        <f>VLOOKUP($T1955,ASIC!$A$1:$B$200,2,FALSE)</f>
        <v>2258K</v>
      </c>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S1974" s="7" t="s">
        <v>17</v>
      </c>
      <c r="T1974" s="7" t="str">
        <f>VLOOKUP($T1956,Sensor!$A$1:$B$100,2,FALSE)</f>
        <v>2282A</v>
      </c>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S1975" s="7" t="s">
        <v>21</v>
      </c>
      <c r="T1975" s="7" t="str">
        <f>VLOOKUP($T1954,MPN!$A$1:$E$497,5,FALSE)</f>
        <v>Default</v>
      </c>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S1976" s="7" t="s">
        <v>545</v>
      </c>
      <c r="T1976" s="7" t="e">
        <f>VLOOKUP(T1965,$DT$1:$DV$31,3,FALSE)</f>
        <v>#N/A</v>
      </c>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S1977" s="7" t="s">
        <v>22</v>
      </c>
      <c r="T1977" s="15">
        <v>0</v>
      </c>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S1978" s="7" t="s">
        <v>696</v>
      </c>
      <c r="T1978" s="28">
        <v>44756</v>
      </c>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S1979" s="7" t="s">
        <v>694</v>
      </c>
      <c r="T1979" s="15" t="s">
        <v>994</v>
      </c>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S1980" s="7" t="s">
        <v>697</v>
      </c>
      <c r="T1980" s="7">
        <f ca="1">COUNTA(U1955:U2014)</f>
        <v>2</v>
      </c>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S1981" s="7" t="s">
        <v>715</v>
      </c>
      <c r="T1981" s="7" t="str">
        <f>T1969&amp;"+/-"&amp;T1970&amp;" "&amp;T1979</f>
        <v>-42+/-0.8 dBV</v>
      </c>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S1982" s="7" t="s">
        <v>719</v>
      </c>
      <c r="T1982" s="54" t="str">
        <f>T1961&amp;" : "&amp;T1964&amp;" "&amp;"(uA)"&amp;CHAR(10)&amp;"Vdc&amp;Remark: "&amp;T1967</f>
        <v>3.3V : 70~150 (uA)
Vdc&amp;Remark: -</v>
      </c>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t="s">
        <v>14</v>
      </c>
      <c r="T1984" s="2" t="str">
        <f>ADDRESS(ROW(S1984),COLUMN($S$1))&amp;":"&amp;ADDRESS(ROW(S2014),COLUMN($T$1))</f>
        <v>$S$1984:$T$2014</v>
      </c>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$BB$2</f>
        <v>15V</v>
      </c>
      <c r="T1985" s="3">
        <v>0</v>
      </c>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$BB$3</f>
        <v>14V</v>
      </c>
      <c r="T1986" s="3" t="s">
        <v>562</v>
      </c>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$BB$4</f>
        <v>13V</v>
      </c>
      <c r="T1987" s="3" t="s">
        <v>562</v>
      </c>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$BB$5</f>
        <v>12V</v>
      </c>
      <c r="T1988" s="3" t="s">
        <v>562</v>
      </c>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$BB$6</f>
        <v>11V</v>
      </c>
      <c r="T1989" s="3" t="s">
        <v>562</v>
      </c>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$BB$7</f>
        <v>10V</v>
      </c>
      <c r="T1990" s="3" t="s">
        <v>562</v>
      </c>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$BB$8</f>
        <v>FIX</v>
      </c>
      <c r="T1991" s="3" t="s">
        <v>562</v>
      </c>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$BB$9</f>
        <v>Space</v>
      </c>
      <c r="T1992" s="3" t="s">
        <v>562</v>
      </c>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$BB$10</f>
        <v>Config2</v>
      </c>
      <c r="T1993" s="3">
        <v>0</v>
      </c>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$BB$11</f>
        <v>-</v>
      </c>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$BB$12</f>
        <v>-</v>
      </c>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$BB$13</f>
        <v>-</v>
      </c>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$BB$14</f>
        <v>-</v>
      </c>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$BB$15</f>
        <v>-</v>
      </c>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$BB$16</f>
        <v>-</v>
      </c>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$BB$17</f>
        <v>-</v>
      </c>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$BB$18</f>
        <v>-</v>
      </c>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$BB$19</f>
        <v>-</v>
      </c>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$BB$20</f>
        <v>-</v>
      </c>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$BB$21</f>
        <v>-</v>
      </c>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$BB$22</f>
        <v>-</v>
      </c>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$BB$23</f>
        <v>-</v>
      </c>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$BB$24</f>
        <v>-</v>
      </c>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$BB$25</f>
        <v>-</v>
      </c>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$BB$26</f>
        <v>-</v>
      </c>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$BB$27</f>
        <v>-</v>
      </c>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$BB$28</f>
        <v>-</v>
      </c>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$BB$29</f>
        <v>-</v>
      </c>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$BB$30</f>
        <v>-</v>
      </c>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$BB$31</f>
        <v>-</v>
      </c>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VLOOKUP(U2016,$DX$1:$DZ$21,3,FALSE)</f>
        <v>-</v>
      </c>
      <c r="AD2016" s="8"/>
    </row>
    <row r="2017" spans="19:45" ht="30" customHeight="1" x14ac:dyDescent="0.25">
      <c r="S2017" s="7" t="s">
        <v>24</v>
      </c>
      <c r="T2017" s="15" t="s">
        <v>450</v>
      </c>
      <c r="U2017" s="5" t="s">
        <v>23</v>
      </c>
      <c r="V2017" s="7" t="str">
        <f>VLOOKUP(U2016,$DX$1:$DZ$21,2,FALSE)</f>
        <v>-</v>
      </c>
      <c r="W2017" s="19"/>
      <c r="X2017" s="19"/>
      <c r="Y2017" s="19"/>
      <c r="Z2017" s="19"/>
      <c r="AA2017" s="5" t="s">
        <v>592</v>
      </c>
      <c r="AB2017" s="26" t="str">
        <f>T2036&amp;"_"&amp;ABS(T2034)&amp;"dB_"&amp;T2038&amp;"_"&amp;T2039&amp;"_"&amp;GetAbsMaxMinText(AF2020:AG2079)&amp;"_"&amp;T2019&amp;"_"&amp;T2018&amp;S2016&amp;"."&amp;T2042</f>
        <v>15V_NormalMode_42dB_2258K_2282A_395_415_ZTS6015_MP32.0</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430</v>
      </c>
      <c r="U2018" s="32" t="str">
        <f>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354</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VLOOKUP($T2027,$DE$1:$DJ$31,2,FALSE)</f>
        <v>Full</v>
      </c>
      <c r="AO2019" s="56" t="str">
        <f>VLOOKUP($T2027,$DE$1:$DJ$31,3,FALSE)</f>
        <v>Full</v>
      </c>
      <c r="AP2019" s="56" t="str">
        <f>VLOOKUP($T2027,$DE$1:$DJ$31,4,FALSE)</f>
        <v>non</v>
      </c>
      <c r="AQ2019" s="56" t="str">
        <f>VLOOKUP($T2027,$DE$1:$DJ$31,5,FALSE)</f>
        <v>non</v>
      </c>
      <c r="AR2019" s="56" t="str">
        <f>VLOOKUP($T2027,$DE$1:$DJ$31,6,FALSE)</f>
        <v>Full</v>
      </c>
      <c r="AS2019" s="35" t="s">
        <v>726</v>
      </c>
    </row>
    <row r="2020" spans="19:45" ht="30" customHeight="1" x14ac:dyDescent="0.25">
      <c r="S2020" s="7" t="s">
        <v>18</v>
      </c>
      <c r="T2020" s="15" t="s">
        <v>29</v>
      </c>
      <c r="U2020" s="36" t="str">
        <f t="shared" ref="U2020:U2021" ca="1" si="355">ConfigCode($AA2020,$AN2020,$AO2020,$AP2020,$AQ2020,$AR2020,$AF2020,$AG2020,2)</f>
        <v>0x02=-40.50,-39.50;</v>
      </c>
      <c r="V2020" s="37"/>
      <c r="W2020" s="37"/>
      <c r="X2020" s="68"/>
      <c r="Y2020" s="68"/>
      <c r="Z2020" s="55">
        <f ca="1" xml:space="preserve">
N("vbias,vlookup vbias range")+
VLOOKUP($AA2020,INDIRECT(BoxVal(ROW($AA2020),34,COLUMN(T2016))),2,FALSE)+
N("gain")+
$AB2020+
N("vcm")+
VLOOKUP($AC2020,$CT$1:$DC$31,7,FALSE)+
N("(vbias*vcp*vbg-vbias)*sensor ratio")+
VbiasCal($AA2020,$AD2020,$AE2020,BoxVal(ROW($AC2020),18,COLUMN($T$22)))+
N("vbias ref+gain ref")+
$V2020+$W2020</f>
        <v>-2</v>
      </c>
      <c r="AA2020" s="39" t="s">
        <v>582</v>
      </c>
      <c r="AB2020" s="40">
        <v>-2</v>
      </c>
      <c r="AC2020" s="40" t="s">
        <v>995</v>
      </c>
      <c r="AD2020" s="40">
        <v>1</v>
      </c>
      <c r="AE2020" s="41">
        <v>0</v>
      </c>
      <c r="AF2020" s="42">
        <v>-40.5</v>
      </c>
      <c r="AG2020" s="42">
        <v>-39.5</v>
      </c>
      <c r="AH2020" s="43">
        <f ca="1">$AF2020+$Z2020</f>
        <v>-42.5</v>
      </c>
      <c r="AI2020" s="43">
        <f ca="1">$AG2020+$Z2020</f>
        <v>-41.5</v>
      </c>
      <c r="AJ2020" s="44" t="e" cm="1">
        <f t="array" aca="1" ref="AJ2020" ca="1" xml:space="preserve">
N("initial sens-loopgain")+
$AF2020-BoxVal(ROW($AA2020),26,COLUMN(INDIRECT("T"&amp;(INT(ROW($AA2037)/65))*65+2)))</f>
        <v>#N/A</v>
      </c>
      <c r="AK2020" s="44" t="e">
        <f t="shared" ref="AK2020:AK2021" ca="1" si="356">AJ2020+(AG2020-AF2020)</f>
        <v>#N/A</v>
      </c>
      <c r="AL2020" s="44" t="e" cm="1">
        <f t="array" aca="1" ref="AL2020" ca="1" xml:space="preserve">
N("initial sens-loopgain-gain-gain ref-vcm")+
$AH2020-
BoxVal(ROW($AA2020),26,COLUMN(INDIRECT("T"&amp;(INT(ROW($AA2037)/65))*65+2)))-
$AB2020-
$W2020-
IFERROR(VLOOKUP($AC2020,$CT$1:$DC$31,7,FALSE),0)</f>
        <v>#N/A</v>
      </c>
      <c r="AM2020" s="44" t="e">
        <f t="shared" ref="AM2020:AM2021" ca="1" si="357">AL2020+(AG2020-AF2020)</f>
        <v>#N/A</v>
      </c>
      <c r="AN2020" s="36" t="str">
        <f t="shared" ref="AN2020:AN2021" ca="1" si="358">IF(BoxVal(ROW(AA2020),9,COLUMN(T2018))="FIX","00",ManualLookup(AA2020,BoxVal(ROW(AA2020),4,COLUMN(AN2018)),INDIRECT(DN$3)))</f>
        <v>00</v>
      </c>
      <c r="AO2020" s="36" t="str" cm="1">
        <f t="array" aca="1" ref="AO2020" ca="1">ManualLookup(AB2020,BoxVal(ROW(AB2020),4,COLUMN(AO2018)),INDIRECT(DO$3))</f>
        <v>02</v>
      </c>
      <c r="AP2020" s="36" t="str" cm="1">
        <f t="array" aca="1" ref="AP2020" ca="1">ManualLookup(AC2020,BoxVal(ROW(AC2020),4,COLUMN(AP2018)),INDIRECT(DP$3))</f>
        <v>00</v>
      </c>
      <c r="AQ2020" s="36" t="str" cm="1">
        <f t="array" aca="1" ref="AQ2020" ca="1">ManualLookup(AD2020,BoxVal(ROW(AD2020),4,COLUMN(AQ2018)),INDIRECT(DQ$3))</f>
        <v>00</v>
      </c>
      <c r="AR2020" s="36" t="str" cm="1">
        <f t="array" aca="1" ref="AR2020" ca="1">ManualLookup(AE2020,BoxVal(ROW(AE2020),4,COLUMN(AR2018)),INDIRECT(DR$3))</f>
        <v>00</v>
      </c>
      <c r="AS2020" s="33"/>
    </row>
    <row r="2021" spans="19:45" ht="30" customHeight="1" x14ac:dyDescent="0.25">
      <c r="S2021" s="7" t="s">
        <v>13</v>
      </c>
      <c r="T2021" s="15" t="s">
        <v>377</v>
      </c>
      <c r="U2021" s="36" t="str">
        <f t="shared" ca="1" si="355"/>
        <v>0x03=-41.50,-40.50;</v>
      </c>
      <c r="V2021" s="37"/>
      <c r="W2021" s="37"/>
      <c r="X2021" s="68"/>
      <c r="Y2021" s="68"/>
      <c r="Z2021" s="55">
        <f ca="1" xml:space="preserve">
N("vbias,vlookup vbias range")+
VLOOKUP($AA2021,INDIRECT(BoxVal(ROW($AA2021),34,COLUMN(T2017))),2,FALSE)+
N("gain")+
$AB2021+
N("vcm")+
VLOOKUP($AC2021,$CT$1:$DC$31,7,FALSE)+
N("(vbias*vcp*vbg-vbias)*sensor ratio")+
VbiasCal($AA2021,$AD2021,$AE2021,BoxVal(ROW($AC2021),18,COLUMN($T$22)))+
N("vbias ref+gain ref")+
$V2021+$W2021</f>
        <v>-1</v>
      </c>
      <c r="AA2021" s="39" t="s">
        <v>582</v>
      </c>
      <c r="AB2021" s="40">
        <v>-1</v>
      </c>
      <c r="AC2021" s="40" t="s">
        <v>995</v>
      </c>
      <c r="AD2021" s="40">
        <v>1</v>
      </c>
      <c r="AE2021" s="41">
        <v>0</v>
      </c>
      <c r="AF2021" s="42">
        <v>-41.5</v>
      </c>
      <c r="AG2021" s="47">
        <f>AF2020</f>
        <v>-40.5</v>
      </c>
      <c r="AH2021" s="43">
        <f t="shared" ref="AH2021" ca="1" si="359">$AF2021+$Z2021</f>
        <v>-42.5</v>
      </c>
      <c r="AI2021" s="43">
        <f t="shared" ref="AI2021" ca="1" si="360">$AG2021+$Z2021</f>
        <v>-41.5</v>
      </c>
      <c r="AJ2021" s="44" t="e" cm="1">
        <f t="array" aca="1" ref="AJ2021" ca="1" xml:space="preserve">
N("initial sens-loopgain")+
$AF2021-BoxVal(ROW($AA2021),26,COLUMN(INDIRECT("T"&amp;(INT(ROW($AA2038)/65))*65+2)))</f>
        <v>#N/A</v>
      </c>
      <c r="AK2021" s="44" t="e">
        <f t="shared" ca="1" si="356"/>
        <v>#N/A</v>
      </c>
      <c r="AL2021" s="44" t="e" cm="1">
        <f t="array" aca="1" ref="AL2021" ca="1" xml:space="preserve">
N("initial sens-loopgain-gain-gain ref-vcm")+
$AH2021-
BoxVal(ROW($AA2021),26,COLUMN(INDIRECT("T"&amp;(INT(ROW($AA2038)/65))*65+2)))-
$AB2021-
$W2021-
IFERROR(VLOOKUP($AC2021,$CT$1:$DC$31,7,FALSE),0)</f>
        <v>#N/A</v>
      </c>
      <c r="AM2021" s="44" t="e">
        <f t="shared" ca="1" si="357"/>
        <v>#N/A</v>
      </c>
      <c r="AN2021" s="36" t="str">
        <f t="shared" ca="1" si="358"/>
        <v>00</v>
      </c>
      <c r="AO2021" s="36" t="str" cm="1">
        <f t="array" aca="1" ref="AO2021" ca="1">ManualLookup(AB2021,BoxVal(ROW(AB2021),4,COLUMN(AO2019)),INDIRECT(DO$3))</f>
        <v>03</v>
      </c>
      <c r="AP2021" s="36" t="str" cm="1">
        <f t="array" aca="1" ref="AP2021" ca="1">ManualLookup(AC2021,BoxVal(ROW(AC2021),4,COLUMN(AP2019)),INDIRECT(DP$3))</f>
        <v>00</v>
      </c>
      <c r="AQ2021" s="36" t="str" cm="1">
        <f t="array" aca="1" ref="AQ2021" ca="1">ManualLookup(AD2021,BoxVal(ROW(AD2021),4,COLUMN(AQ2019)),INDIRECT(DQ$3))</f>
        <v>00</v>
      </c>
      <c r="AR2021" s="36" t="str" cm="1">
        <f t="array" aca="1" ref="AR2021" ca="1">ManualLookup(AE2021,BoxVal(ROW(AE2021),4,COLUMN(AR2019)),INDIRECT(DR$3))</f>
        <v>00</v>
      </c>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S2023" s="7" t="s">
        <v>19</v>
      </c>
      <c r="T2023" s="15" t="s">
        <v>582</v>
      </c>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S2024" s="7" t="s">
        <v>15</v>
      </c>
      <c r="T2024" s="15" t="s">
        <v>436</v>
      </c>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S2025" s="7" t="s">
        <v>705</v>
      </c>
      <c r="T2025" s="15" t="s">
        <v>990</v>
      </c>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S2026" s="7" t="s">
        <v>605</v>
      </c>
      <c r="T2026" s="15" t="s">
        <v>991</v>
      </c>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S2027" s="7" t="s">
        <v>721</v>
      </c>
      <c r="T2027" s="15" t="s">
        <v>26</v>
      </c>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1088</v>
      </c>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1085</v>
      </c>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19:45" ht="30" customHeight="1" x14ac:dyDescent="0.25">
      <c r="S2033" s="7" t="s">
        <v>573</v>
      </c>
      <c r="T2033" s="15">
        <v>1.1000000000000001</v>
      </c>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19:45" ht="30" customHeight="1" x14ac:dyDescent="0.25">
      <c r="S2034" s="7" t="s">
        <v>590</v>
      </c>
      <c r="T2034" s="15">
        <f>VLOOKUP(T2019,MPN!$A$1:$E$997,4,FALSE)</f>
        <v>-42</v>
      </c>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19:45" ht="30" customHeight="1" x14ac:dyDescent="0.25">
      <c r="S2035" s="7" t="s">
        <v>693</v>
      </c>
      <c r="T2035" s="15">
        <v>0.8</v>
      </c>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19:45" ht="30" customHeight="1" x14ac:dyDescent="0.25">
      <c r="S2036" s="7" t="s">
        <v>604</v>
      </c>
      <c r="T2036" s="7" t="str">
        <f>VLOOKUP($T2023,$AU$1:$AZ$31,MATCH($T2017,$AU$1:$AZ$1,0),FALSE)&amp;"_"&amp;T2025</f>
        <v>15V_NormalMode</v>
      </c>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19:45" ht="30" customHeight="1" x14ac:dyDescent="0.25">
      <c r="S2037" s="7" t="s">
        <v>424</v>
      </c>
      <c r="T2037" s="7" t="str">
        <f>VLOOKUP($T2019,MPN!$A$1:$E$497,2,FALSE)</f>
        <v>AMIC</v>
      </c>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19:45" ht="30" customHeight="1" x14ac:dyDescent="0.25">
      <c r="S2038" s="7" t="s">
        <v>16</v>
      </c>
      <c r="T2038" s="7" t="str">
        <f>VLOOKUP($T2020,ASIC!$A$1:$B$200,2,FALSE)</f>
        <v>2258K</v>
      </c>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19:45" ht="30" customHeight="1" x14ac:dyDescent="0.25">
      <c r="S2039" s="7" t="s">
        <v>17</v>
      </c>
      <c r="T2039" s="7" t="str">
        <f>VLOOKUP($T2021,Sensor!$A$1:$B$100,2,FALSE)</f>
        <v>2282A</v>
      </c>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19:45" ht="30" customHeight="1" x14ac:dyDescent="0.25">
      <c r="S2040" s="7" t="s">
        <v>21</v>
      </c>
      <c r="T2040" s="7" t="str">
        <f>VLOOKUP($T2019,MPN!$A$1:$E$497,5,FALSE)</f>
        <v>Default</v>
      </c>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19:45" ht="30" customHeight="1" x14ac:dyDescent="0.25">
      <c r="S2041" s="7" t="s">
        <v>545</v>
      </c>
      <c r="T2041" s="7" t="e">
        <f>VLOOKUP(T2030,$DT$1:$DV$31,3,FALSE)</f>
        <v>#N/A</v>
      </c>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19:45" ht="30" customHeight="1" x14ac:dyDescent="0.25">
      <c r="S2042" s="7" t="s">
        <v>22</v>
      </c>
      <c r="T2042" s="15">
        <v>0</v>
      </c>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19:45" ht="30" customHeight="1" x14ac:dyDescent="0.25">
      <c r="S2043" s="7" t="s">
        <v>696</v>
      </c>
      <c r="T2043" s="28">
        <v>44756</v>
      </c>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19:45" ht="30" customHeight="1" x14ac:dyDescent="0.25">
      <c r="S2044" s="7" t="s">
        <v>694</v>
      </c>
      <c r="T2044" s="15" t="s">
        <v>994</v>
      </c>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19:45" ht="30" customHeight="1" x14ac:dyDescent="0.25">
      <c r="S2045" s="7" t="s">
        <v>697</v>
      </c>
      <c r="T2045" s="7">
        <f ca="1">COUNTA(U2020:U2079)</f>
        <v>2</v>
      </c>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19:45" ht="30" customHeight="1" x14ac:dyDescent="0.25">
      <c r="S2046" s="7" t="s">
        <v>715</v>
      </c>
      <c r="T2046" s="7" t="str">
        <f>T2034&amp;"+/-"&amp;T2035&amp;" "&amp;T2044</f>
        <v>-42+/-0.8 dBV</v>
      </c>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19:45" ht="30" customHeight="1" x14ac:dyDescent="0.25">
      <c r="S2047" s="7" t="s">
        <v>719</v>
      </c>
      <c r="T2047" s="54" t="str">
        <f>T2026&amp;" : "&amp;T2029&amp;" "&amp;"(uA)"&amp;CHAR(10)&amp;"Vdc&amp;Remark: "&amp;T2032</f>
        <v>3.3V : 70~150 (uA)
Vdc&amp;Remark: -</v>
      </c>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19: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ADDRESS(ROW(S2049),COLUMN($S$1))&amp;":"&amp;ADDRESS(ROW(S2079),COLUMN($T$1))</f>
        <v>$S$2049:$T$2079</v>
      </c>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$BB$2</f>
        <v>15V</v>
      </c>
      <c r="T2050" s="3">
        <v>0</v>
      </c>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$BB$3</f>
        <v>14V</v>
      </c>
      <c r="T2051" s="3" t="s">
        <v>562</v>
      </c>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$BB$4</f>
        <v>13V</v>
      </c>
      <c r="T2052" s="3" t="s">
        <v>562</v>
      </c>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$BB$5</f>
        <v>12V</v>
      </c>
      <c r="T2053" s="3" t="s">
        <v>562</v>
      </c>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$BB$6</f>
        <v>11V</v>
      </c>
      <c r="T2054" s="3" t="s">
        <v>562</v>
      </c>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$BB$7</f>
        <v>10V</v>
      </c>
      <c r="T2055" s="3" t="s">
        <v>562</v>
      </c>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$BB$8</f>
        <v>FIX</v>
      </c>
      <c r="T2056" s="3" t="s">
        <v>562</v>
      </c>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$BB$9</f>
        <v>Space</v>
      </c>
      <c r="T2057" s="3" t="s">
        <v>562</v>
      </c>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$BB$10</f>
        <v>Config2</v>
      </c>
      <c r="T2058" s="3">
        <v>0</v>
      </c>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$BB$11</f>
        <v>-</v>
      </c>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$BB$12</f>
        <v>-</v>
      </c>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$BB$13</f>
        <v>-</v>
      </c>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$BB$14</f>
        <v>-</v>
      </c>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$BB$15</f>
        <v>-</v>
      </c>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$BB$16</f>
        <v>-</v>
      </c>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$BB$17</f>
        <v>-</v>
      </c>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$BB$18</f>
        <v>-</v>
      </c>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$BB$19</f>
        <v>-</v>
      </c>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$BB$20</f>
        <v>-</v>
      </c>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$BB$21</f>
        <v>-</v>
      </c>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$BB$22</f>
        <v>-</v>
      </c>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$BB$23</f>
        <v>-</v>
      </c>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$BB$24</f>
        <v>-</v>
      </c>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$BB$25</f>
        <v>-</v>
      </c>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$BB$26</f>
        <v>-</v>
      </c>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$BB$27</f>
        <v>-</v>
      </c>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$BB$28</f>
        <v>-</v>
      </c>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$BB$29</f>
        <v>-</v>
      </c>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$BB$30</f>
        <v>-</v>
      </c>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$BB$31</f>
        <v>-</v>
      </c>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xr:uid="{8244F4E4-32D1-4EE3-8B1A-57952DE67B5E}">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xr:uid="{3CF7DDF8-3FA7-4507-A1D9-74D8FAF3C016}">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xr:uid="{454DF73A-FA6F-48FD-B181-1F5E59E4944F}">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xr:uid="{7C9DCE02-1EF4-4237-935E-84CBAE5EE837}">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xr:uid="{6DAB0662-4538-4F72-93AC-D03E6C21697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xr:uid="{C2F4722B-90E5-4BF7-A0A0-9EB93E3145FD}">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xr:uid="{7B1B437F-0440-4D4F-BA6F-AF8AA3576687}">
      <formula1>$AU$2:$AU$31</formula1>
    </dataValidation>
    <dataValidation type="list" allowBlank="1" showInputMessage="1" showErrorMessage="1" sqref="BI1:BK1" xr:uid="{79080AB6-84FA-4AB6-A224-499738D2DC14}">
      <formula1>$DF$2:$DF$31</formula1>
    </dataValidation>
    <dataValidation type="list" allowBlank="1" showInputMessage="1" showErrorMessage="1" sqref="BV1:BW1" xr:uid="{991C0AE0-F130-4BCC-8470-F031254297BF}">
      <formula1>$DG$2:$DG$31</formula1>
    </dataValidation>
    <dataValidation type="list" allowBlank="1" showInputMessage="1" showErrorMessage="1" sqref="CF1:CH1 BU1 CP1 DA1" xr:uid="{CECCC87F-8F7F-4312-9DC1-A0DDB3C3CE34}">
      <formula1>$DJ$2:$DJ$31</formula1>
    </dataValidation>
    <dataValidation type="list" allowBlank="1" showInputMessage="1" showErrorMessage="1" sqref="CQ1:CR1" xr:uid="{80CB290E-5030-4E30-A4C8-EF7DDEFEF639}">
      <formula1>$DI$2:$DI$31</formula1>
    </dataValidation>
    <dataValidation type="list" allowBlank="1" showInputMessage="1" showErrorMessage="1" sqref="DB1:DC1" xr:uid="{874B6D63-7496-43C9-8D52-54812114764F}">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xr:uid="{901746FB-FA7D-447D-8E2A-9CDA843F725F}">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xr:uid="{CB66B625-6F86-4149-BFD5-94B15085E0B8}">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xr:uid="{70B9C526-DE53-4EBA-A814-545AE3D2E530}">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xr:uid="{4E63D684-6B01-4BB8-8712-7A92E75CED98}">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49E84FB4-4A05-443F-B8B6-8525AD1B1E26}">
          <x14:formula1>
            <xm:f>ASIC!$A$2:$A$200</xm:f>
          </x14:formula1>
          <xm:sqref>T5 T70 T135 T200 T265 T330 T395 T460 T525 T590 T655 T720 T785 T850 T915 T980 T1045 T1110 T1175 T1240 T1305 T1370 T1435 T1500 T1565 T1630 T1695 T1760 T1825 T1890 T1955 T2020</xm:sqref>
        </x14:dataValidation>
        <x14:dataValidation type="list" allowBlank="1" showInputMessage="1" showErrorMessage="1" xr:uid="{25BF5B2E-A9E3-4EBD-BF8A-94BCCA31AF5A}">
          <x14:formula1>
            <xm:f>MPN!$A$1:$A$497</xm:f>
          </x14:formula1>
          <xm:sqref>T4 T69 T134 T199 T264 T329 T394 T459 T524 T589 T654 T719 T784 T849 T914 T979 T1044 T1109 T1174 T1239 T1304 T1369 T1434 T1499 T1564 T1629 T1694 T1759 T1824 T1889 T1954 T2019</xm:sqref>
        </x14:dataValidation>
        <x14:dataValidation type="list" allowBlank="1" showInputMessage="1" showErrorMessage="1" xr:uid="{1A055BE9-9CCA-464A-B275-25AB4461B36F}">
          <x14:formula1>
            <xm:f>'Check'!$D$2:$D$15</xm:f>
          </x14:formula1>
          <xm:sqref>T2 T67 T132 T197 T262 T327 T392 T457 T522 T587 T652 T717 T782 T847 T912 T977 T1042 T1107 T1172 T1237 T1302 T1367 T1432 T1497 T1562 T1627 T1692 T1757 T1822 T1887 T1952 T2017</xm:sqref>
        </x14:dataValidation>
        <x14:dataValidation type="list" allowBlank="1" showInputMessage="1" showErrorMessage="1" xr:uid="{8C7A64F1-49B6-4562-B918-BB4F0900B68E}">
          <x14:formula1>
            <xm:f>Sensor!$A$1:$A$200</xm:f>
          </x14:formula1>
          <xm:sqref>T6 T71 T136 T201 T266 T331 T396 T461 T526 T591 T656 T721 T786 T851 T916 T981 T1046 T1111 T1176 T1241 T1306 T1371 T1436 T1501 T1566 T1631 T1696 T1761 T1826 T1891 T1956 T2021</xm:sqref>
        </x14:dataValidation>
        <x14:dataValidation type="list" allowBlank="1" showInputMessage="1" showErrorMessage="1" xr:uid="{927B7653-5B65-4EF1-BE99-EC880A644B53}">
          <x14:formula1>
            <xm:f>'Check'!$A$2:$A$15</xm:f>
          </x14:formula1>
          <xm:sqref>T3 T68 T133 T198 T263 T328 T393 T458 T523 T588 T653 T718 T783 T848 T913 T978 T1043 T1108 T1173 T1238 T1303 T1368 T1433 T1498 T1563 T1628 T1693 T1758 T1823 T1888 T1953 T2018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E9310-8E3C-420A-A5AC-06BFF5C3EB29}">
  <sheetPr codeName="工作表8"/>
  <dimension ref="A1:EE260"/>
  <sheetViews>
    <sheetView topLeftCell="P1" zoomScale="55" zoomScaleNormal="55" workbookViewId="0">
      <selection activeCell="AB2" sqref="A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ZTS6554S-E372</v>
      </c>
      <c r="H2" s="59" t="str" cm="1">
        <f t="array" aca="1" ref="H2" ca="1">BoxVal($A2,5,COLUMN(INDIRECT("T"&amp;($A2-1)*65+2)),1)</f>
        <v>4843ZB</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Sensor初感過高</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999</v>
      </c>
      <c r="AK2" s="16"/>
      <c r="AL2" s="16"/>
      <c r="AM2" s="16"/>
      <c r="AN2" s="16"/>
      <c r="AO2" s="16"/>
      <c r="AP2" s="16"/>
      <c r="AQ2" s="16"/>
      <c r="AR2" s="16"/>
      <c r="AS2" s="16"/>
      <c r="AT2" s="34"/>
      <c r="AU2" s="14" t="s">
        <v>965</v>
      </c>
      <c r="AV2" s="5" t="s">
        <v>583</v>
      </c>
      <c r="AW2" s="5" t="s">
        <v>255</v>
      </c>
      <c r="AX2" s="5" t="s">
        <v>255</v>
      </c>
      <c r="AY2" s="5" t="s">
        <v>255</v>
      </c>
      <c r="AZ2" s="5" t="s">
        <v>255</v>
      </c>
      <c r="BB2" s="14" t="s">
        <v>965</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982</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ZTS6526-E372</v>
      </c>
      <c r="H3" s="59" t="str" cm="1">
        <f t="array" aca="1" ref="H3" ca="1">BoxVal($A3,5,COLUMN(INDIRECT("T"&amp;($A3-1)*65+2)),1)</f>
        <v>4843ZB</v>
      </c>
      <c r="I3" s="59" t="str" cm="1">
        <f t="array" aca="1" ref="I3" ca="1">BoxVal($A3,6,COLUMN(INDIRECT("T"&amp;($A3-1)*65+2)),1)</f>
        <v>2101L</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Bit2</v>
      </c>
      <c r="P3" s="64" t="e" cm="1">
        <f t="array" aca="1" ref="P3" ca="1">BoxVal($A3,2,COLUMN(INDIRECT("AB"&amp;($A3-1)*65+2)),1)</f>
        <v>#VALUE!</v>
      </c>
      <c r="Q3" s="64" t="str" cm="1">
        <f t="array" aca="1" ref="Q3" ca="1">BoxVal($A3,2,COLUMN(INDIRECT("AJ"&amp;($A3-1)*65+2)),1)</f>
        <v>Sensor初感過高</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966</v>
      </c>
      <c r="AV3" s="5" t="s">
        <v>584</v>
      </c>
      <c r="AW3" s="5" t="s">
        <v>255</v>
      </c>
      <c r="AX3" s="5" t="s">
        <v>255</v>
      </c>
      <c r="AY3" s="5" t="s">
        <v>255</v>
      </c>
      <c r="AZ3" s="5" t="s">
        <v>255</v>
      </c>
      <c r="BB3" s="14" t="s">
        <v>966</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9V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ZTS6526-E365</v>
      </c>
      <c r="H4" s="59" t="str" cm="1">
        <f t="array" aca="1" ref="H4" ca="1">BoxVal($A4,5,COLUMN(INDIRECT("T"&amp;($A4-1)*65+2)),1)</f>
        <v>4843ZB</v>
      </c>
      <c r="I4" s="59" t="str" cm="1">
        <f t="array" aca="1" ref="I4" ca="1">BoxVal($A4,6,COLUMN(INDIRECT("T"&amp;($A4-1)*65+2)),1)</f>
        <v>2101L</v>
      </c>
      <c r="J4" s="59" t="str" cm="1">
        <f t="array" aca="1" ref="J4" ca="1">BoxVal($A4,21,COLUMN(INDIRECT("T"&amp;($A4-1)*65+2)),1)</f>
        <v>16V_NormalMode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Bit2</v>
      </c>
      <c r="P4" s="64" t="e" cm="1">
        <f t="array" aca="1" ref="P4" ca="1">BoxVal($A4,2,COLUMN(INDIRECT("AB"&amp;($A4-1)*65+2)),1)</f>
        <v>#VALUE!</v>
      </c>
      <c r="Q4" s="64" t="str" cm="1">
        <f t="array" aca="1" ref="Q4" ca="1">BoxVal($A4,2,COLUMN(INDIRECT("AJ"&amp;($A4-1)*65+2)),1)</f>
        <v>Sensor初感過高,Low pullinout沒有對地電容</v>
      </c>
      <c r="R4" s="34"/>
      <c r="S4" s="7" t="s">
        <v>10</v>
      </c>
      <c r="T4" s="15" t="s">
        <v>1039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967</v>
      </c>
      <c r="AV4" s="5" t="s">
        <v>586</v>
      </c>
      <c r="AW4" s="5" t="s">
        <v>255</v>
      </c>
      <c r="AX4" s="5" t="s">
        <v>255</v>
      </c>
      <c r="AY4" s="5" t="s">
        <v>255</v>
      </c>
      <c r="AZ4" s="5" t="s">
        <v>255</v>
      </c>
      <c r="BB4" s="14" t="s">
        <v>967</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9.6V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ZTS6556S-E367</v>
      </c>
      <c r="H5" s="59" t="str" cm="1">
        <f t="array" aca="1" ref="H5" ca="1">BoxVal($A5,5,COLUMN(INDIRECT("T"&amp;($A5-1)*65+2)),1)</f>
        <v>4843ZB</v>
      </c>
      <c r="I5" s="59" cm="1">
        <f t="array" aca="1" ref="I5" ca="1">BoxVal($A5,6,COLUMN(INDIRECT("T"&amp;($A5-1)*65+2)),1)</f>
        <v>2110</v>
      </c>
      <c r="J5" s="59" t="str" cm="1">
        <f t="array" aca="1" ref="J5" ca="1">BoxVal($A5,21,COLUMN(INDIRECT("T"&amp;($A5-1)*65+2)),1)</f>
        <v>10V_NormalMode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Bit2</v>
      </c>
      <c r="P5" s="64" t="e" cm="1">
        <f t="array" aca="1" ref="P5" ca="1">BoxVal($A5,2,COLUMN(INDIRECT("AB"&amp;($A5-1)*65+2)),1)</f>
        <v>#VALUE!</v>
      </c>
      <c r="Q5" s="64" t="str" cm="1">
        <f t="array" aca="1" ref="Q5" ca="1">BoxVal($A5,2,COLUMN(INDIRECT("AJ"&amp;($A5-1)*65+2)),1)</f>
        <v>規格為-35,但此ASIC無Gain，需下降至-37生產</v>
      </c>
      <c r="R5" s="34"/>
      <c r="S5" s="7" t="s">
        <v>18</v>
      </c>
      <c r="T5" s="15" t="s">
        <v>70</v>
      </c>
      <c r="U5" s="36" t="str">
        <f t="shared" ref="U5:U12" ca="1" si="1">ConfigCode($AA5,$AN5,$AO5,$AP5,$AQ5,$AR5,$AF5,$AG5,2)</f>
        <v>0x00=-37.20,-36.80;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966</v>
      </c>
      <c r="AB5" s="40">
        <v>0</v>
      </c>
      <c r="AC5" s="40" t="s">
        <v>995</v>
      </c>
      <c r="AD5" s="40">
        <v>1</v>
      </c>
      <c r="AE5" s="41">
        <v>0</v>
      </c>
      <c r="AF5" s="42">
        <v>-37.200000000000003</v>
      </c>
      <c r="AG5" s="42">
        <v>-36.799999999999997</v>
      </c>
      <c r="AH5" s="43">
        <f ca="1">$AF5+$Z5</f>
        <v>-37.200000000000003</v>
      </c>
      <c r="AI5" s="43">
        <f ca="1">$AG5+$Z5</f>
        <v>-36.799999999999997</v>
      </c>
      <c r="AJ5" s="44" cm="1">
        <f t="array" aca="1" ref="AJ5" ca="1" xml:space="preserve">
N("initial sens-loopgain")+
$AF5-BoxVal(ROW($AA5),26,COLUMN(INDIRECT("T"&amp;(INT(ROW($AA22)/65))*65+2)))</f>
        <v>-37.200000000000003</v>
      </c>
      <c r="AK5" s="44">
        <f t="shared" ref="AK5:AK12" ca="1" si="3">AJ5+(AG5-AF5)</f>
        <v>-36.799999999999997</v>
      </c>
      <c r="AL5" s="44" cm="1">
        <f t="array" aca="1" ref="AL5" ca="1" xml:space="preserve">
N("initial sens-loopgain-gain-gain ref-vcm")+
$AH5-
BoxVal(ROW($AA5),26,COLUMN(INDIRECT("T"&amp;(INT(ROW($AA22)/65))*65+2)))-
$AB5-
$W5-
IFERROR(VLOOKUP($AC5,$CT$1:$DC$31,7,FALSE),0)</f>
        <v>-37.200000000000003</v>
      </c>
      <c r="AM5" s="44">
        <f t="shared" ref="AM5:AM12" ca="1" si="4">AL5+(AG5-AF5)</f>
        <v>-36.799999999999997</v>
      </c>
      <c r="AN5" s="36" t="str">
        <f t="shared" ref="AN5:AN12"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968</v>
      </c>
      <c r="AV5" s="5" t="s">
        <v>587</v>
      </c>
      <c r="AW5" s="5" t="s">
        <v>255</v>
      </c>
      <c r="AX5" s="5" t="s">
        <v>255</v>
      </c>
      <c r="AY5" s="5" t="s">
        <v>255</v>
      </c>
      <c r="AZ5" s="5" t="s">
        <v>255</v>
      </c>
      <c r="BB5" s="14" t="s">
        <v>968</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0x07=-37.70,-37.20;</v>
      </c>
      <c r="V6" s="37">
        <v>-0.15380799999999994</v>
      </c>
      <c r="W6" s="37"/>
      <c r="X6" s="68"/>
      <c r="Y6" s="68"/>
      <c r="Z6" s="55">
        <f t="shared" ca="1" si="2"/>
        <v>0.35</v>
      </c>
      <c r="AA6" s="39" t="s">
        <v>966</v>
      </c>
      <c r="AB6" s="40">
        <v>0</v>
      </c>
      <c r="AC6" s="40" t="s">
        <v>995</v>
      </c>
      <c r="AD6" s="40">
        <v>1</v>
      </c>
      <c r="AE6" s="41">
        <v>2.5600000000000001E-2</v>
      </c>
      <c r="AF6" s="42">
        <v>-37.700000000000003</v>
      </c>
      <c r="AG6" s="47">
        <f>AF5</f>
        <v>-37.200000000000003</v>
      </c>
      <c r="AH6" s="43">
        <f t="shared" ref="AH6:AH12" ca="1" si="6">$AF6+$Z6</f>
        <v>-37.35</v>
      </c>
      <c r="AI6" s="43">
        <f t="shared" ref="AI6:AI12" ca="1" si="7">$AG6+$Z6</f>
        <v>-36.85</v>
      </c>
      <c r="AJ6" s="44" cm="1">
        <f t="array" aca="1" ref="AJ6" ca="1" xml:space="preserve">
N("initial sens-loopgain")+
$AF6-BoxVal(ROW($AA6),26,COLUMN(INDIRECT("T"&amp;(INT(ROW($AA23)/65))*65+2)))</f>
        <v>-37.700000000000003</v>
      </c>
      <c r="AK6" s="44">
        <f t="shared" ca="1" si="3"/>
        <v>-37.200000000000003</v>
      </c>
      <c r="AL6" s="44" cm="1">
        <f t="array" aca="1" ref="AL6" ca="1" xml:space="preserve">
N("initial sens-loopgain-gain-gain ref-vcm")+
$AH6-
BoxVal(ROW($AA6),26,COLUMN(INDIRECT("T"&amp;(INT(ROW($AA23)/65))*65+2)))-
$AB6-
$W6-
IFERROR(VLOOKUP($AC6,$CT$1:$DC$31,7,FALSE),0)</f>
        <v>-37.35</v>
      </c>
      <c r="AM6" s="44">
        <f t="shared" ca="1" si="4"/>
        <v>-36.85</v>
      </c>
      <c r="AN6" s="36" t="str">
        <f t="shared" ca="1" si="5"/>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07</v>
      </c>
      <c r="AS6" s="36" t="s">
        <v>1047</v>
      </c>
      <c r="AT6" s="34"/>
      <c r="AU6" s="14" t="s">
        <v>969</v>
      </c>
      <c r="AV6" s="5" t="s">
        <v>580</v>
      </c>
      <c r="AW6" s="5" t="s">
        <v>255</v>
      </c>
      <c r="AX6" s="5" t="s">
        <v>255</v>
      </c>
      <c r="AY6" s="5" t="s">
        <v>255</v>
      </c>
      <c r="AZ6" s="5" t="s">
        <v>255</v>
      </c>
      <c r="BB6" s="14" t="s">
        <v>969</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0x06=-38.10,-37.70;</v>
      </c>
      <c r="V7" s="37">
        <v>-0.10958399999999979</v>
      </c>
      <c r="W7" s="37"/>
      <c r="X7" s="68"/>
      <c r="Y7" s="68"/>
      <c r="Z7" s="55">
        <f t="shared" ca="1" si="2"/>
        <v>0.9</v>
      </c>
      <c r="AA7" s="39" t="s">
        <v>966</v>
      </c>
      <c r="AB7" s="40">
        <v>0</v>
      </c>
      <c r="AC7" s="40" t="s">
        <v>995</v>
      </c>
      <c r="AD7" s="40">
        <v>1</v>
      </c>
      <c r="AE7" s="41">
        <v>5.1299999999999998E-2</v>
      </c>
      <c r="AF7" s="42">
        <v>-38.1</v>
      </c>
      <c r="AG7" s="47">
        <f t="shared" ref="AG7:AG10" si="8">AF6</f>
        <v>-37.700000000000003</v>
      </c>
      <c r="AH7" s="43">
        <f t="shared" ca="1" si="6"/>
        <v>-37.200000000000003</v>
      </c>
      <c r="AI7" s="43">
        <f t="shared" ca="1" si="7"/>
        <v>-36.800000000000004</v>
      </c>
      <c r="AJ7" s="44" cm="1">
        <f t="array" aca="1" ref="AJ7" ca="1" xml:space="preserve">
N("initial sens-loopgain")+
$AF7-BoxVal(ROW($AA7),26,COLUMN(INDIRECT("T"&amp;(INT(ROW($AA24)/65))*65+2)))</f>
        <v>-38.1</v>
      </c>
      <c r="AK7" s="44">
        <f t="shared" ca="1" si="3"/>
        <v>-37.700000000000003</v>
      </c>
      <c r="AL7" s="44" cm="1">
        <f t="array" aca="1" ref="AL7" ca="1" xml:space="preserve">
N("initial sens-loopgain-gain-gain ref-vcm")+
$AH7-
BoxVal(ROW($AA7),26,COLUMN(INDIRECT("T"&amp;(INT(ROW($AA24)/65))*65+2)))-
$AB7-
$W7-
IFERROR(VLOOKUP($AC7,$CT$1:$DC$31,7,FALSE),0)</f>
        <v>-37.200000000000003</v>
      </c>
      <c r="AM7" s="44">
        <f t="shared" ca="1" si="4"/>
        <v>-36.800000000000004</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06</v>
      </c>
      <c r="AS7" s="36" t="s">
        <v>1047</v>
      </c>
      <c r="AT7" s="34"/>
      <c r="AU7" s="14" t="s">
        <v>587</v>
      </c>
      <c r="AV7" s="5" t="s">
        <v>581</v>
      </c>
      <c r="AW7" s="5" t="s">
        <v>255</v>
      </c>
      <c r="AX7" s="5" t="s">
        <v>255</v>
      </c>
      <c r="AY7" s="5" t="s">
        <v>255</v>
      </c>
      <c r="AZ7" s="5" t="s">
        <v>255</v>
      </c>
      <c r="BB7" s="14" t="s">
        <v>587</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0x05=-38.90,-38.10;</v>
      </c>
      <c r="V8" s="37">
        <v>-0.21142399999999961</v>
      </c>
      <c r="W8" s="37"/>
      <c r="X8" s="68"/>
      <c r="Y8" s="68">
        <v>1.28</v>
      </c>
      <c r="Z8" s="55">
        <f t="shared" ca="1" si="2"/>
        <v>1.3</v>
      </c>
      <c r="AA8" s="39" t="s">
        <v>966</v>
      </c>
      <c r="AB8" s="40">
        <v>0</v>
      </c>
      <c r="AC8" s="40" t="s">
        <v>995</v>
      </c>
      <c r="AD8" s="40">
        <v>1</v>
      </c>
      <c r="AE8" s="41">
        <v>7.6799999999999993E-2</v>
      </c>
      <c r="AF8" s="42">
        <v>-38.9</v>
      </c>
      <c r="AG8" s="47">
        <f t="shared" si="8"/>
        <v>-38.1</v>
      </c>
      <c r="AH8" s="43">
        <f t="shared" ca="1" si="6"/>
        <v>-37.6</v>
      </c>
      <c r="AI8" s="43">
        <f t="shared" ca="1" si="7"/>
        <v>-36.800000000000004</v>
      </c>
      <c r="AJ8" s="44" cm="1">
        <f t="array" aca="1" ref="AJ8" ca="1" xml:space="preserve">
N("initial sens-loopgain")+
$AF8-BoxVal(ROW($AA8),26,COLUMN(INDIRECT("T"&amp;(INT(ROW($AA25)/65))*65+2)))</f>
        <v>-38.9</v>
      </c>
      <c r="AK8" s="44">
        <f t="shared" ca="1" si="3"/>
        <v>-38.1</v>
      </c>
      <c r="AL8" s="44" cm="1">
        <f t="array" aca="1" ref="AL8" ca="1" xml:space="preserve">
N("initial sens-loopgain-gain-gain ref-vcm")+
$AH8-
BoxVal(ROW($AA8),26,COLUMN(INDIRECT("T"&amp;(INT(ROW($AA25)/65))*65+2)))-
$AB8-
$W8-
IFERROR(VLOOKUP($AC8,$CT$1:$DC$31,7,FALSE),0)</f>
        <v>-37.6</v>
      </c>
      <c r="AM8" s="44">
        <f t="shared" ca="1" si="4"/>
        <v>-36.800000000000004</v>
      </c>
      <c r="AN8" s="36" t="str">
        <f t="shared" ca="1" si="5"/>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05</v>
      </c>
      <c r="AS8" s="36" t="s">
        <v>1047</v>
      </c>
      <c r="AT8" s="34"/>
      <c r="AU8" s="14" t="s">
        <v>970</v>
      </c>
      <c r="AV8" s="5" t="s">
        <v>582</v>
      </c>
      <c r="AW8" s="5" t="s">
        <v>255</v>
      </c>
      <c r="AX8" s="5" t="s">
        <v>255</v>
      </c>
      <c r="AY8" s="5" t="s">
        <v>255</v>
      </c>
      <c r="AZ8" s="5" t="s">
        <v>255</v>
      </c>
      <c r="BB8" s="14" t="s">
        <v>970</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0x0B=-39.60,-38.90;</v>
      </c>
      <c r="V9" s="37">
        <v>-0.32457599999999998</v>
      </c>
      <c r="W9" s="37"/>
      <c r="X9" s="68"/>
      <c r="Y9" s="68">
        <v>2.06</v>
      </c>
      <c r="Z9" s="55">
        <f t="shared" ca="1" si="2"/>
        <v>2.1</v>
      </c>
      <c r="AA9" s="39" t="s">
        <v>966</v>
      </c>
      <c r="AB9" s="40">
        <v>0</v>
      </c>
      <c r="AC9" s="40" t="s">
        <v>995</v>
      </c>
      <c r="AD9" s="40">
        <v>1</v>
      </c>
      <c r="AE9" s="41">
        <v>0.12320000000000002</v>
      </c>
      <c r="AF9" s="42">
        <v>-39.6</v>
      </c>
      <c r="AG9" s="47">
        <f t="shared" si="8"/>
        <v>-38.9</v>
      </c>
      <c r="AH9" s="43">
        <f t="shared" ca="1" si="6"/>
        <v>-37.5</v>
      </c>
      <c r="AI9" s="43">
        <f t="shared" ca="1" si="7"/>
        <v>-36.799999999999997</v>
      </c>
      <c r="AJ9" s="44" cm="1">
        <f t="array" aca="1" ref="AJ9" ca="1" xml:space="preserve">
N("initial sens-loopgain")+
$AF9-BoxVal(ROW($AA9),26,COLUMN(INDIRECT("T"&amp;(INT(ROW($AA26)/65))*65+2)))</f>
        <v>-39.6</v>
      </c>
      <c r="AK9" s="44">
        <f t="shared" ca="1" si="3"/>
        <v>-38.9</v>
      </c>
      <c r="AL9" s="44" cm="1">
        <f t="array" aca="1" ref="AL9" ca="1" xml:space="preserve">
N("initial sens-loopgain-gain-gain ref-vcm")+
$AH9-
BoxVal(ROW($AA9),26,COLUMN(INDIRECT("T"&amp;(INT(ROW($AA26)/65))*65+2)))-
$AB9-
$W9-
IFERROR(VLOOKUP($AC9,$CT$1:$DC$31,7,FALSE),0)</f>
        <v>-37.5</v>
      </c>
      <c r="AM9" s="44">
        <f t="shared" ca="1" si="4"/>
        <v>-36.799999999999997</v>
      </c>
      <c r="AN9" s="36" t="str">
        <f t="shared" ca="1" si="5"/>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0B</v>
      </c>
      <c r="AS9" s="36" t="s">
        <v>1047</v>
      </c>
      <c r="AT9" s="34"/>
      <c r="AU9" s="14" t="s">
        <v>971</v>
      </c>
      <c r="AV9" s="14" t="s">
        <v>562</v>
      </c>
      <c r="AW9" s="5" t="s">
        <v>255</v>
      </c>
      <c r="AX9" s="5" t="s">
        <v>255</v>
      </c>
      <c r="AY9" s="5" t="s">
        <v>255</v>
      </c>
      <c r="AZ9" s="5" t="s">
        <v>255</v>
      </c>
      <c r="BB9" s="14" t="s">
        <v>971</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0x0A=-40.00,-39.60;</v>
      </c>
      <c r="V10" s="37">
        <v>-0.47641599999999995</v>
      </c>
      <c r="W10" s="37"/>
      <c r="X10" s="68"/>
      <c r="Y10" s="68">
        <v>2.48</v>
      </c>
      <c r="Z10" s="55">
        <f t="shared" ca="1" si="2"/>
        <v>2.4499999999999997</v>
      </c>
      <c r="AA10" s="39" t="s">
        <v>966</v>
      </c>
      <c r="AB10" s="40">
        <v>0</v>
      </c>
      <c r="AC10" s="40" t="s">
        <v>995</v>
      </c>
      <c r="AD10" s="40">
        <v>1</v>
      </c>
      <c r="AE10" s="41">
        <v>0.1487</v>
      </c>
      <c r="AF10" s="42">
        <v>-40</v>
      </c>
      <c r="AG10" s="47">
        <f t="shared" si="8"/>
        <v>-39.6</v>
      </c>
      <c r="AH10" s="43">
        <f t="shared" ca="1" si="6"/>
        <v>-37.549999999999997</v>
      </c>
      <c r="AI10" s="43">
        <f t="shared" ca="1" si="7"/>
        <v>-37.15</v>
      </c>
      <c r="AJ10" s="44" cm="1">
        <f t="array" aca="1" ref="AJ10" ca="1" xml:space="preserve">
N("initial sens-loopgain")+
$AF10-BoxVal(ROW($AA10),26,COLUMN(INDIRECT("T"&amp;(INT(ROW($AA27)/65))*65+2)))</f>
        <v>-40</v>
      </c>
      <c r="AK10" s="44">
        <f t="shared" ca="1" si="3"/>
        <v>-39.6</v>
      </c>
      <c r="AL10" s="44" cm="1">
        <f t="array" aca="1" ref="AL10" ca="1" xml:space="preserve">
N("initial sens-loopgain-gain-gain ref-vcm")+
$AH10-
BoxVal(ROW($AA10),26,COLUMN(INDIRECT("T"&amp;(INT(ROW($AA27)/65))*65+2)))-
$AB10-
$W10-
IFERROR(VLOOKUP($AC10,$CT$1:$DC$31,7,FALSE),0)</f>
        <v>-37.549999999999997</v>
      </c>
      <c r="AM10" s="44">
        <f t="shared" ca="1" si="4"/>
        <v>-37.15</v>
      </c>
      <c r="AN10" s="36" t="str">
        <f t="shared" ca="1" si="5"/>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0A</v>
      </c>
      <c r="AS10" s="36"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0x09=-40.50,-40.00;</v>
      </c>
      <c r="V11" s="37">
        <v>-0.5821919999999996</v>
      </c>
      <c r="W11" s="37"/>
      <c r="X11" s="68"/>
      <c r="Y11" s="68">
        <v>2.8</v>
      </c>
      <c r="Z11" s="55">
        <f t="shared" ca="1" si="2"/>
        <v>2.85</v>
      </c>
      <c r="AA11" s="39" t="s">
        <v>966</v>
      </c>
      <c r="AB11" s="40">
        <v>0</v>
      </c>
      <c r="AC11" s="40" t="s">
        <v>995</v>
      </c>
      <c r="AD11" s="40">
        <v>1</v>
      </c>
      <c r="AE11" s="41">
        <v>0.1744</v>
      </c>
      <c r="AF11" s="42">
        <v>-40.5</v>
      </c>
      <c r="AG11" s="47">
        <f t="shared" ref="AG11:AG12" si="9">AF10</f>
        <v>-40</v>
      </c>
      <c r="AH11" s="43">
        <f t="shared" ca="1" si="6"/>
        <v>-37.65</v>
      </c>
      <c r="AI11" s="43">
        <f t="shared" ca="1" si="7"/>
        <v>-37.15</v>
      </c>
      <c r="AJ11" s="44" cm="1">
        <f t="array" aca="1" ref="AJ11" ca="1" xml:space="preserve">
N("initial sens-loopgain")+
$AF11-BoxVal(ROW($AA11),26,COLUMN(INDIRECT("T"&amp;(INT(ROW($AA28)/65))*65+2)))</f>
        <v>-40.5</v>
      </c>
      <c r="AK11" s="44">
        <f t="shared" ca="1" si="3"/>
        <v>-40</v>
      </c>
      <c r="AL11" s="44" cm="1">
        <f t="array" aca="1" ref="AL11" ca="1" xml:space="preserve">
N("initial sens-loopgain-gain-gain ref-vcm")+
$AH11-
BoxVal(ROW($AA11),26,COLUMN(INDIRECT("T"&amp;(INT(ROW($AA28)/65))*65+2)))-
$AB11-
$W11-
IFERROR(VLOOKUP($AC11,$CT$1:$DC$31,7,FALSE),0)</f>
        <v>-37.65</v>
      </c>
      <c r="AM11" s="44">
        <f t="shared" ca="1" si="4"/>
        <v>-37.15</v>
      </c>
      <c r="AN11" s="36" t="str">
        <f t="shared" ca="1" si="5"/>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09</v>
      </c>
      <c r="AS11" s="36"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0x08=-40.80,-40.50;</v>
      </c>
      <c r="V12" s="37">
        <v>-0.63600000000000012</v>
      </c>
      <c r="W12" s="37"/>
      <c r="X12" s="68"/>
      <c r="Y12" s="68">
        <v>3</v>
      </c>
      <c r="Z12" s="55">
        <f t="shared" ca="1" si="2"/>
        <v>3.3</v>
      </c>
      <c r="AA12" s="39" t="s">
        <v>966</v>
      </c>
      <c r="AB12" s="40">
        <v>0</v>
      </c>
      <c r="AC12" s="40" t="s">
        <v>995</v>
      </c>
      <c r="AD12" s="40">
        <v>1</v>
      </c>
      <c r="AE12" s="41">
        <v>0.2</v>
      </c>
      <c r="AF12" s="42">
        <v>-40.799999999999997</v>
      </c>
      <c r="AG12" s="47">
        <f t="shared" si="9"/>
        <v>-40.5</v>
      </c>
      <c r="AH12" s="43">
        <f t="shared" ca="1" si="6"/>
        <v>-37.5</v>
      </c>
      <c r="AI12" s="43">
        <f t="shared" ca="1" si="7"/>
        <v>-37.200000000000003</v>
      </c>
      <c r="AJ12" s="44" cm="1">
        <f t="array" aca="1" ref="AJ12" ca="1" xml:space="preserve">
N("initial sens-loopgain")+
$AF12-BoxVal(ROW($AA12),26,COLUMN(INDIRECT("T"&amp;(INT(ROW($AA29)/65))*65+2)))</f>
        <v>-40.799999999999997</v>
      </c>
      <c r="AK12" s="44">
        <f t="shared" ca="1" si="3"/>
        <v>-40.5</v>
      </c>
      <c r="AL12" s="44" cm="1">
        <f t="array" aca="1" ref="AL12" ca="1" xml:space="preserve">
N("initial sens-loopgain-gain-gain ref-vcm")+
$AH12-
BoxVal(ROW($AA12),26,COLUMN(INDIRECT("T"&amp;(INT(ROW($AA29)/65))*65+2)))-
$AB12-
$W12-
IFERROR(VLOOKUP($AC12,$CT$1:$DC$31,7,FALSE),0)</f>
        <v>-37.5</v>
      </c>
      <c r="AM12" s="44">
        <f t="shared" ca="1" si="4"/>
        <v>-37.200000000000003</v>
      </c>
      <c r="AN12" s="36" t="str">
        <f t="shared" ca="1" si="5"/>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2.0499999999999998</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0.7</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010ZB</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44464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9.6V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10.2V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10.8V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11.4V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12.6V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v>
      </c>
      <c r="AD66" s="8"/>
    </row>
    <row r="67" spans="19:45" ht="30" customHeight="1" x14ac:dyDescent="0.25">
      <c r="S67" s="7" t="s">
        <v>24</v>
      </c>
      <c r="T67" s="15" t="s">
        <v>433</v>
      </c>
      <c r="U67" s="5" t="s">
        <v>23</v>
      </c>
      <c r="V67" s="7" t="str">
        <f>VLOOKUP(U66,$DX$1:$DZ$21,2,FALSE)</f>
        <v>Bit2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999</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70</v>
      </c>
      <c r="U70" s="36" t="str">
        <f t="shared" ref="U70:U77" ca="1" si="10">ConfigCode($AA70,$AN70,$AO70,$AP70,$AQ70,$AR70,$AF70,$AG70,2)</f>
        <v>0x00=-37.20,-36.80;</v>
      </c>
      <c r="V70" s="37"/>
      <c r="W70" s="37"/>
      <c r="X70" s="68"/>
      <c r="Y70" s="68"/>
      <c r="Z70" s="55">
        <f t="shared" ref="Z70:Z77" ca="1" si="11" xml:space="preserve">
N("vbias,vlookup vbias range")+
VLOOKUP($AA70,INDIRECT(BoxVal(ROW($AA70),34,COLUMN(T66))),2,FALSE)+
N("gain")+
$AB70+
N("vcm")+
VLOOKUP($AC70,$CT$1:$DC$31,7,FALSE)+
N("(vbias*vcp*vbg-vbias)*sensor ratio")+
VbiasCal($AA70,$AD70,$AE70,BoxVal(ROW($AC70),18,COLUMN($T$22)))+
N("vbias ref+gain ref")+
$V70+$W70</f>
        <v>0</v>
      </c>
      <c r="AA70" s="39" t="s">
        <v>966</v>
      </c>
      <c r="AB70" s="40">
        <v>0</v>
      </c>
      <c r="AC70" s="40" t="s">
        <v>995</v>
      </c>
      <c r="AD70" s="40">
        <v>1</v>
      </c>
      <c r="AE70" s="41">
        <v>0</v>
      </c>
      <c r="AF70" s="42">
        <v>-37.200000000000003</v>
      </c>
      <c r="AG70" s="42">
        <v>-36.799999999999997</v>
      </c>
      <c r="AH70" s="43">
        <f ca="1">$AF70+$Z70</f>
        <v>-37.200000000000003</v>
      </c>
      <c r="AI70" s="43">
        <f ca="1">$AG70+$Z70</f>
        <v>-36.799999999999997</v>
      </c>
      <c r="AJ70" s="44" cm="1">
        <f t="array" aca="1" ref="AJ70" ca="1" xml:space="preserve">
N("initial sens-loopgain")+
$AF70-BoxVal(ROW($AA70),26,COLUMN(INDIRECT("T"&amp;(INT(ROW($AA87)/65))*65+2)))</f>
        <v>-37.200000000000003</v>
      </c>
      <c r="AK70" s="44">
        <f t="shared" ref="AK70:AK77" ca="1" si="12">AJ70+(AG70-AF70)</f>
        <v>-36.799999999999997</v>
      </c>
      <c r="AL70" s="44" cm="1">
        <f t="array" aca="1" ref="AL70" ca="1" xml:space="preserve">
N("initial sens-loopgain-gain-gain ref-vcm")+
$AH70-
BoxVal(ROW($AA70),26,COLUMN(INDIRECT("T"&amp;(INT(ROW($AA87)/65))*65+2)))-
$AB70-
$W70-
IFERROR(VLOOKUP($AC70,$CT$1:$DC$31,7,FALSE),0)</f>
        <v>-37.200000000000003</v>
      </c>
      <c r="AM70" s="44">
        <f t="shared" ref="AM70:AM77" ca="1" si="13">AL70+(AG70-AF70)</f>
        <v>-36.799999999999997</v>
      </c>
      <c r="AN70" s="36" t="str">
        <f t="shared" ref="AN70:AN77" ca="1" si="14">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0x07=-37.70,-37.20;</v>
      </c>
      <c r="V71" s="37">
        <v>-0.15380799999999994</v>
      </c>
      <c r="W71" s="37"/>
      <c r="X71" s="68"/>
      <c r="Y71" s="68"/>
      <c r="Z71" s="55">
        <f t="shared" ca="1" si="11"/>
        <v>0.35</v>
      </c>
      <c r="AA71" s="39" t="s">
        <v>966</v>
      </c>
      <c r="AB71" s="40">
        <v>0</v>
      </c>
      <c r="AC71" s="40" t="s">
        <v>995</v>
      </c>
      <c r="AD71" s="40">
        <v>1</v>
      </c>
      <c r="AE71" s="41">
        <v>2.5600000000000001E-2</v>
      </c>
      <c r="AF71" s="42">
        <v>-37.700000000000003</v>
      </c>
      <c r="AG71" s="47">
        <f>AF70</f>
        <v>-37.200000000000003</v>
      </c>
      <c r="AH71" s="43">
        <f t="shared" ref="AH71:AH77" ca="1" si="15">$AF71+$Z71</f>
        <v>-37.35</v>
      </c>
      <c r="AI71" s="43">
        <f t="shared" ref="AI71:AI77" ca="1" si="16">$AG71+$Z71</f>
        <v>-36.85</v>
      </c>
      <c r="AJ71" s="44" cm="1">
        <f t="array" aca="1" ref="AJ71" ca="1" xml:space="preserve">
N("initial sens-loopgain")+
$AF71-BoxVal(ROW($AA71),26,COLUMN(INDIRECT("T"&amp;(INT(ROW($AA88)/65))*65+2)))</f>
        <v>-37.700000000000003</v>
      </c>
      <c r="AK71" s="44">
        <f t="shared" ca="1" si="12"/>
        <v>-37.200000000000003</v>
      </c>
      <c r="AL71" s="44" cm="1">
        <f t="array" aca="1" ref="AL71" ca="1" xml:space="preserve">
N("initial sens-loopgain-gain-gain ref-vcm")+
$AH71-
BoxVal(ROW($AA71),26,COLUMN(INDIRECT("T"&amp;(INT(ROW($AA88)/65))*65+2)))-
$AB71-
$W71-
IFERROR(VLOOKUP($AC71,$CT$1:$DC$31,7,FALSE),0)</f>
        <v>-37.35</v>
      </c>
      <c r="AM71" s="44">
        <f t="shared" ca="1" si="13"/>
        <v>-36.85</v>
      </c>
      <c r="AN71" s="36" t="str">
        <f t="shared" ca="1" si="14"/>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07</v>
      </c>
      <c r="AS71" s="36" t="s">
        <v>1047</v>
      </c>
    </row>
    <row r="72" spans="19:45" ht="30" customHeight="1" x14ac:dyDescent="0.25">
      <c r="S72" s="26"/>
      <c r="T72" s="17"/>
      <c r="U72" s="36" t="str">
        <f t="shared" ca="1" si="10"/>
        <v>0x06=-38.10,-37.70;</v>
      </c>
      <c r="V72" s="37">
        <v>-0.10958399999999979</v>
      </c>
      <c r="W72" s="37"/>
      <c r="X72" s="68"/>
      <c r="Y72" s="68"/>
      <c r="Z72" s="55">
        <f t="shared" ca="1" si="11"/>
        <v>0.9</v>
      </c>
      <c r="AA72" s="39" t="s">
        <v>966</v>
      </c>
      <c r="AB72" s="40">
        <v>0</v>
      </c>
      <c r="AC72" s="40" t="s">
        <v>995</v>
      </c>
      <c r="AD72" s="40">
        <v>1</v>
      </c>
      <c r="AE72" s="41">
        <v>5.1299999999999998E-2</v>
      </c>
      <c r="AF72" s="42">
        <v>-38.1</v>
      </c>
      <c r="AG72" s="47">
        <f t="shared" ref="AG72:AG77" si="17">AF71</f>
        <v>-37.700000000000003</v>
      </c>
      <c r="AH72" s="43">
        <f t="shared" ca="1" si="15"/>
        <v>-37.200000000000003</v>
      </c>
      <c r="AI72" s="43">
        <f t="shared" ca="1" si="16"/>
        <v>-36.800000000000004</v>
      </c>
      <c r="AJ72" s="44" cm="1">
        <f t="array" aca="1" ref="AJ72" ca="1" xml:space="preserve">
N("initial sens-loopgain")+
$AF72-BoxVal(ROW($AA72),26,COLUMN(INDIRECT("T"&amp;(INT(ROW($AA89)/65))*65+2)))</f>
        <v>-38.1</v>
      </c>
      <c r="AK72" s="44">
        <f t="shared" ca="1" si="12"/>
        <v>-37.700000000000003</v>
      </c>
      <c r="AL72" s="44" cm="1">
        <f t="array" aca="1" ref="AL72" ca="1" xml:space="preserve">
N("initial sens-loopgain-gain-gain ref-vcm")+
$AH72-
BoxVal(ROW($AA72),26,COLUMN(INDIRECT("T"&amp;(INT(ROW($AA89)/65))*65+2)))-
$AB72-
$W72-
IFERROR(VLOOKUP($AC72,$CT$1:$DC$31,7,FALSE),0)</f>
        <v>-37.200000000000003</v>
      </c>
      <c r="AM72" s="44">
        <f t="shared" ca="1" si="13"/>
        <v>-36.800000000000004</v>
      </c>
      <c r="AN72" s="36" t="str">
        <f t="shared" ca="1" si="14"/>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06</v>
      </c>
      <c r="AS72" s="36" t="s">
        <v>1047</v>
      </c>
    </row>
    <row r="73" spans="19:45" ht="30" customHeight="1" x14ac:dyDescent="0.25">
      <c r="S73" s="7" t="s">
        <v>19</v>
      </c>
      <c r="T73" s="15" t="s">
        <v>966</v>
      </c>
      <c r="U73" s="36" t="str">
        <f t="shared" ca="1" si="10"/>
        <v>0x05=-38.90,-38.10;</v>
      </c>
      <c r="V73" s="37">
        <v>-0.21142399999999961</v>
      </c>
      <c r="W73" s="37"/>
      <c r="X73" s="68"/>
      <c r="Y73" s="68">
        <v>1.28</v>
      </c>
      <c r="Z73" s="55">
        <f t="shared" ca="1" si="11"/>
        <v>1.3</v>
      </c>
      <c r="AA73" s="39" t="s">
        <v>966</v>
      </c>
      <c r="AB73" s="40">
        <v>0</v>
      </c>
      <c r="AC73" s="40" t="s">
        <v>995</v>
      </c>
      <c r="AD73" s="40">
        <v>1</v>
      </c>
      <c r="AE73" s="41">
        <v>7.6799999999999993E-2</v>
      </c>
      <c r="AF73" s="42">
        <v>-38.9</v>
      </c>
      <c r="AG73" s="47">
        <f t="shared" si="17"/>
        <v>-38.1</v>
      </c>
      <c r="AH73" s="43">
        <f t="shared" ca="1" si="15"/>
        <v>-37.6</v>
      </c>
      <c r="AI73" s="43">
        <f t="shared" ca="1" si="16"/>
        <v>-36.800000000000004</v>
      </c>
      <c r="AJ73" s="44" cm="1">
        <f t="array" aca="1" ref="AJ73" ca="1" xml:space="preserve">
N("initial sens-loopgain")+
$AF73-BoxVal(ROW($AA73),26,COLUMN(INDIRECT("T"&amp;(INT(ROW($AA90)/65))*65+2)))</f>
        <v>-38.9</v>
      </c>
      <c r="AK73" s="44">
        <f t="shared" ca="1" si="12"/>
        <v>-38.1</v>
      </c>
      <c r="AL73" s="44" cm="1">
        <f t="array" aca="1" ref="AL73" ca="1" xml:space="preserve">
N("initial sens-loopgain-gain-gain ref-vcm")+
$AH73-
BoxVal(ROW($AA73),26,COLUMN(INDIRECT("T"&amp;(INT(ROW($AA90)/65))*65+2)))-
$AB73-
$W73-
IFERROR(VLOOKUP($AC73,$CT$1:$DC$31,7,FALSE),0)</f>
        <v>-37.6</v>
      </c>
      <c r="AM73" s="44">
        <f t="shared" ca="1" si="13"/>
        <v>-36.800000000000004</v>
      </c>
      <c r="AN73" s="36" t="str">
        <f t="shared" ca="1" si="14"/>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05</v>
      </c>
      <c r="AS73" s="36" t="s">
        <v>1047</v>
      </c>
    </row>
    <row r="74" spans="19:45" ht="30" customHeight="1" x14ac:dyDescent="0.25">
      <c r="S74" s="7" t="s">
        <v>15</v>
      </c>
      <c r="T74" s="15" t="s">
        <v>436</v>
      </c>
      <c r="U74" s="36" t="str">
        <f t="shared" ca="1" si="10"/>
        <v>0x0B=-39.60,-38.90;</v>
      </c>
      <c r="V74" s="37">
        <v>-0.32457599999999998</v>
      </c>
      <c r="W74" s="37"/>
      <c r="X74" s="68"/>
      <c r="Y74" s="68">
        <v>2.06</v>
      </c>
      <c r="Z74" s="55">
        <f t="shared" ca="1" si="11"/>
        <v>2.1</v>
      </c>
      <c r="AA74" s="39" t="s">
        <v>966</v>
      </c>
      <c r="AB74" s="40">
        <v>0</v>
      </c>
      <c r="AC74" s="40" t="s">
        <v>995</v>
      </c>
      <c r="AD74" s="40">
        <v>1</v>
      </c>
      <c r="AE74" s="41">
        <v>0.12320000000000002</v>
      </c>
      <c r="AF74" s="42">
        <v>-39.6</v>
      </c>
      <c r="AG74" s="47">
        <f t="shared" si="17"/>
        <v>-38.9</v>
      </c>
      <c r="AH74" s="43">
        <f t="shared" ca="1" si="15"/>
        <v>-37.5</v>
      </c>
      <c r="AI74" s="43">
        <f t="shared" ca="1" si="16"/>
        <v>-36.799999999999997</v>
      </c>
      <c r="AJ74" s="44" cm="1">
        <f t="array" aca="1" ref="AJ74" ca="1" xml:space="preserve">
N("initial sens-loopgain")+
$AF74-BoxVal(ROW($AA74),26,COLUMN(INDIRECT("T"&amp;(INT(ROW($AA91)/65))*65+2)))</f>
        <v>-39.6</v>
      </c>
      <c r="AK74" s="44">
        <f t="shared" ca="1" si="12"/>
        <v>-38.9</v>
      </c>
      <c r="AL74" s="44" cm="1">
        <f t="array" aca="1" ref="AL74" ca="1" xml:space="preserve">
N("initial sens-loopgain-gain-gain ref-vcm")+
$AH74-
BoxVal(ROW($AA74),26,COLUMN(INDIRECT("T"&amp;(INT(ROW($AA91)/65))*65+2)))-
$AB74-
$W74-
IFERROR(VLOOKUP($AC74,$CT$1:$DC$31,7,FALSE),0)</f>
        <v>-37.5</v>
      </c>
      <c r="AM74" s="44">
        <f t="shared" ca="1" si="13"/>
        <v>-36.799999999999997</v>
      </c>
      <c r="AN74" s="36" t="str">
        <f t="shared" ca="1" si="14"/>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0B</v>
      </c>
      <c r="AS74" s="36" t="s">
        <v>1047</v>
      </c>
    </row>
    <row r="75" spans="19:45" ht="30" customHeight="1" x14ac:dyDescent="0.25">
      <c r="S75" s="7" t="s">
        <v>705</v>
      </c>
      <c r="T75" s="15" t="s">
        <v>990</v>
      </c>
      <c r="U75" s="36" t="str">
        <f t="shared" ca="1" si="10"/>
        <v>0x0A=-40.00,-39.60;</v>
      </c>
      <c r="V75" s="37">
        <v>-0.47641599999999995</v>
      </c>
      <c r="W75" s="37"/>
      <c r="X75" s="68"/>
      <c r="Y75" s="68">
        <v>2.48</v>
      </c>
      <c r="Z75" s="55">
        <f t="shared" ca="1" si="11"/>
        <v>2.4499999999999997</v>
      </c>
      <c r="AA75" s="39" t="s">
        <v>966</v>
      </c>
      <c r="AB75" s="40">
        <v>0</v>
      </c>
      <c r="AC75" s="40" t="s">
        <v>995</v>
      </c>
      <c r="AD75" s="40">
        <v>1</v>
      </c>
      <c r="AE75" s="41">
        <v>0.1487</v>
      </c>
      <c r="AF75" s="42">
        <v>-40</v>
      </c>
      <c r="AG75" s="47">
        <f t="shared" si="17"/>
        <v>-39.6</v>
      </c>
      <c r="AH75" s="43">
        <f t="shared" ca="1" si="15"/>
        <v>-37.549999999999997</v>
      </c>
      <c r="AI75" s="43">
        <f t="shared" ca="1" si="16"/>
        <v>-37.15</v>
      </c>
      <c r="AJ75" s="44" cm="1">
        <f t="array" aca="1" ref="AJ75" ca="1" xml:space="preserve">
N("initial sens-loopgain")+
$AF75-BoxVal(ROW($AA75),26,COLUMN(INDIRECT("T"&amp;(INT(ROW($AA92)/65))*65+2)))</f>
        <v>-40</v>
      </c>
      <c r="AK75" s="44">
        <f t="shared" ca="1" si="12"/>
        <v>-39.6</v>
      </c>
      <c r="AL75" s="44" cm="1">
        <f t="array" aca="1" ref="AL75" ca="1" xml:space="preserve">
N("initial sens-loopgain-gain-gain ref-vcm")+
$AH75-
BoxVal(ROW($AA75),26,COLUMN(INDIRECT("T"&amp;(INT(ROW($AA92)/65))*65+2)))-
$AB75-
$W75-
IFERROR(VLOOKUP($AC75,$CT$1:$DC$31,7,FALSE),0)</f>
        <v>-37.549999999999997</v>
      </c>
      <c r="AM75" s="44">
        <f t="shared" ca="1" si="13"/>
        <v>-37.15</v>
      </c>
      <c r="AN75" s="36" t="str">
        <f t="shared" ca="1" si="14"/>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0A</v>
      </c>
      <c r="AS75" s="36" t="s">
        <v>1047</v>
      </c>
    </row>
    <row r="76" spans="19:45" ht="30" customHeight="1" x14ac:dyDescent="0.25">
      <c r="S76" s="7" t="s">
        <v>605</v>
      </c>
      <c r="T76" s="15" t="s">
        <v>991</v>
      </c>
      <c r="U76" s="36" t="str">
        <f t="shared" ca="1" si="10"/>
        <v>0x09=-40.50,-40.00;</v>
      </c>
      <c r="V76" s="37">
        <v>-0.5821919999999996</v>
      </c>
      <c r="W76" s="37"/>
      <c r="X76" s="68"/>
      <c r="Y76" s="68">
        <v>2.8</v>
      </c>
      <c r="Z76" s="55">
        <f t="shared" ca="1" si="11"/>
        <v>2.85</v>
      </c>
      <c r="AA76" s="39" t="s">
        <v>966</v>
      </c>
      <c r="AB76" s="40">
        <v>0</v>
      </c>
      <c r="AC76" s="40" t="s">
        <v>995</v>
      </c>
      <c r="AD76" s="40">
        <v>1</v>
      </c>
      <c r="AE76" s="41">
        <v>0.1744</v>
      </c>
      <c r="AF76" s="42">
        <v>-40.5</v>
      </c>
      <c r="AG76" s="47">
        <f t="shared" si="17"/>
        <v>-40</v>
      </c>
      <c r="AH76" s="43">
        <f t="shared" ca="1" si="15"/>
        <v>-37.65</v>
      </c>
      <c r="AI76" s="43">
        <f t="shared" ca="1" si="16"/>
        <v>-37.15</v>
      </c>
      <c r="AJ76" s="44" cm="1">
        <f t="array" aca="1" ref="AJ76" ca="1" xml:space="preserve">
N("initial sens-loopgain")+
$AF76-BoxVal(ROW($AA76),26,COLUMN(INDIRECT("T"&amp;(INT(ROW($AA93)/65))*65+2)))</f>
        <v>-40.5</v>
      </c>
      <c r="AK76" s="44">
        <f t="shared" ca="1" si="12"/>
        <v>-40</v>
      </c>
      <c r="AL76" s="44" cm="1">
        <f t="array" aca="1" ref="AL76" ca="1" xml:space="preserve">
N("initial sens-loopgain-gain-gain ref-vcm")+
$AH76-
BoxVal(ROW($AA76),26,COLUMN(INDIRECT("T"&amp;(INT(ROW($AA93)/65))*65+2)))-
$AB76-
$W76-
IFERROR(VLOOKUP($AC76,$CT$1:$DC$31,7,FALSE),0)</f>
        <v>-37.65</v>
      </c>
      <c r="AM76" s="44">
        <f t="shared" ca="1" si="13"/>
        <v>-37.15</v>
      </c>
      <c r="AN76" s="36" t="str">
        <f t="shared" ca="1" si="14"/>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09</v>
      </c>
      <c r="AS76" s="36" t="s">
        <v>1047</v>
      </c>
    </row>
    <row r="77" spans="19:45" ht="30" customHeight="1" x14ac:dyDescent="0.25">
      <c r="S77" s="7" t="s">
        <v>721</v>
      </c>
      <c r="T77" s="15" t="s">
        <v>26</v>
      </c>
      <c r="U77" s="36" t="str">
        <f t="shared" ca="1" si="10"/>
        <v>0x08=-40.80,-40.50;</v>
      </c>
      <c r="V77" s="37">
        <v>-0.63600000000000012</v>
      </c>
      <c r="W77" s="37"/>
      <c r="X77" s="68"/>
      <c r="Y77" s="68">
        <v>3</v>
      </c>
      <c r="Z77" s="55">
        <f t="shared" ca="1" si="11"/>
        <v>3.3</v>
      </c>
      <c r="AA77" s="39" t="s">
        <v>966</v>
      </c>
      <c r="AB77" s="40">
        <v>0</v>
      </c>
      <c r="AC77" s="40" t="s">
        <v>995</v>
      </c>
      <c r="AD77" s="40">
        <v>1</v>
      </c>
      <c r="AE77" s="41">
        <v>0.2</v>
      </c>
      <c r="AF77" s="42">
        <v>-40.799999999999997</v>
      </c>
      <c r="AG77" s="47">
        <f t="shared" si="17"/>
        <v>-40.5</v>
      </c>
      <c r="AH77" s="43">
        <f t="shared" ca="1" si="15"/>
        <v>-37.5</v>
      </c>
      <c r="AI77" s="43">
        <f t="shared" ca="1" si="16"/>
        <v>-37.200000000000003</v>
      </c>
      <c r="AJ77" s="44" cm="1">
        <f t="array" aca="1" ref="AJ77" ca="1" xml:space="preserve">
N("initial sens-loopgain")+
$AF77-BoxVal(ROW($AA77),26,COLUMN(INDIRECT("T"&amp;(INT(ROW($AA94)/65))*65+2)))</f>
        <v>-40.799999999999997</v>
      </c>
      <c r="AK77" s="44">
        <f t="shared" ca="1" si="12"/>
        <v>-40.5</v>
      </c>
      <c r="AL77" s="44" cm="1">
        <f t="array" aca="1" ref="AL77" ca="1" xml:space="preserve">
N("initial sens-loopgain-gain-gain ref-vcm")+
$AH77-
BoxVal(ROW($AA77),26,COLUMN(INDIRECT("T"&amp;(INT(ROW($AA94)/65))*65+2)))-
$AB77-
$W77-
IFERROR(VLOOKUP($AC77,$CT$1:$DC$31,7,FALSE),0)</f>
        <v>-37.5</v>
      </c>
      <c r="AM77" s="44">
        <f t="shared" ca="1" si="13"/>
        <v>-37.200000000000003</v>
      </c>
      <c r="AN77" s="36" t="str">
        <f t="shared" ca="1" si="14"/>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08</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992</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2.0499999999999998</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0.7</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010ZB</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44601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9V</v>
      </c>
      <c r="T100" s="3">
        <v>-1.62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9.6V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10.2V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10.8V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11.4V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12.6V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v>
      </c>
      <c r="AD131" s="8"/>
    </row>
    <row r="132" spans="19:45" ht="30" customHeight="1" x14ac:dyDescent="0.25">
      <c r="S132" s="7" t="s">
        <v>24</v>
      </c>
      <c r="T132" s="15" t="s">
        <v>433</v>
      </c>
      <c r="U132" s="5" t="s">
        <v>23</v>
      </c>
      <c r="V132" s="7" t="str">
        <f>VLOOKUP(U131,$DX$1:$DZ$21,2,FALSE)</f>
        <v>Bit2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1001</v>
      </c>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70</v>
      </c>
      <c r="U135" s="36" t="str">
        <f ca="1">ConfigCode($AA135,$AN135,$AO135,$AP135,$AQ135,$AR135,$AF135,$AG135,2)</f>
        <v>0x03=-34.50,-32.00;</v>
      </c>
      <c r="V135" s="37"/>
      <c r="W135" s="37" t="s">
        <v>997</v>
      </c>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-2.3169599999999999</v>
      </c>
      <c r="AA135" s="39" t="s">
        <v>965</v>
      </c>
      <c r="AB135" s="40">
        <v>0</v>
      </c>
      <c r="AC135" s="40" t="s">
        <v>995</v>
      </c>
      <c r="AD135" s="40">
        <v>1</v>
      </c>
      <c r="AE135" s="41">
        <v>-7.6799999999999993E-2</v>
      </c>
      <c r="AF135" s="42">
        <v>-34.5</v>
      </c>
      <c r="AG135" s="42">
        <v>-32</v>
      </c>
      <c r="AH135" s="43">
        <f ca="1">$AF135+$Z135</f>
        <v>-36.816960000000002</v>
      </c>
      <c r="AI135" s="43">
        <f ca="1">$AG135+$Z135</f>
        <v>-34.316960000000002</v>
      </c>
      <c r="AJ135" s="44" cm="1">
        <f t="array" aca="1" ref="AJ135" ca="1" xml:space="preserve">
N("initial sens-loopgain")+
$AF135-BoxVal(ROW($AA135),26,COLUMN(INDIRECT("T"&amp;(INT(ROW($AA152)/65))*65+2)))</f>
        <v>-34.5</v>
      </c>
      <c r="AK135" s="44">
        <f ca="1">AJ135+(AG135-AF135)</f>
        <v>-32</v>
      </c>
      <c r="AL135" s="44" cm="1">
        <f t="array" aca="1" ref="AL135" ca="1" xml:space="preserve">
N("initial sens-loopgain-gain-gain ref-vcm")+
$AH135-
BoxVal(ROW($AA135),26,COLUMN(INDIRECT("T"&amp;(INT(ROW($AA152)/65))*65+2)))-
$AB135-
$W135-
IFERROR(VLOOKUP($AC135,$CT$1:$DC$31,7,FALSE),0)</f>
        <v>-35.916960000000003</v>
      </c>
      <c r="AM135" s="44">
        <f ca="1">AL135+(AG135-AF135)</f>
        <v>-33.416960000000003</v>
      </c>
      <c r="AN135" s="36" t="str">
        <f ca="1">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t="s">
        <v>1047</v>
      </c>
    </row>
    <row r="136" spans="19:45" ht="30" customHeight="1" x14ac:dyDescent="0.25">
      <c r="S136" s="7" t="s">
        <v>13</v>
      </c>
      <c r="T136" s="15" t="s">
        <v>399</v>
      </c>
      <c r="U136" s="36" t="str">
        <f ca="1">ConfigCode($AA136,$AN136,$AO136,$AP136,$AQ136,$AR136,$AF136,$AG136,2)</f>
        <v>0x02=-36.00,-34.50;</v>
      </c>
      <c r="V136" s="37"/>
      <c r="W136" s="37" t="s">
        <v>998</v>
      </c>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-1.2464849999999998</v>
      </c>
      <c r="AA136" s="39" t="s">
        <v>965</v>
      </c>
      <c r="AB136" s="40">
        <v>0</v>
      </c>
      <c r="AC136" s="40" t="s">
        <v>995</v>
      </c>
      <c r="AD136" s="40">
        <v>1</v>
      </c>
      <c r="AE136" s="41">
        <v>-5.1299999999999998E-2</v>
      </c>
      <c r="AF136" s="42">
        <v>-36</v>
      </c>
      <c r="AG136" s="47">
        <f>AF135</f>
        <v>-34.5</v>
      </c>
      <c r="AH136" s="43">
        <f t="shared" ref="AH136:AH138" ca="1" si="18">$AF136+$Z136</f>
        <v>-37.246485</v>
      </c>
      <c r="AI136" s="43">
        <f t="shared" ref="AI136:AI138" ca="1" si="19">$AG136+$Z136</f>
        <v>-35.746485</v>
      </c>
      <c r="AJ136" s="44" cm="1">
        <f t="array" aca="1" ref="AJ136" ca="1" xml:space="preserve">
N("initial sens-loopgain")+
$AF136-BoxVal(ROW($AA136),26,COLUMN(INDIRECT("T"&amp;(INT(ROW($AA153)/65))*65+2)))</f>
        <v>-36</v>
      </c>
      <c r="AK136" s="44">
        <f ca="1">AJ136+(AG136-AF136)</f>
        <v>-34.5</v>
      </c>
      <c r="AL136" s="44" cm="1">
        <f t="array" aca="1" ref="AL136" ca="1" xml:space="preserve">
N("initial sens-loopgain-gain-gain ref-vcm")+
$AH136-
BoxVal(ROW($AA136),26,COLUMN(INDIRECT("T"&amp;(INT(ROW($AA153)/65))*65+2)))-
$AB136-
$W136-
IFERROR(VLOOKUP($AC136,$CT$1:$DC$31,7,FALSE),0)</f>
        <v>-36.946485000000003</v>
      </c>
      <c r="AM136" s="44">
        <f ca="1">AL136+(AG136-AF136)</f>
        <v>-35.446485000000003</v>
      </c>
      <c r="AN136" s="36" t="str">
        <f ca="1">IF(BoxVal(ROW(AA136),9,COLUMN(T134))="FIX","00",ManualLookup(AA136,BoxVal(ROW(AA136),4,COLUMN(AN134)),INDIRECT(DN$3)))</f>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6" t="s">
        <v>1047</v>
      </c>
    </row>
    <row r="137" spans="19:45" ht="30" customHeight="1" x14ac:dyDescent="0.25">
      <c r="S137" s="26"/>
      <c r="T137" s="17"/>
      <c r="U137" s="36" t="str">
        <f ca="1">ConfigCode($AA137,$AN137,$AO137,$AP137,$AQ137,$AR137,$AF137,$AG137,2)</f>
        <v>0x01=-36.80,-36.00;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-0.47231999999999996</v>
      </c>
      <c r="AA137" s="39" t="s">
        <v>965</v>
      </c>
      <c r="AB137" s="40">
        <v>0</v>
      </c>
      <c r="AC137" s="40" t="s">
        <v>995</v>
      </c>
      <c r="AD137" s="40">
        <v>1</v>
      </c>
      <c r="AE137" s="41">
        <v>-2.5600000000000001E-2</v>
      </c>
      <c r="AF137" s="42">
        <v>-36.799999999999997</v>
      </c>
      <c r="AG137" s="47">
        <f t="shared" ref="AG137:AG138" si="20">AF136</f>
        <v>-36</v>
      </c>
      <c r="AH137" s="43">
        <f t="shared" ca="1" si="18"/>
        <v>-37.272320000000001</v>
      </c>
      <c r="AI137" s="43">
        <f t="shared" ca="1" si="19"/>
        <v>-36.472320000000003</v>
      </c>
      <c r="AJ137" s="44" cm="1">
        <f t="array" aca="1" ref="AJ137" ca="1" xml:space="preserve">
N("initial sens-loopgain")+
$AF137-BoxVal(ROW($AA137),26,COLUMN(INDIRECT("T"&amp;(INT(ROW($AA154)/65))*65+2)))</f>
        <v>-36.799999999999997</v>
      </c>
      <c r="AK137" s="44">
        <f ca="1">AJ137+(AG137-AF137)</f>
        <v>-36</v>
      </c>
      <c r="AL137" s="44" cm="1">
        <f t="array" aca="1" ref="AL137" ca="1" xml:space="preserve">
N("initial sens-loopgain-gain-gain ref-vcm")+
$AH137-
BoxVal(ROW($AA137),26,COLUMN(INDIRECT("T"&amp;(INT(ROW($AA154)/65))*65+2)))-
$AB137-
$W137-
IFERROR(VLOOKUP($AC137,$CT$1:$DC$31,7,FALSE),0)</f>
        <v>-37.272320000000001</v>
      </c>
      <c r="AM137" s="44">
        <f ca="1">AL137+(AG137-AF137)</f>
        <v>-36.472320000000003</v>
      </c>
      <c r="AN137" s="36" t="str">
        <f ca="1">IF(BoxVal(ROW(AA137),9,COLUMN(T135))="FIX","00",ManualLookup(AA137,BoxVal(ROW(AA137),4,COLUMN(AN135)),INDIRECT(DN$3)))</f>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6" t="s">
        <v>1047</v>
      </c>
    </row>
    <row r="138" spans="19:45" ht="30" customHeight="1" x14ac:dyDescent="0.25">
      <c r="S138" s="7" t="s">
        <v>19</v>
      </c>
      <c r="T138" s="15" t="s">
        <v>965</v>
      </c>
      <c r="U138" s="36" t="str">
        <f ca="1">ConfigCode($AA138,$AN138,$AO138,$AP138,$AQ138,$AR138,$AF138,$AG138,2)</f>
        <v>0x00=-37.10,-36.80;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0</v>
      </c>
      <c r="AA138" s="39" t="s">
        <v>965</v>
      </c>
      <c r="AB138" s="40">
        <v>0</v>
      </c>
      <c r="AC138" s="40" t="s">
        <v>995</v>
      </c>
      <c r="AD138" s="40">
        <v>1</v>
      </c>
      <c r="AE138" s="41">
        <v>0</v>
      </c>
      <c r="AF138" s="42">
        <v>-37.1</v>
      </c>
      <c r="AG138" s="47">
        <f t="shared" si="20"/>
        <v>-36.799999999999997</v>
      </c>
      <c r="AH138" s="43">
        <f t="shared" ca="1" si="18"/>
        <v>-37.1</v>
      </c>
      <c r="AI138" s="43">
        <f t="shared" ca="1" si="19"/>
        <v>-36.799999999999997</v>
      </c>
      <c r="AJ138" s="44" cm="1">
        <f t="array" aca="1" ref="AJ138" ca="1" xml:space="preserve">
N("initial sens-loopgain")+
$AF138-BoxVal(ROW($AA138),26,COLUMN(INDIRECT("T"&amp;(INT(ROW($AA155)/65))*65+2)))</f>
        <v>-37.1</v>
      </c>
      <c r="AK138" s="44">
        <f ca="1">AJ138+(AG138-AF138)</f>
        <v>-36.799999999999997</v>
      </c>
      <c r="AL138" s="44" cm="1">
        <f t="array" aca="1" ref="AL138" ca="1" xml:space="preserve">
N("initial sens-loopgain-gain-gain ref-vcm")+
$AH138-
BoxVal(ROW($AA138),26,COLUMN(INDIRECT("T"&amp;(INT(ROW($AA155)/65))*65+2)))-
$AB138-
$W138-
IFERROR(VLOOKUP($AC138,$CT$1:$DC$31,7,FALSE),0)</f>
        <v>-37.1</v>
      </c>
      <c r="AM138" s="44">
        <f ca="1">AL138+(AG138-AF138)</f>
        <v>-36.799999999999997</v>
      </c>
      <c r="AN138" s="36" t="str">
        <f ca="1">IF(BoxVal(ROW(AA138),9,COLUMN(T136))="FIX","00",ManualLookup(AA138,BoxVal(ROW(AA138),4,COLUMN(AN136)),INDIRECT(DN$3)))</f>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436</v>
      </c>
      <c r="U139" s="36"/>
      <c r="V139" s="37"/>
      <c r="W139" s="37"/>
      <c r="X139" s="38"/>
      <c r="Y139" s="38"/>
      <c r="Z139" s="48"/>
      <c r="AA139" s="39"/>
      <c r="AB139" s="40"/>
      <c r="AC139" s="40"/>
      <c r="AD139" s="40"/>
      <c r="AE139" s="41"/>
      <c r="AF139" s="42"/>
      <c r="AG139" s="49"/>
      <c r="AH139" s="43"/>
      <c r="AI139" s="43"/>
      <c r="AJ139" s="44"/>
      <c r="AK139" s="44"/>
      <c r="AL139" s="44"/>
      <c r="AM139" s="44"/>
      <c r="AN139" s="36"/>
      <c r="AO139" s="36"/>
      <c r="AP139" s="36"/>
      <c r="AQ139" s="36"/>
      <c r="AR139" s="36"/>
      <c r="AS139" s="36"/>
    </row>
    <row r="140" spans="19:45" ht="30" customHeight="1" x14ac:dyDescent="0.25">
      <c r="S140" s="7" t="s">
        <v>705</v>
      </c>
      <c r="T140" s="15" t="s">
        <v>990</v>
      </c>
      <c r="U140" s="36"/>
      <c r="V140" s="37"/>
      <c r="W140" s="37"/>
      <c r="X140" s="38"/>
      <c r="Y140" s="38"/>
      <c r="Z140" s="48"/>
      <c r="AA140" s="39"/>
      <c r="AB140" s="40"/>
      <c r="AC140" s="40"/>
      <c r="AD140" s="40"/>
      <c r="AE140" s="41"/>
      <c r="AF140" s="42"/>
      <c r="AG140" s="49"/>
      <c r="AH140" s="43"/>
      <c r="AI140" s="43"/>
      <c r="AJ140" s="44"/>
      <c r="AK140" s="44"/>
      <c r="AL140" s="44"/>
      <c r="AM140" s="44"/>
      <c r="AN140" s="36"/>
      <c r="AO140" s="36"/>
      <c r="AP140" s="36"/>
      <c r="AQ140" s="36"/>
      <c r="AR140" s="36"/>
      <c r="AS140" s="36"/>
    </row>
    <row r="141" spans="19:45" ht="30" customHeight="1" x14ac:dyDescent="0.25">
      <c r="S141" s="7" t="s">
        <v>605</v>
      </c>
      <c r="T141" s="15" t="s">
        <v>991</v>
      </c>
      <c r="U141" s="36"/>
      <c r="V141" s="37"/>
      <c r="W141" s="37"/>
      <c r="X141" s="38"/>
      <c r="Y141" s="38"/>
      <c r="Z141" s="48"/>
      <c r="AA141" s="39"/>
      <c r="AB141" s="40"/>
      <c r="AC141" s="40"/>
      <c r="AD141" s="40"/>
      <c r="AE141" s="41"/>
      <c r="AF141" s="42"/>
      <c r="AG141" s="49"/>
      <c r="AH141" s="43"/>
      <c r="AI141" s="43"/>
      <c r="AJ141" s="44"/>
      <c r="AK141" s="44"/>
      <c r="AL141" s="44"/>
      <c r="AM141" s="44"/>
      <c r="AN141" s="36"/>
      <c r="AO141" s="36"/>
      <c r="AP141" s="36"/>
      <c r="AQ141" s="36"/>
      <c r="AR141" s="36"/>
      <c r="AS141" s="36"/>
    </row>
    <row r="142" spans="19:45" ht="30" customHeight="1" x14ac:dyDescent="0.25">
      <c r="S142" s="7" t="s">
        <v>721</v>
      </c>
      <c r="T142" s="15" t="s">
        <v>26</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992</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2.0499999999999998</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16V_NormalMode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010ZB</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44601</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4</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9V</v>
      </c>
      <c r="T165" s="3">
        <v>0</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9.6V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10.2V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10.8V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11.4V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12.6V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v>
      </c>
      <c r="AD196" s="8"/>
    </row>
    <row r="197" spans="19:45" ht="30" customHeight="1" x14ac:dyDescent="0.25">
      <c r="S197" s="7" t="s">
        <v>24</v>
      </c>
      <c r="T197" s="15" t="s">
        <v>433</v>
      </c>
      <c r="U197" s="5" t="s">
        <v>23</v>
      </c>
      <c r="V197" s="7" t="str">
        <f>VLOOKUP(U196,$DX$1:$DZ$21,2,FALSE)</f>
        <v>Bit2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1000</v>
      </c>
      <c r="AK197" s="16"/>
      <c r="AL197" s="16"/>
      <c r="AM197" s="16"/>
      <c r="AN197" s="16"/>
      <c r="AO197" s="16"/>
      <c r="AP197" s="16"/>
      <c r="AQ197" s="16"/>
      <c r="AR197" s="16"/>
      <c r="AS197" s="16"/>
    </row>
    <row r="198" spans="19:45" ht="30" customHeight="1" x14ac:dyDescent="0.25">
      <c r="S198" s="7" t="s">
        <v>5</v>
      </c>
      <c r="T198" s="15" t="s">
        <v>449</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70</v>
      </c>
      <c r="U200" s="36" t="str">
        <f t="shared" ref="U200:U210" ca="1" si="21">ConfigCode($AA200,$AN200,$AO200,$AP200,$AQ200,$AR200,$AF200,$AG200,2)</f>
        <v>0x00=-37.00,-36.80;</v>
      </c>
      <c r="V200" s="37"/>
      <c r="W200" s="37">
        <v>0</v>
      </c>
      <c r="X200" s="68"/>
      <c r="Y200" s="68"/>
      <c r="Z200" s="55">
        <f t="shared" ref="Z200:Z210" ca="1" si="22" xml:space="preserve">
N("vbias,vlookup vbias range")+
VLOOKUP($AA200,INDIRECT(BoxVal(ROW($AA200),34,COLUMN(T196))),2,FALSE)+
N("gain")+
$AB200+
N("vcm")+
VLOOKUP($AC200,$CT$1:$DC$31,7,FALSE)+
N("(vbias*vcp*vbg-vbias)*sensor ratio")+
VbiasCal($AA200,$AD200,$AE200,BoxVal(ROW($AC200),18,COLUMN($T$22)))+
N("vbias ref+gain ref")+
$V200+$W200</f>
        <v>0</v>
      </c>
      <c r="AA200" s="39" t="s">
        <v>966</v>
      </c>
      <c r="AB200" s="40">
        <v>0</v>
      </c>
      <c r="AC200" s="40" t="s">
        <v>995</v>
      </c>
      <c r="AD200" s="40">
        <v>1</v>
      </c>
      <c r="AE200" s="41">
        <v>0</v>
      </c>
      <c r="AF200" s="42">
        <v>-37</v>
      </c>
      <c r="AG200" s="42">
        <v>-36.799999999999997</v>
      </c>
      <c r="AH200" s="43">
        <f ca="1">$AF200+$Z200</f>
        <v>-37</v>
      </c>
      <c r="AI200" s="43">
        <f ca="1">$AG200+$Z200</f>
        <v>-36.799999999999997</v>
      </c>
      <c r="AJ200" s="44" cm="1">
        <f t="array" aca="1" ref="AJ200" ca="1" xml:space="preserve">
N("initial sens-loopgain")+
$AF200-BoxVal(ROW($AA200),26,COLUMN(INDIRECT("T"&amp;(INT(ROW($AA217)/65))*65+2)))</f>
        <v>-37</v>
      </c>
      <c r="AK200" s="44">
        <f ca="1">AJ200+(AG200-AF200)</f>
        <v>-36.799999999999997</v>
      </c>
      <c r="AL200" s="44" cm="1">
        <f t="array" aca="1" ref="AL200" ca="1" xml:space="preserve">
N("initial sens-loopgain-gain-gain ref-vcm")+
$AH200-
BoxVal(ROW($AA200),26,COLUMN(INDIRECT("T"&amp;(INT(ROW($AA217)/65))*65+2)))-
$AB200-
$W200-
IFERROR(VLOOKUP($AC200,$CT$1:$DC$31,7,FALSE),0)</f>
        <v>-37</v>
      </c>
      <c r="AM200" s="44">
        <f ca="1">AL200+(AG200-AF200)</f>
        <v>-36.799999999999997</v>
      </c>
      <c r="AN200" s="36" t="str">
        <f t="shared" ref="AN200:AN210" ca="1" si="23">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v>2110</v>
      </c>
      <c r="U201" s="36" t="str">
        <f t="shared" ca="1" si="21"/>
        <v>0x07=-37.60,-37.00;</v>
      </c>
      <c r="V201" s="37">
        <v>0.2</v>
      </c>
      <c r="W201" s="37">
        <v>-0.15380799999999994</v>
      </c>
      <c r="X201" s="68"/>
      <c r="Y201" s="69">
        <v>0.51499999999999702</v>
      </c>
      <c r="Z201" s="55">
        <f t="shared" ca="1" si="22"/>
        <v>0.55000000000000004</v>
      </c>
      <c r="AA201" s="39" t="s">
        <v>966</v>
      </c>
      <c r="AB201" s="40">
        <v>0</v>
      </c>
      <c r="AC201" s="40" t="s">
        <v>995</v>
      </c>
      <c r="AD201" s="40">
        <v>1</v>
      </c>
      <c r="AE201" s="41">
        <v>2.5600000000000001E-2</v>
      </c>
      <c r="AF201" s="42">
        <v>-37.6</v>
      </c>
      <c r="AG201" s="47">
        <f>AF200</f>
        <v>-37</v>
      </c>
      <c r="AH201" s="43">
        <f t="shared" ref="AH201:AH210" ca="1" si="24">$AF201+$Z201</f>
        <v>-37.050000000000004</v>
      </c>
      <c r="AI201" s="43">
        <f t="shared" ref="AI201:AI210" ca="1" si="25">$AG201+$Z201</f>
        <v>-36.450000000000003</v>
      </c>
      <c r="AJ201" s="44" cm="1">
        <f t="array" aca="1" ref="AJ201" ca="1" xml:space="preserve">
N("initial sens-loopgain")+
$AF201-BoxVal(ROW($AA201),26,COLUMN(INDIRECT("T"&amp;(INT(ROW($AA218)/65))*65+2)))</f>
        <v>-37.6</v>
      </c>
      <c r="AK201" s="44">
        <f ca="1">AJ201+(AG201-AF201)</f>
        <v>-37</v>
      </c>
      <c r="AL201" s="44" cm="1">
        <f t="array" aca="1" ref="AL201" ca="1" xml:space="preserve">
N("initial sens-loopgain-gain-gain ref-vcm")+
$AH201-
BoxVal(ROW($AA201),26,COLUMN(INDIRECT("T"&amp;(INT(ROW($AA218)/65))*65+2)))-
$AB201-
$W201-
IFERROR(VLOOKUP($AC201,$CT$1:$DC$31,7,FALSE),0)</f>
        <v>-36.896192000000006</v>
      </c>
      <c r="AM201" s="44">
        <f ca="1">AL201+(AG201-AF201)</f>
        <v>-36.296192000000005</v>
      </c>
      <c r="AN201" s="36" t="str">
        <f t="shared" ca="1" si="23"/>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07</v>
      </c>
      <c r="AS201" s="36" t="s">
        <v>1047</v>
      </c>
    </row>
    <row r="202" spans="19:45" ht="30" customHeight="1" x14ac:dyDescent="0.25">
      <c r="S202" s="26"/>
      <c r="T202" s="17"/>
      <c r="U202" s="36" t="str">
        <f t="shared" ca="1" si="21"/>
        <v>0x06=-38.10,-37.60;</v>
      </c>
      <c r="V202" s="37">
        <v>0.2</v>
      </c>
      <c r="W202" s="37">
        <v>-0.10958399999999968</v>
      </c>
      <c r="X202" s="68"/>
      <c r="Y202" s="69">
        <v>1.0814285714285721</v>
      </c>
      <c r="Z202" s="55">
        <f t="shared" ca="1" si="22"/>
        <v>1.1000000000000001</v>
      </c>
      <c r="AA202" s="39" t="s">
        <v>966</v>
      </c>
      <c r="AB202" s="40">
        <v>0</v>
      </c>
      <c r="AC202" s="40" t="s">
        <v>995</v>
      </c>
      <c r="AD202" s="40">
        <v>1</v>
      </c>
      <c r="AE202" s="41">
        <v>5.1299999999999998E-2</v>
      </c>
      <c r="AF202" s="42">
        <v>-38.1</v>
      </c>
      <c r="AG202" s="47">
        <f t="shared" ref="AG202:AG203" si="26">AF201</f>
        <v>-37.6</v>
      </c>
      <c r="AH202" s="43">
        <f t="shared" ca="1" si="24"/>
        <v>-37</v>
      </c>
      <c r="AI202" s="43">
        <f t="shared" ca="1" si="25"/>
        <v>-36.5</v>
      </c>
      <c r="AJ202" s="44" cm="1">
        <f t="array" aca="1" ref="AJ202" ca="1" xml:space="preserve">
N("initial sens-loopgain")+
$AF202-BoxVal(ROW($AA202),26,COLUMN(INDIRECT("T"&amp;(INT(ROW($AA219)/65))*65+2)))</f>
        <v>-38.1</v>
      </c>
      <c r="AK202" s="44">
        <f ca="1">AJ202+(AG202-AF202)</f>
        <v>-37.6</v>
      </c>
      <c r="AL202" s="44" cm="1">
        <f t="array" aca="1" ref="AL202" ca="1" xml:space="preserve">
N("initial sens-loopgain-gain-gain ref-vcm")+
$AH202-
BoxVal(ROW($AA202),26,COLUMN(INDIRECT("T"&amp;(INT(ROW($AA219)/65))*65+2)))-
$AB202-
$W202-
IFERROR(VLOOKUP($AC202,$CT$1:$DC$31,7,FALSE),0)</f>
        <v>-36.890416000000002</v>
      </c>
      <c r="AM202" s="44">
        <f ca="1">AL202+(AG202-AF202)</f>
        <v>-36.390416000000002</v>
      </c>
      <c r="AN202" s="36" t="str">
        <f t="shared" ca="1" si="23"/>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06</v>
      </c>
      <c r="AS202" s="36" t="s">
        <v>1047</v>
      </c>
    </row>
    <row r="203" spans="19:45" ht="30" customHeight="1" x14ac:dyDescent="0.25">
      <c r="S203" s="7" t="s">
        <v>19</v>
      </c>
      <c r="T203" s="15" t="s">
        <v>966</v>
      </c>
      <c r="U203" s="36" t="str">
        <f t="shared" ca="1" si="21"/>
        <v>0x05=-38.50,-38.10;</v>
      </c>
      <c r="V203" s="37"/>
      <c r="W203" s="37">
        <v>-1.1423999999999657E-2</v>
      </c>
      <c r="X203" s="68"/>
      <c r="Y203" s="69">
        <v>1.5279487179487183</v>
      </c>
      <c r="Z203" s="55">
        <f t="shared" ca="1" si="22"/>
        <v>1.5</v>
      </c>
      <c r="AA203" s="39" t="s">
        <v>966</v>
      </c>
      <c r="AB203" s="40">
        <v>0</v>
      </c>
      <c r="AC203" s="40" t="s">
        <v>995</v>
      </c>
      <c r="AD203" s="40">
        <v>1</v>
      </c>
      <c r="AE203" s="41">
        <v>7.6799999999999993E-2</v>
      </c>
      <c r="AF203" s="42">
        <v>-38.5</v>
      </c>
      <c r="AG203" s="47">
        <f t="shared" si="26"/>
        <v>-38.1</v>
      </c>
      <c r="AH203" s="43">
        <f t="shared" ca="1" si="24"/>
        <v>-37</v>
      </c>
      <c r="AI203" s="43">
        <f t="shared" ca="1" si="25"/>
        <v>-36.6</v>
      </c>
      <c r="AJ203" s="44" cm="1">
        <f t="array" aca="1" ref="AJ203" ca="1" xml:space="preserve">
N("initial sens-loopgain")+
$AF203-BoxVal(ROW($AA203),26,COLUMN(INDIRECT("T"&amp;(INT(ROW($AA220)/65))*65+2)))</f>
        <v>-38.5</v>
      </c>
      <c r="AK203" s="44">
        <f ca="1">AJ203+(AG203-AF203)</f>
        <v>-38.1</v>
      </c>
      <c r="AL203" s="44" cm="1">
        <f t="array" aca="1" ref="AL203" ca="1" xml:space="preserve">
N("initial sens-loopgain-gain-gain ref-vcm")+
$AH203-
BoxVal(ROW($AA203),26,COLUMN(INDIRECT("T"&amp;(INT(ROW($AA220)/65))*65+2)))-
$AB203-
$W203-
IFERROR(VLOOKUP($AC203,$CT$1:$DC$31,7,FALSE),0)</f>
        <v>-36.988576000000002</v>
      </c>
      <c r="AM203" s="44">
        <f ca="1">AL203+(AG203-AF203)</f>
        <v>-36.588576000000003</v>
      </c>
      <c r="AN203" s="36" t="str">
        <f t="shared" ca="1" si="23"/>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05</v>
      </c>
      <c r="AS203" s="36" t="s">
        <v>1047</v>
      </c>
    </row>
    <row r="204" spans="19:45" ht="30" customHeight="1" x14ac:dyDescent="0.25">
      <c r="S204" s="7" t="s">
        <v>15</v>
      </c>
      <c r="T204" s="15" t="s">
        <v>436</v>
      </c>
      <c r="U204" s="36" t="str">
        <f t="shared" ca="1" si="21"/>
        <v>0x0B=-39.20,-38.50;</v>
      </c>
      <c r="V204" s="37">
        <v>0.3</v>
      </c>
      <c r="W204" s="37">
        <v>-0.32457599999999998</v>
      </c>
      <c r="X204" s="68"/>
      <c r="Y204" s="69">
        <v>2.4619523809523809</v>
      </c>
      <c r="Z204" s="55">
        <f t="shared" ca="1" si="22"/>
        <v>2.4</v>
      </c>
      <c r="AA204" s="39" t="s">
        <v>966</v>
      </c>
      <c r="AB204" s="40">
        <v>0</v>
      </c>
      <c r="AC204" s="40" t="s">
        <v>995</v>
      </c>
      <c r="AD204" s="40">
        <v>1</v>
      </c>
      <c r="AE204" s="41">
        <v>0.12320000000000002</v>
      </c>
      <c r="AF204" s="42">
        <v>-39.200000000000003</v>
      </c>
      <c r="AG204" s="47">
        <f t="shared" ref="AG204:AG210" si="27">AF203</f>
        <v>-38.5</v>
      </c>
      <c r="AH204" s="43">
        <f t="shared" ca="1" si="24"/>
        <v>-36.800000000000004</v>
      </c>
      <c r="AI204" s="43">
        <f t="shared" ca="1" si="25"/>
        <v>-36.1</v>
      </c>
      <c r="AJ204" s="44" cm="1">
        <f t="array" aca="1" ref="AJ204" ca="1" xml:space="preserve">
N("initial sens-loopgain")+
$AF204-BoxVal(ROW($AA204),26,COLUMN(INDIRECT("T"&amp;(INT(ROW($AA221)/65))*65+2)))</f>
        <v>-39.200000000000003</v>
      </c>
      <c r="AK204" s="44">
        <f t="shared" ref="AK204:AK210" ca="1" si="28">AJ204+(AG204-AF204)</f>
        <v>-38.5</v>
      </c>
      <c r="AL204" s="44" cm="1">
        <f t="array" aca="1" ref="AL204" ca="1" xml:space="preserve">
N("initial sens-loopgain-gain-gain ref-vcm")+
$AH204-
BoxVal(ROW($AA204),26,COLUMN(INDIRECT("T"&amp;(INT(ROW($AA221)/65))*65+2)))-
$AB204-
$W204-
IFERROR(VLOOKUP($AC204,$CT$1:$DC$31,7,FALSE),0)</f>
        <v>-36.475424000000004</v>
      </c>
      <c r="AM204" s="44">
        <f t="shared" ref="AM204:AM210" ca="1" si="29">AL204+(AG204-AF204)</f>
        <v>-35.775424000000001</v>
      </c>
      <c r="AN204" s="36" t="str">
        <f t="shared" ca="1" si="23"/>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0B</v>
      </c>
      <c r="AS204" s="36" t="s">
        <v>1047</v>
      </c>
    </row>
    <row r="205" spans="19:45" ht="30" customHeight="1" x14ac:dyDescent="0.25">
      <c r="S205" s="7" t="s">
        <v>705</v>
      </c>
      <c r="T205" s="15" t="s">
        <v>990</v>
      </c>
      <c r="U205" s="36" t="str">
        <f t="shared" ca="1" si="21"/>
        <v>0x0A=-39.50,-39.20;</v>
      </c>
      <c r="V205" s="37">
        <v>0.2</v>
      </c>
      <c r="W205" s="37">
        <v>-0.27641599999999977</v>
      </c>
      <c r="X205" s="68"/>
      <c r="Y205" s="69">
        <v>2.8061904761904763</v>
      </c>
      <c r="Z205" s="55">
        <f t="shared" ca="1" si="22"/>
        <v>2.85</v>
      </c>
      <c r="AA205" s="39" t="s">
        <v>966</v>
      </c>
      <c r="AB205" s="40">
        <v>0</v>
      </c>
      <c r="AC205" s="40" t="s">
        <v>995</v>
      </c>
      <c r="AD205" s="40">
        <v>1</v>
      </c>
      <c r="AE205" s="41">
        <v>0.1487</v>
      </c>
      <c r="AF205" s="42">
        <v>-39.5</v>
      </c>
      <c r="AG205" s="47">
        <f t="shared" si="27"/>
        <v>-39.200000000000003</v>
      </c>
      <c r="AH205" s="43">
        <f t="shared" ca="1" si="24"/>
        <v>-36.65</v>
      </c>
      <c r="AI205" s="43">
        <f t="shared" ca="1" si="25"/>
        <v>-36.35</v>
      </c>
      <c r="AJ205" s="44" cm="1">
        <f t="array" aca="1" ref="AJ205" ca="1" xml:space="preserve">
N("initial sens-loopgain")+
$AF205-BoxVal(ROW($AA205),26,COLUMN(INDIRECT("T"&amp;(INT(ROW($AA222)/65))*65+2)))</f>
        <v>-39.5</v>
      </c>
      <c r="AK205" s="44">
        <f t="shared" ca="1" si="28"/>
        <v>-39.200000000000003</v>
      </c>
      <c r="AL205" s="44" cm="1">
        <f t="array" aca="1" ref="AL205" ca="1" xml:space="preserve">
N("initial sens-loopgain-gain-gain ref-vcm")+
$AH205-
BoxVal(ROW($AA205),26,COLUMN(INDIRECT("T"&amp;(INT(ROW($AA222)/65))*65+2)))-
$AB205-
$W205-
IFERROR(VLOOKUP($AC205,$CT$1:$DC$31,7,FALSE),0)</f>
        <v>-36.373584000000001</v>
      </c>
      <c r="AM205" s="44">
        <f t="shared" ca="1" si="29"/>
        <v>-36.073584000000004</v>
      </c>
      <c r="AN205" s="36" t="str">
        <f t="shared" ca="1" si="23"/>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0A</v>
      </c>
      <c r="AS205" s="36" t="s">
        <v>1047</v>
      </c>
    </row>
    <row r="206" spans="19:45" ht="30" customHeight="1" x14ac:dyDescent="0.25">
      <c r="S206" s="7" t="s">
        <v>605</v>
      </c>
      <c r="T206" s="15" t="s">
        <v>991</v>
      </c>
      <c r="U206" s="36" t="str">
        <f t="shared" ca="1" si="21"/>
        <v>0x09=-40.10,-39.50;</v>
      </c>
      <c r="V206" s="37"/>
      <c r="W206" s="37">
        <v>-0.18219199999999969</v>
      </c>
      <c r="X206" s="68"/>
      <c r="Y206" s="69">
        <v>3.2460000000000022</v>
      </c>
      <c r="Z206" s="55">
        <f t="shared" ca="1" si="22"/>
        <v>3.25</v>
      </c>
      <c r="AA206" s="39" t="s">
        <v>966</v>
      </c>
      <c r="AB206" s="40">
        <v>0</v>
      </c>
      <c r="AC206" s="40" t="s">
        <v>995</v>
      </c>
      <c r="AD206" s="40">
        <v>1</v>
      </c>
      <c r="AE206" s="41">
        <v>0.1744</v>
      </c>
      <c r="AF206" s="42">
        <v>-40.1</v>
      </c>
      <c r="AG206" s="47">
        <f t="shared" si="27"/>
        <v>-39.5</v>
      </c>
      <c r="AH206" s="43">
        <f t="shared" ca="1" si="24"/>
        <v>-36.85</v>
      </c>
      <c r="AI206" s="43">
        <f t="shared" ca="1" si="25"/>
        <v>-36.25</v>
      </c>
      <c r="AJ206" s="44" cm="1">
        <f t="array" aca="1" ref="AJ206" ca="1" xml:space="preserve">
N("initial sens-loopgain")+
$AF206-BoxVal(ROW($AA206),26,COLUMN(INDIRECT("T"&amp;(INT(ROW($AA223)/65))*65+2)))</f>
        <v>-40.1</v>
      </c>
      <c r="AK206" s="44">
        <f t="shared" ca="1" si="28"/>
        <v>-39.5</v>
      </c>
      <c r="AL206" s="44" cm="1">
        <f t="array" aca="1" ref="AL206" ca="1" xml:space="preserve">
N("initial sens-loopgain-gain-gain ref-vcm")+
$AH206-
BoxVal(ROW($AA206),26,COLUMN(INDIRECT("T"&amp;(INT(ROW($AA223)/65))*65+2)))-
$AB206-
$W206-
IFERROR(VLOOKUP($AC206,$CT$1:$DC$31,7,FALSE),0)</f>
        <v>-36.667808000000001</v>
      </c>
      <c r="AM206" s="44">
        <f t="shared" ca="1" si="29"/>
        <v>-36.067807999999999</v>
      </c>
      <c r="AN206" s="36" t="str">
        <f t="shared" ca="1" si="23"/>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09</v>
      </c>
      <c r="AS206" s="36" t="s">
        <v>1047</v>
      </c>
    </row>
    <row r="207" spans="19:45" ht="30" customHeight="1" x14ac:dyDescent="0.25">
      <c r="S207" s="7" t="s">
        <v>721</v>
      </c>
      <c r="T207" s="15" t="s">
        <v>26</v>
      </c>
      <c r="U207" s="36" t="str">
        <f t="shared" ca="1" si="21"/>
        <v>0x08=-40.30,-40.10;</v>
      </c>
      <c r="V207" s="37">
        <v>-0.6</v>
      </c>
      <c r="W207" s="37">
        <v>-3.6000000000000032E-2</v>
      </c>
      <c r="X207" s="68"/>
      <c r="Y207" s="68"/>
      <c r="Z207" s="55">
        <f t="shared" ca="1" si="22"/>
        <v>3.3</v>
      </c>
      <c r="AA207" s="39" t="s">
        <v>966</v>
      </c>
      <c r="AB207" s="40">
        <v>0</v>
      </c>
      <c r="AC207" s="40" t="s">
        <v>995</v>
      </c>
      <c r="AD207" s="40">
        <v>1</v>
      </c>
      <c r="AE207" s="41">
        <v>0.2</v>
      </c>
      <c r="AF207" s="42">
        <v>-40.299999999999997</v>
      </c>
      <c r="AG207" s="47">
        <f t="shared" si="27"/>
        <v>-40.1</v>
      </c>
      <c r="AH207" s="43">
        <f t="shared" ca="1" si="24"/>
        <v>-37</v>
      </c>
      <c r="AI207" s="43">
        <f t="shared" ca="1" si="25"/>
        <v>-36.800000000000004</v>
      </c>
      <c r="AJ207" s="44" cm="1">
        <f t="array" aca="1" ref="AJ207" ca="1" xml:space="preserve">
N("initial sens-loopgain")+
$AF207-BoxVal(ROW($AA207),26,COLUMN(INDIRECT("T"&amp;(INT(ROW($AA224)/65))*65+2)))</f>
        <v>-40.299999999999997</v>
      </c>
      <c r="AK207" s="44">
        <f t="shared" ca="1" si="28"/>
        <v>-40.1</v>
      </c>
      <c r="AL207" s="44" cm="1">
        <f t="array" aca="1" ref="AL207" ca="1" xml:space="preserve">
N("initial sens-loopgain-gain-gain ref-vcm")+
$AH207-
BoxVal(ROW($AA207),26,COLUMN(INDIRECT("T"&amp;(INT(ROW($AA224)/65))*65+2)))-
$AB207-
$W207-
IFERROR(VLOOKUP($AC207,$CT$1:$DC$31,7,FALSE),0)</f>
        <v>-36.963999999999999</v>
      </c>
      <c r="AM207" s="44">
        <f t="shared" ca="1" si="29"/>
        <v>-36.764000000000003</v>
      </c>
      <c r="AN207" s="36" t="str">
        <f t="shared" ca="1" si="23"/>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08</v>
      </c>
      <c r="AS207" s="36" t="s">
        <v>1047</v>
      </c>
    </row>
    <row r="208" spans="19:45" ht="30" customHeight="1" x14ac:dyDescent="0.25">
      <c r="S208" s="7" t="s">
        <v>20</v>
      </c>
      <c r="T208" s="15">
        <v>-38</v>
      </c>
      <c r="U208" s="36" t="str">
        <f t="shared" ca="1" si="21"/>
        <v>0x0F=-40.80,-40.30;</v>
      </c>
      <c r="V208" s="37">
        <v>-0.6</v>
      </c>
      <c r="W208" s="37">
        <v>-3.9807999999999844E-2</v>
      </c>
      <c r="X208" s="38"/>
      <c r="Y208" s="38"/>
      <c r="Z208" s="55">
        <f t="shared" ca="1" si="22"/>
        <v>3.8000000000000003</v>
      </c>
      <c r="AA208" s="39" t="s">
        <v>966</v>
      </c>
      <c r="AB208" s="40">
        <v>0</v>
      </c>
      <c r="AC208" s="40" t="s">
        <v>995</v>
      </c>
      <c r="AD208" s="40">
        <v>1</v>
      </c>
      <c r="AE208" s="41">
        <v>0.22560000000000002</v>
      </c>
      <c r="AF208" s="42">
        <v>-40.799999999999997</v>
      </c>
      <c r="AG208" s="47">
        <f t="shared" si="27"/>
        <v>-40.299999999999997</v>
      </c>
      <c r="AH208" s="43">
        <f t="shared" ca="1" si="24"/>
        <v>-37</v>
      </c>
      <c r="AI208" s="43">
        <f t="shared" ca="1" si="25"/>
        <v>-36.5</v>
      </c>
      <c r="AJ208" s="44" cm="1">
        <f t="array" aca="1" ref="AJ208" ca="1" xml:space="preserve">
N("initial sens-loopgain")+
$AF208-BoxVal(ROW($AA208),26,COLUMN(INDIRECT("T"&amp;(INT(ROW($AA225)/65))*65+2)))</f>
        <v>-40.799999999999997</v>
      </c>
      <c r="AK208" s="44">
        <f t="shared" ca="1" si="28"/>
        <v>-40.299999999999997</v>
      </c>
      <c r="AL208" s="44" cm="1">
        <f t="array" aca="1" ref="AL208" ca="1" xml:space="preserve">
N("initial sens-loopgain-gain-gain ref-vcm")+
$AH208-
BoxVal(ROW($AA208),26,COLUMN(INDIRECT("T"&amp;(INT(ROW($AA225)/65))*65+2)))-
$AB208-
$W208-
IFERROR(VLOOKUP($AC208,$CT$1:$DC$31,7,FALSE),0)</f>
        <v>-36.960191999999999</v>
      </c>
      <c r="AM208" s="44">
        <f t="shared" ca="1" si="29"/>
        <v>-36.460191999999999</v>
      </c>
      <c r="AN208" s="36" t="str">
        <f t="shared" ca="1" si="23"/>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0F</v>
      </c>
      <c r="AS208" s="36" t="s">
        <v>1047</v>
      </c>
    </row>
    <row r="209" spans="19:45" ht="30" customHeight="1" x14ac:dyDescent="0.25">
      <c r="S209" s="7" t="s">
        <v>691</v>
      </c>
      <c r="T209" s="15" t="s">
        <v>992</v>
      </c>
      <c r="U209" s="36" t="str">
        <f t="shared" ca="1" si="21"/>
        <v>0x0E=-41.50,-40.80;</v>
      </c>
      <c r="V209" s="37">
        <v>-0.6</v>
      </c>
      <c r="W209" s="37">
        <v>5.4415999999999798E-2</v>
      </c>
      <c r="X209" s="38"/>
      <c r="Y209" s="38"/>
      <c r="Z209" s="55">
        <f t="shared" ca="1" si="22"/>
        <v>4.4000000000000004</v>
      </c>
      <c r="AA209" s="39" t="s">
        <v>966</v>
      </c>
      <c r="AB209" s="40">
        <v>0</v>
      </c>
      <c r="AC209" s="40" t="s">
        <v>995</v>
      </c>
      <c r="AD209" s="40">
        <v>1</v>
      </c>
      <c r="AE209" s="41">
        <v>0.25130000000000002</v>
      </c>
      <c r="AF209" s="42">
        <v>-41.5</v>
      </c>
      <c r="AG209" s="47">
        <f t="shared" si="27"/>
        <v>-40.799999999999997</v>
      </c>
      <c r="AH209" s="43">
        <f t="shared" ca="1" si="24"/>
        <v>-37.1</v>
      </c>
      <c r="AI209" s="43">
        <f t="shared" ca="1" si="25"/>
        <v>-36.4</v>
      </c>
      <c r="AJ209" s="44" cm="1">
        <f t="array" aca="1" ref="AJ209" ca="1" xml:space="preserve">
N("initial sens-loopgain")+
$AF209-BoxVal(ROW($AA209),26,COLUMN(INDIRECT("T"&amp;(INT(ROW($AA226)/65))*65+2)))</f>
        <v>-41.5</v>
      </c>
      <c r="AK209" s="44">
        <f t="shared" ca="1" si="28"/>
        <v>-40.799999999999997</v>
      </c>
      <c r="AL209" s="44" cm="1">
        <f t="array" aca="1" ref="AL209" ca="1" xml:space="preserve">
N("initial sens-loopgain-gain-gain ref-vcm")+
$AH209-
BoxVal(ROW($AA209),26,COLUMN(INDIRECT("T"&amp;(INT(ROW($AA226)/65))*65+2)))-
$AB209-
$W209-
IFERROR(VLOOKUP($AC209,$CT$1:$DC$31,7,FALSE),0)</f>
        <v>-37.154415999999998</v>
      </c>
      <c r="AM209" s="44">
        <f t="shared" ca="1" si="29"/>
        <v>-36.454415999999995</v>
      </c>
      <c r="AN209" s="36" t="str">
        <f t="shared" ca="1" si="23"/>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0E</v>
      </c>
      <c r="AS209" s="36" t="s">
        <v>1047</v>
      </c>
    </row>
    <row r="210" spans="19:45" ht="30" customHeight="1" x14ac:dyDescent="0.25">
      <c r="S210" s="7" t="s">
        <v>544</v>
      </c>
      <c r="T210" s="15" t="s">
        <v>993</v>
      </c>
      <c r="U210" s="36" t="str">
        <f t="shared" ca="1" si="21"/>
        <v>0x0D=-42.00,-41.50;</v>
      </c>
      <c r="V210" s="37">
        <v>-0.6</v>
      </c>
      <c r="W210" s="37">
        <v>0.15257600000000071</v>
      </c>
      <c r="X210" s="38"/>
      <c r="Y210" s="38"/>
      <c r="Z210" s="55">
        <f t="shared" ca="1" si="22"/>
        <v>5</v>
      </c>
      <c r="AA210" s="39" t="s">
        <v>966</v>
      </c>
      <c r="AB210" s="40">
        <v>0</v>
      </c>
      <c r="AC210" s="40" t="s">
        <v>995</v>
      </c>
      <c r="AD210" s="40">
        <v>1</v>
      </c>
      <c r="AE210" s="41">
        <v>0.27679999999999999</v>
      </c>
      <c r="AF210" s="42">
        <v>-42</v>
      </c>
      <c r="AG210" s="47">
        <f t="shared" si="27"/>
        <v>-41.5</v>
      </c>
      <c r="AH210" s="43">
        <f t="shared" ca="1" si="24"/>
        <v>-37</v>
      </c>
      <c r="AI210" s="43">
        <f t="shared" ca="1" si="25"/>
        <v>-36.5</v>
      </c>
      <c r="AJ210" s="44" cm="1">
        <f t="array" aca="1" ref="AJ210" ca="1" xml:space="preserve">
N("initial sens-loopgain")+
$AF210-BoxVal(ROW($AA210),26,COLUMN(INDIRECT("T"&amp;(INT(ROW($AA227)/65))*65+2)))</f>
        <v>-42</v>
      </c>
      <c r="AK210" s="44">
        <f t="shared" ca="1" si="28"/>
        <v>-41.5</v>
      </c>
      <c r="AL210" s="44" cm="1">
        <f t="array" aca="1" ref="AL210" ca="1" xml:space="preserve">
N("initial sens-loopgain-gain-gain ref-vcm")+
$AH210-
BoxVal(ROW($AA210),26,COLUMN(INDIRECT("T"&amp;(INT(ROW($AA227)/65))*65+2)))-
$AB210-
$W210-
IFERROR(VLOOKUP($AC210,$CT$1:$DC$31,7,FALSE),0)</f>
        <v>-37.152576000000003</v>
      </c>
      <c r="AM210" s="44">
        <f t="shared" ca="1" si="29"/>
        <v>-36.652576000000003</v>
      </c>
      <c r="AN210" s="36" t="str">
        <f t="shared" ca="1" si="23"/>
        <v>00</v>
      </c>
      <c r="AO210" s="36" t="str" cm="1">
        <f t="array" aca="1" ref="AO210" ca="1">ManualLookup(AB210,BoxVal(ROW(AB210),4,COLUMN(AO208)),INDIRECT(DO$3))</f>
        <v>00</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0D</v>
      </c>
      <c r="AS210" s="36" t="s">
        <v>1047</v>
      </c>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2.0499999999999998</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VLOOKUP(T199,MPN!$A$1:$E$997,4,FALSE)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VLOOKUP($T199,MPN!$A$1:$E$497,2,FALSE)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010ZB</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VLOOKUP($T199,MPN!$A$1:$E$497,5,FALSE)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2</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44722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9V</v>
      </c>
      <c r="T230" s="3">
        <v>-1.62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9.6V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10.2V</v>
      </c>
      <c r="T232" s="3">
        <v>1.1000000000000001</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10.8V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11.4V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12.6V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20" ht="30" customHeight="1" x14ac:dyDescent="0.25">
      <c r="S241" s="4" t="str">
        <f>$BB$13</f>
        <v>-</v>
      </c>
      <c r="T241" s="3"/>
    </row>
    <row r="242" spans="19:20" ht="30" customHeight="1" x14ac:dyDescent="0.25">
      <c r="S242" s="4" t="str">
        <f>$BB$14</f>
        <v>-</v>
      </c>
      <c r="T242" s="3"/>
    </row>
    <row r="243" spans="19:20" ht="30" customHeight="1" x14ac:dyDescent="0.25">
      <c r="S243" s="4" t="str">
        <f>$BB$15</f>
        <v>-</v>
      </c>
      <c r="T243" s="3"/>
    </row>
    <row r="244" spans="19:20" ht="30" customHeight="1" x14ac:dyDescent="0.25">
      <c r="S244" s="4" t="str">
        <f>$BB$16</f>
        <v>-</v>
      </c>
      <c r="T244" s="3"/>
    </row>
    <row r="245" spans="19:20" ht="30" customHeight="1" x14ac:dyDescent="0.25">
      <c r="S245" s="4" t="str">
        <f>$BB$17</f>
        <v>-</v>
      </c>
      <c r="T245" s="3"/>
    </row>
    <row r="246" spans="19:20" ht="30" customHeight="1" x14ac:dyDescent="0.25">
      <c r="S246" s="4" t="str">
        <f>$BB$18</f>
        <v>-</v>
      </c>
      <c r="T246" s="3"/>
    </row>
    <row r="247" spans="19:20" ht="30" customHeight="1" x14ac:dyDescent="0.25">
      <c r="S247" s="4" t="str">
        <f>$BB$19</f>
        <v>-</v>
      </c>
      <c r="T247" s="3"/>
    </row>
    <row r="248" spans="19:20" ht="30" customHeight="1" x14ac:dyDescent="0.25">
      <c r="S248" s="4" t="str">
        <f>$BB$20</f>
        <v>-</v>
      </c>
      <c r="T248" s="3"/>
    </row>
    <row r="249" spans="19:20" ht="30" customHeight="1" x14ac:dyDescent="0.25">
      <c r="S249" s="4" t="str">
        <f>$BB$21</f>
        <v>-</v>
      </c>
      <c r="T249" s="3"/>
    </row>
    <row r="250" spans="19:20" ht="30" customHeight="1" x14ac:dyDescent="0.25">
      <c r="S250" s="4" t="str">
        <f>$BB$22</f>
        <v>-</v>
      </c>
      <c r="T250" s="3"/>
    </row>
    <row r="251" spans="19:20" ht="30" customHeight="1" x14ac:dyDescent="0.25">
      <c r="S251" s="4" t="str">
        <f>$BB$23</f>
        <v>-</v>
      </c>
      <c r="T251" s="3"/>
    </row>
    <row r="252" spans="19:20" ht="30" customHeight="1" x14ac:dyDescent="0.25">
      <c r="S252" s="4" t="str">
        <f>$BB$24</f>
        <v>-</v>
      </c>
      <c r="T252" s="3"/>
    </row>
    <row r="253" spans="19:20" ht="30" customHeight="1" x14ac:dyDescent="0.25">
      <c r="S253" s="4" t="str">
        <f>$BB$25</f>
        <v>-</v>
      </c>
      <c r="T253" s="3"/>
    </row>
    <row r="254" spans="19:20" ht="30" customHeight="1" x14ac:dyDescent="0.25">
      <c r="S254" s="4" t="str">
        <f>$BB$26</f>
        <v>-</v>
      </c>
      <c r="T254" s="3"/>
    </row>
    <row r="255" spans="19:20" ht="30" customHeight="1" x14ac:dyDescent="0.25">
      <c r="S255" s="4" t="str">
        <f>$BB$27</f>
        <v>-</v>
      </c>
      <c r="T255" s="3"/>
    </row>
    <row r="256" spans="19:20" ht="30" customHeight="1" x14ac:dyDescent="0.25">
      <c r="S256" s="4" t="str">
        <f>$BB$28</f>
        <v>-</v>
      </c>
      <c r="T256" s="3"/>
    </row>
    <row r="257" spans="19:45" ht="30" customHeight="1" x14ac:dyDescent="0.25">
      <c r="S257" s="4" t="str">
        <f>$BB$29</f>
        <v>-</v>
      </c>
      <c r="T257" s="3"/>
    </row>
    <row r="258" spans="19:45" ht="30" customHeight="1" x14ac:dyDescent="0.25">
      <c r="S258" s="4" t="str">
        <f>$BB$30</f>
        <v>-</v>
      </c>
      <c r="T258" s="3"/>
    </row>
    <row r="259" spans="19:45" ht="30" customHeight="1" x14ac:dyDescent="0.25">
      <c r="S259" s="4" t="str">
        <f>$BB$31</f>
        <v>-</v>
      </c>
      <c r="T259" s="3"/>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phoneticPr fontId="1" type="noConversion"/>
  <dataValidations count="16">
    <dataValidation type="list" allowBlank="1" showInputMessage="1" showErrorMessage="1" sqref="T74 T139 T204 T9" xr:uid="{95159A38-2D5B-40FE-B8EA-CD4E8A970DFD}">
      <formula1>"Auto,FIX"</formula1>
    </dataValidation>
    <dataValidation type="list" allowBlank="1" showInputMessage="1" showErrorMessage="1" sqref="T10 T75 T140 T205" xr:uid="{C2500573-B3FB-4B19-9D92-72D349ACD666}">
      <formula1>"NormalMode,TestMode,VBMode,VBTMode,ClockMode"</formula1>
    </dataValidation>
    <dataValidation type="list" allowBlank="1" showInputMessage="1" showErrorMessage="1" sqref="T15 T80 T145 T210" xr:uid="{E64752AF-9090-472B-8499-8E4B0B150078}">
      <formula1>$DT$1:$DT$31</formula1>
    </dataValidation>
    <dataValidation type="list" allowBlank="1" showInputMessage="1" showErrorMessage="1" sqref="U1 U66 U131 U196" xr:uid="{D8ABF086-A2FF-403C-9087-816F8F4796D2}">
      <formula1>$DX$2:$DX$21</formula1>
    </dataValidation>
    <dataValidation type="list" allowBlank="1" showInputMessage="1" showErrorMessage="1" sqref="DB1:DC1" xr:uid="{AC4341EE-A11B-4B03-83BC-179CC08323CD}">
      <formula1>$DH$2:$DH$31</formula1>
    </dataValidation>
    <dataValidation type="list" allowBlank="1" showInputMessage="1" showErrorMessage="1" sqref="CQ1:CR1" xr:uid="{8B1503F3-5F91-4C84-99B3-A3E91D3A3756}">
      <formula1>$DI$2:$DI$31</formula1>
    </dataValidation>
    <dataValidation type="list" allowBlank="1" showInputMessage="1" showErrorMessage="1" sqref="CF1:CH1 BU1 CP1 DA1" xr:uid="{91B93211-B576-4B19-878E-5AA10E5897E4}">
      <formula1>$DJ$2:$DJ$31</formula1>
    </dataValidation>
    <dataValidation type="list" allowBlank="1" showInputMessage="1" showErrorMessage="1" sqref="BV1:BW1" xr:uid="{46ED622A-B5BE-4DB4-8CFF-8472C600791D}">
      <formula1>$DG$2:$DG$31</formula1>
    </dataValidation>
    <dataValidation type="list" allowBlank="1" showInputMessage="1" showErrorMessage="1" sqref="BI1:BK1" xr:uid="{7022F3F2-541C-4766-91E2-2DADEFCE244F}">
      <formula1>$DF$2:$DF$31</formula1>
    </dataValidation>
    <dataValidation type="list" allowBlank="1" showInputMessage="1" showErrorMessage="1" sqref="T8 T73 T138 T203" xr:uid="{577DBF0E-EE09-4FB2-91DD-BCBA05951D98}">
      <formula1>$AU$2:$AU$31</formula1>
    </dataValidation>
    <dataValidation type="list" allowBlank="1" showInputMessage="1" showErrorMessage="1" sqref="AE135:AE194 AE70:AE129 AE200:AE259 AE5:AE64" xr:uid="{0B833D9B-E69D-451C-8F89-65D98D73BFEB}">
      <formula1>$BY$2:$BY$31</formula1>
    </dataValidation>
    <dataValidation type="list" allowBlank="1" showInputMessage="1" showErrorMessage="1" sqref="AD135:AD194 AD70:AD129 AD200:AD259 AD5:AD64" xr:uid="{A0DF18FB-8BAE-410B-A809-50CA1420B2D2}">
      <formula1>$CJ$2:$CJ$31</formula1>
    </dataValidation>
    <dataValidation type="list" allowBlank="1" showInputMessage="1" showErrorMessage="1" sqref="AC70:AC129 AC135:AC194 AC200:AC259 AC5:AC64" xr:uid="{37FC27EE-62D9-4573-B788-7979436EEA73}">
      <formula1>$CT$2:$CT$31</formula1>
    </dataValidation>
    <dataValidation type="list" allowBlank="1" showInputMessage="1" showErrorMessage="1" sqref="AB70:AB129 AB135:AB194 AB200:AB259 AB5:AB64" xr:uid="{F61E1EF7-AC93-4608-9027-FEF4D6F46001}">
      <formula1>$BM$2:$BM$31</formula1>
    </dataValidation>
    <dataValidation type="list" allowBlank="1" showInputMessage="1" showErrorMessage="1" sqref="AA135:AA194 AA70:AA129 AA200:AA259 AA5:AA64" xr:uid="{5FD675EF-55E4-4780-9C93-5BF07CCFED68}">
      <formula1>$BB$2:$BB$31</formula1>
    </dataValidation>
    <dataValidation type="list" allowBlank="1" showInputMessage="1" showErrorMessage="1" sqref="T12 T77 T142 T207" xr:uid="{E7537734-06CE-4808-8D33-6E044E16525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50F5392F-F36D-4AAA-A920-BF44E388D440}">
          <x14:formula1>
            <xm:f>'Check'!$A$2:$A$15</xm:f>
          </x14:formula1>
          <xm:sqref>T3 T68 T133 T198</xm:sqref>
        </x14:dataValidation>
        <x14:dataValidation type="list" allowBlank="1" showInputMessage="1" showErrorMessage="1" xr:uid="{4E48F4FF-B6C7-4068-958D-BADE5C279A46}">
          <x14:formula1>
            <xm:f>Sensor!$A$1:$A$200</xm:f>
          </x14:formula1>
          <xm:sqref>T6 T71 T136 T201</xm:sqref>
        </x14:dataValidation>
        <x14:dataValidation type="list" allowBlank="1" showInputMessage="1" showErrorMessage="1" xr:uid="{1BF0368B-C204-4B1B-9A74-2DD9C2D17105}">
          <x14:formula1>
            <xm:f>'Check'!$D$2:$D$15</xm:f>
          </x14:formula1>
          <xm:sqref>T2 T67 T132 T197</xm:sqref>
        </x14:dataValidation>
        <x14:dataValidation type="list" allowBlank="1" showInputMessage="1" showErrorMessage="1" xr:uid="{0101B22E-49DE-4793-B280-FF372A9B5889}">
          <x14:formula1>
            <xm:f>MPN!$A$1:$A$497</xm:f>
          </x14:formula1>
          <xm:sqref>T4 T69 T134 T199</xm:sqref>
        </x14:dataValidation>
        <x14:dataValidation type="list" allowBlank="1" showInputMessage="1" showErrorMessage="1" xr:uid="{3043280E-5FBF-442A-99F0-6B2FED694D4E}">
          <x14:formula1>
            <xm:f>ASIC!$A$2:$A$200</xm:f>
          </x14:formula1>
          <xm:sqref>T5 T70 T135 T200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ADBD-9F64-4989-ABC7-FCA34C101897}">
  <sheetPr codeName="工作表9"/>
  <dimension ref="A1:EE65"/>
  <sheetViews>
    <sheetView topLeftCell="H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976</v>
      </c>
      <c r="V1" s="12"/>
      <c r="W1" s="65"/>
      <c r="X1" s="12"/>
      <c r="Y1" s="7" t="str">
        <f>VLOOKUP(U1,$DX$1:$DZ$21,3,FALSE)</f>
        <v>inc_iqo</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11.4V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ZTS6556S-E37</v>
      </c>
      <c r="H2" s="59" t="str" cm="1">
        <f t="array" aca="1" ref="H2" ca="1">BoxVal($A2,5,COLUMN(INDIRECT("T"&amp;($A2-1)*65+2)),1)</f>
        <v>4843ZC</v>
      </c>
      <c r="I2" s="59" cm="1">
        <f t="array" aca="1" ref="I2" ca="1">BoxVal($A2,6,COLUMN(INDIRECT("T"&amp;($A2-1)*65+2)),1)</f>
        <v>2110</v>
      </c>
      <c r="J2" s="59" t="str" cm="1">
        <f t="array" aca="1" ref="J2" ca="1">BoxVal($A2,21,COLUMN(INDIRECT("T"&amp;($A2-1)*65+2)),1)</f>
        <v>15V_NormalMode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Bit2</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818</v>
      </c>
      <c r="AW2" s="5" t="s">
        <v>255</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255</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965</v>
      </c>
      <c r="AV4" s="5" t="s">
        <v>586</v>
      </c>
      <c r="AW4" s="5" t="s">
        <v>255</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515</v>
      </c>
      <c r="U5" s="36" t="str">
        <f ca="1">ConfigCode($AA5,$AN5,$AO5,$AP5,$AQ5,$AR5,$AF5,$AG5,2)</f>
        <v>0x00=-37.30,-36.50;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#VALUE!</v>
      </c>
      <c r="AA5" s="39" t="s">
        <v>969</v>
      </c>
      <c r="AB5" s="40">
        <v>0</v>
      </c>
      <c r="AC5" s="40" t="s">
        <v>995</v>
      </c>
      <c r="AD5" s="40">
        <v>1</v>
      </c>
      <c r="AE5" s="41">
        <v>0</v>
      </c>
      <c r="AF5" s="42">
        <v>-37.299999999999997</v>
      </c>
      <c r="AG5" s="42">
        <v>-36.5</v>
      </c>
      <c r="AH5" s="43" t="e">
        <f ca="1">$AF5+$Z5</f>
        <v>#VALUE!</v>
      </c>
      <c r="AI5" s="43" t="e">
        <f ca="1">$AG5+$Z5</f>
        <v>#VALUE!</v>
      </c>
      <c r="AJ5" s="44" cm="1">
        <f t="array" aca="1" ref="AJ5" ca="1" xml:space="preserve">
N("initial sens-loopgain")+
$AF5-BoxVal(ROW($AA5),26,COLUMN(INDIRECT("T"&amp;(INT(ROW($AA22)/65))*65+2)))</f>
        <v>-37.299999999999997</v>
      </c>
      <c r="AK5" s="44">
        <f ca="1">AJ5+(AG5-AF5)</f>
        <v>-36.5</v>
      </c>
      <c r="AL5" s="44" t="e" cm="1">
        <f t="array" aca="1" ref="AL5" ca="1" xml:space="preserve">
N("initial sens-loopgain-gain-gain ref-vcm")+
$AH5-
BoxVal(ROW($AA5),26,COLUMN(INDIRECT("T"&amp;(INT(ROW($AA22)/65))*65+2)))-
$AB5-
$W5-
IFERROR(VLOOKUP($AC5,$CT$1:$DC$31,7,FALSE),0)</f>
        <v>#VALUE!</v>
      </c>
      <c r="AM5" s="44" t="e">
        <f ca="1">AL5+(AG5-AF5)</f>
        <v>#VALUE!</v>
      </c>
      <c r="AN5" s="36" t="str">
        <f ca="1">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966</v>
      </c>
      <c r="AV5" s="5" t="s">
        <v>587</v>
      </c>
      <c r="AW5" s="5" t="s">
        <v>255</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c r="V6" s="37"/>
      <c r="W6" s="37"/>
      <c r="X6" s="68"/>
      <c r="Y6" s="68"/>
      <c r="Z6" s="55"/>
      <c r="AA6" s="39"/>
      <c r="AB6" s="40"/>
      <c r="AC6" s="40"/>
      <c r="AD6" s="40"/>
      <c r="AE6" s="41"/>
      <c r="AF6" s="42"/>
      <c r="AG6" s="47"/>
      <c r="AH6" s="43"/>
      <c r="AI6" s="43"/>
      <c r="AJ6" s="44"/>
      <c r="AK6" s="44"/>
      <c r="AL6" s="44"/>
      <c r="AM6" s="44"/>
      <c r="AN6" s="36"/>
      <c r="AO6" s="36"/>
      <c r="AP6" s="36"/>
      <c r="AQ6" s="36"/>
      <c r="AR6" s="36"/>
      <c r="AS6" s="36"/>
      <c r="AT6" s="34"/>
      <c r="AU6" s="14" t="s">
        <v>967</v>
      </c>
      <c r="AV6" s="5" t="s">
        <v>580</v>
      </c>
      <c r="AW6" s="5" t="s">
        <v>255</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968</v>
      </c>
      <c r="AV7" s="5" t="s">
        <v>581</v>
      </c>
      <c r="AW7" s="5" t="s">
        <v>255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969</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969</v>
      </c>
      <c r="AV8" s="5" t="s">
        <v>582</v>
      </c>
      <c r="AW8" s="5" t="s">
        <v>255</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587</v>
      </c>
      <c r="AV9" s="14" t="s">
        <v>583</v>
      </c>
      <c r="AW9" s="5" t="s">
        <v>255</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45118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sheetData>
  <sheetProtection sheet="1" objects="1" scenarios="1"/>
  <phoneticPr fontId="1" type="noConversion"/>
  <dataValidations count="16">
    <dataValidation type="list" allowBlank="1" showInputMessage="1" showErrorMessage="1" sqref="T12" xr:uid="{0FDDB7C9-6E3D-48DD-9D8D-8D46F27EA36F}">
      <formula1>$DE$2:$DE$31</formula1>
    </dataValidation>
    <dataValidation type="list" allowBlank="1" showInputMessage="1" showErrorMessage="1" sqref="AA5:AA64" xr:uid="{4D4C5847-9379-43CC-95B7-C09AD65DCB80}">
      <formula1>$BB$2:$BB$31</formula1>
    </dataValidation>
    <dataValidation type="list" allowBlank="1" showInputMessage="1" showErrorMessage="1" sqref="AB5:AB64" xr:uid="{A73D3409-6CA4-4266-9013-FB3E2497BDE6}">
      <formula1>$BM$2:$BM$31</formula1>
    </dataValidation>
    <dataValidation type="list" allowBlank="1" showInputMessage="1" showErrorMessage="1" sqref="AC5:AC64" xr:uid="{6C173B1A-D626-4A1D-AE03-5483083CB60D}">
      <formula1>$CT$2:$CT$31</formula1>
    </dataValidation>
    <dataValidation type="list" allowBlank="1" showInputMessage="1" showErrorMessage="1" sqref="AD5:AD64" xr:uid="{B648A57E-78C9-4E37-A378-D2A4647A9CF9}">
      <formula1>$CJ$2:$CJ$31</formula1>
    </dataValidation>
    <dataValidation type="list" allowBlank="1" showInputMessage="1" showErrorMessage="1" sqref="AE5:AE64" xr:uid="{467258E0-9D43-4947-A46F-CA7DF4333058}">
      <formula1>$BY$2:$BY$31</formula1>
    </dataValidation>
    <dataValidation type="list" allowBlank="1" showInputMessage="1" showErrorMessage="1" sqref="T8" xr:uid="{C4AB3ABA-394B-4094-969B-012669740774}">
      <formula1>$AU$2:$AU$31</formula1>
    </dataValidation>
    <dataValidation type="list" allowBlank="1" showInputMessage="1" showErrorMessage="1" sqref="BI1:BK1" xr:uid="{B1BEE7D7-078C-430F-94DB-62515367BDCE}">
      <formula1>$DF$2:$DF$31</formula1>
    </dataValidation>
    <dataValidation type="list" allowBlank="1" showInputMessage="1" showErrorMessage="1" sqref="BV1:BW1" xr:uid="{658DA657-E1B1-4989-91DA-6CDA90B12C45}">
      <formula1>$DG$2:$DG$31</formula1>
    </dataValidation>
    <dataValidation type="list" allowBlank="1" showInputMessage="1" showErrorMessage="1" sqref="CF1:CH1 BU1 CP1 DA1" xr:uid="{FFF4EC57-C42F-487C-B492-44067DFCB0B1}">
      <formula1>$DJ$2:$DJ$31</formula1>
    </dataValidation>
    <dataValidation type="list" allowBlank="1" showInputMessage="1" showErrorMessage="1" sqref="CQ1:CR1" xr:uid="{4DC3780D-1971-4DB0-B545-F9EB92AC6A81}">
      <formula1>$DI$2:$DI$31</formula1>
    </dataValidation>
    <dataValidation type="list" allowBlank="1" showInputMessage="1" showErrorMessage="1" sqref="DB1:DC1" xr:uid="{7BE559F7-586E-4A6A-996E-9F3123ACAE22}">
      <formula1>$DH$2:$DH$31</formula1>
    </dataValidation>
    <dataValidation type="list" allowBlank="1" showInputMessage="1" showErrorMessage="1" sqref="U1" xr:uid="{70FE20CF-C78D-4DFC-9679-9576184C4D90}">
      <formula1>$DX$2:$DX$21</formula1>
    </dataValidation>
    <dataValidation type="list" allowBlank="1" showInputMessage="1" showErrorMessage="1" sqref="T15" xr:uid="{405856EF-96EE-45A4-BBCF-C61B9150839A}">
      <formula1>$DT$1:$DT$31</formula1>
    </dataValidation>
    <dataValidation type="list" allowBlank="1" showInputMessage="1" showErrorMessage="1" sqref="T10" xr:uid="{8463B3D1-4B71-4FBA-8342-45FA24290A6D}">
      <formula1>"NormalMode,TestMode,VBMode,VBTMode,ClockMode"</formula1>
    </dataValidation>
    <dataValidation type="list" allowBlank="1" showInputMessage="1" showErrorMessage="1" sqref="T9" xr:uid="{D33972F5-2DDB-4714-8EF6-591B261F4DF6}">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018F321-E400-4715-A8AF-1963D00114F1}">
          <x14:formula1>
            <xm:f>'Check'!$D$2:$D$15</xm:f>
          </x14:formula1>
          <xm:sqref>T2</xm:sqref>
        </x14:dataValidation>
        <x14:dataValidation type="list" allowBlank="1" showInputMessage="1" showErrorMessage="1" xr:uid="{37187806-267F-4209-8486-A989B7B50F73}">
          <x14:formula1>
            <xm:f>Sensor!$A$1:$A$200</xm:f>
          </x14:formula1>
          <xm:sqref>T6</xm:sqref>
        </x14:dataValidation>
        <x14:dataValidation type="list" allowBlank="1" showInputMessage="1" showErrorMessage="1" xr:uid="{86708CD0-86DE-4CF3-9AEB-15F60B557A61}">
          <x14:formula1>
            <xm:f>'Check'!$A$2:$A$15</xm:f>
          </x14:formula1>
          <xm:sqref>T3</xm:sqref>
        </x14:dataValidation>
        <x14:dataValidation type="list" allowBlank="1" showInputMessage="1" showErrorMessage="1" xr:uid="{B97DBEED-6D6A-40ED-B1A5-3984D5E3B1F9}">
          <x14:formula1>
            <xm:f>MPN!$A$1:$A$497</xm:f>
          </x14:formula1>
          <xm:sqref>T4</xm:sqref>
        </x14:dataValidation>
        <x14:dataValidation type="list" allowBlank="1" showInputMessage="1" showErrorMessage="1" xr:uid="{3390595D-A56E-4FF3-9EB9-ED854ED4824A}">
          <x14:formula1>
            <xm:f>ASIC!$A$2:$A$200</xm:f>
          </x14:formula1>
          <xm:sqref>T5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30AC-F65E-4641-A288-CE67DD8D4E3E}">
  <sheetPr codeName="工作表10"/>
  <dimension ref="A1:EE130"/>
  <sheetViews>
    <sheetView topLeftCell="CR1" zoomScale="70" zoomScaleNormal="70" workbookViewId="0">
      <selection activeCell="DC7" sqref="DC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4843ZD</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966</v>
      </c>
      <c r="AV2" s="5" t="s">
        <v>584</v>
      </c>
      <c r="AW2" s="5" t="s">
        <v>584</v>
      </c>
      <c r="AX2" s="5" t="s">
        <v>255</v>
      </c>
      <c r="AY2" s="5" t="s">
        <v>255</v>
      </c>
      <c r="AZ2" s="5" t="s">
        <v>255</v>
      </c>
      <c r="BB2" s="14" t="s">
        <v>966</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ZTS6554-E38</v>
      </c>
      <c r="H3" s="59" t="str" cm="1">
        <f t="array" aca="1" ref="H3" ca="1">BoxVal($A3,5,COLUMN(INDIRECT("T"&amp;($A3-1)*65+2)),1)</f>
        <v>4843ZD</v>
      </c>
      <c r="I3" s="59" cm="1">
        <f t="array" aca="1" ref="I3" ca="1">BoxVal($A3,6,COLUMN(INDIRECT("T"&amp;($A3-1)*65+2)),1)</f>
        <v>2110</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v>
      </c>
      <c r="P3" s="64" t="e" cm="1">
        <f t="array" aca="1" ref="P3" ca="1">BoxVal($A3,2,COLUMN(INDIRECT("AB"&amp;($A3-1)*65+2)),1)</f>
        <v>#VALUE!</v>
      </c>
      <c r="Q3" s="64" t="str" cm="1">
        <f t="array" aca="1" ref="Q3" ca="1">BoxVal($A3,2,COLUMN(INDIRECT("AJ"&amp;($A3-1)*65+2)),1)</f>
        <v>生產時重新配置</v>
      </c>
      <c r="R3" s="34"/>
      <c r="S3" s="7" t="s">
        <v>5</v>
      </c>
      <c r="T3" s="15" t="s">
        <v>449</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967</v>
      </c>
      <c r="AV3" s="5" t="s">
        <v>586</v>
      </c>
      <c r="AW3" s="5" t="s">
        <v>586</v>
      </c>
      <c r="AX3" s="5" t="s">
        <v>255</v>
      </c>
      <c r="AY3" s="5" t="s">
        <v>255</v>
      </c>
      <c r="AZ3" s="5" t="s">
        <v>255</v>
      </c>
      <c r="BB3" s="14" t="s">
        <v>967</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968</v>
      </c>
      <c r="AV4" s="5" t="s">
        <v>587</v>
      </c>
      <c r="AW4" s="5" t="s">
        <v>587</v>
      </c>
      <c r="AX4" s="5" t="s">
        <v>255</v>
      </c>
      <c r="AY4" s="5" t="s">
        <v>255</v>
      </c>
      <c r="AZ4" s="5" t="s">
        <v>255</v>
      </c>
      <c r="BB4" s="14" t="s">
        <v>968</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72</v>
      </c>
      <c r="U5" s="36" t="str">
        <f t="shared" ref="U5:U14" ca="1" si="1">ConfigCode($AA5,$AN5,$AO5,$AP5,$AQ5,$AR5,$AF5,$AG5,2)</f>
        <v>0x03=-36.40,-35.80;</v>
      </c>
      <c r="V5" s="37">
        <v>-0.15</v>
      </c>
      <c r="W5" s="37"/>
      <c r="X5" s="68"/>
      <c r="Y5" s="68">
        <v>-1.43</v>
      </c>
      <c r="Z5" s="55">
        <f t="shared" ref="Z5:Z14" ca="1" si="2" xml:space="preserve">
N("vbias,vlookup vbias range")+
VLOOKUP($AA5,INDIRECT(BoxVal(ROW($AA5),34,COLUMN(T1))),2,FALSE)+
N("gain")+
$AB5+
N("vcm")+
VLOOKUP($AC5,$CT$1:$DC$31,7,FALSE)+
N("(vbias*vcp*vbg-vbias)*sensor ratio")+
VbiasCal($AA5,$AD5,$AE5,BoxVal(ROW($AC5),18,COLUMN($T$22)))+
N("vbias ref+gain ref")+
$V5+$W5</f>
        <v>-1.7351519999999996</v>
      </c>
      <c r="AA5" s="39" t="s">
        <v>966</v>
      </c>
      <c r="AB5" s="40">
        <v>0</v>
      </c>
      <c r="AC5" s="40" t="s">
        <v>995</v>
      </c>
      <c r="AD5" s="40">
        <v>1</v>
      </c>
      <c r="AE5" s="41">
        <v>-7.6799999999999993E-2</v>
      </c>
      <c r="AF5" s="42">
        <v>-36.4</v>
      </c>
      <c r="AG5" s="42">
        <v>-35.799999999999997</v>
      </c>
      <c r="AH5" s="43">
        <f ca="1">$AF5+$Z5</f>
        <v>-38.135151999999998</v>
      </c>
      <c r="AI5" s="43">
        <f ca="1">$AG5+$Z5</f>
        <v>-37.535151999999997</v>
      </c>
      <c r="AJ5" s="44" cm="1">
        <f t="array" aca="1" ref="AJ5" ca="1" xml:space="preserve">
N("initial sens-loopgain")+
$AF5-BoxVal(ROW($AA5),26,COLUMN(INDIRECT("T"&amp;(INT(ROW($AA22)/65))*65+2)))</f>
        <v>-36.4</v>
      </c>
      <c r="AK5" s="44">
        <f ca="1">AJ5+(AG5-AF5)</f>
        <v>-35.799999999999997</v>
      </c>
      <c r="AL5" s="44" cm="1">
        <f t="array" aca="1" ref="AL5" ca="1" xml:space="preserve">
N("initial sens-loopgain-gain-gain ref-vcm")+
$AH5-
BoxVal(ROW($AA5),26,COLUMN(INDIRECT("T"&amp;(INT(ROW($AA22)/65))*65+2)))-
$AB5-
$W5-
IFERROR(VLOOKUP($AC5,$CT$1:$DC$31,7,FALSE),0)</f>
        <v>-38.135151999999998</v>
      </c>
      <c r="AM5" s="44">
        <f ca="1">AL5+(AG5-AF5)</f>
        <v>-37.535151999999997</v>
      </c>
      <c r="AN5" s="36" t="str">
        <f t="shared" ref="AN5:AN14" ca="1" si="3">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969</v>
      </c>
      <c r="AV5" s="5" t="s">
        <v>580</v>
      </c>
      <c r="AW5" s="5" t="s">
        <v>580</v>
      </c>
      <c r="AX5" s="5" t="s">
        <v>255</v>
      </c>
      <c r="AY5" s="5" t="s">
        <v>255</v>
      </c>
      <c r="AZ5" s="5" t="s">
        <v>255</v>
      </c>
      <c r="BB5" s="14" t="s">
        <v>969</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0x02=-37.00,-36.40;</v>
      </c>
      <c r="V6" s="37">
        <v>-0.15</v>
      </c>
      <c r="W6" s="37"/>
      <c r="X6" s="68"/>
      <c r="Y6" s="68">
        <v>-0.84</v>
      </c>
      <c r="Z6" s="55">
        <f t="shared" ca="1" si="2"/>
        <v>-1.2088319999999997</v>
      </c>
      <c r="AA6" s="39" t="s">
        <v>966</v>
      </c>
      <c r="AB6" s="40">
        <v>0</v>
      </c>
      <c r="AC6" s="40" t="s">
        <v>995</v>
      </c>
      <c r="AD6" s="40">
        <v>1</v>
      </c>
      <c r="AE6" s="41">
        <v>-5.1299999999999998E-2</v>
      </c>
      <c r="AF6" s="42">
        <v>-37</v>
      </c>
      <c r="AG6" s="47">
        <f>AF5</f>
        <v>-36.4</v>
      </c>
      <c r="AH6" s="43">
        <f t="shared" ref="AH6:AH14" ca="1" si="4">$AF6+$Z6</f>
        <v>-38.208832000000001</v>
      </c>
      <c r="AI6" s="43">
        <f t="shared" ref="AI6:AI14" ca="1" si="5">$AG6+$Z6</f>
        <v>-37.608832</v>
      </c>
      <c r="AJ6" s="44" cm="1">
        <f t="array" aca="1" ref="AJ6" ca="1" xml:space="preserve">
N("initial sens-loopgain")+
$AF6-BoxVal(ROW($AA6),26,COLUMN(INDIRECT("T"&amp;(INT(ROW($AA23)/65))*65+2)))</f>
        <v>-37</v>
      </c>
      <c r="AK6" s="44">
        <f t="shared" ref="AK6:AK14" ca="1" si="6">AJ6+(AG6-AF6)</f>
        <v>-36.4</v>
      </c>
      <c r="AL6" s="44" cm="1">
        <f t="array" aca="1" ref="AL6" ca="1" xml:space="preserve">
N("initial sens-loopgain-gain-gain ref-vcm")+
$AH6-
BoxVal(ROW($AA6),26,COLUMN(INDIRECT("T"&amp;(INT(ROW($AA23)/65))*65+2)))-
$AB6-
$W6-
IFERROR(VLOOKUP($AC6,$CT$1:$DC$31,7,FALSE),0)</f>
        <v>-38.208832000000001</v>
      </c>
      <c r="AM6" s="44">
        <f t="shared" ref="AM6:AM14" ca="1" si="7">AL6+(AG6-AF6)</f>
        <v>-37.608832</v>
      </c>
      <c r="AN6" s="36" t="str">
        <f t="shared" ca="1" si="3"/>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587</v>
      </c>
      <c r="AV6" s="5" t="s">
        <v>581</v>
      </c>
      <c r="AW6" s="5" t="s">
        <v>581</v>
      </c>
      <c r="AX6" s="5" t="s">
        <v>255</v>
      </c>
      <c r="AY6" s="5" t="s">
        <v>255</v>
      </c>
      <c r="AZ6" s="5" t="s">
        <v>255</v>
      </c>
      <c r="BB6" s="14" t="s">
        <v>587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0x01=-37.60,-37.00;</v>
      </c>
      <c r="V7" s="37">
        <v>-0.15</v>
      </c>
      <c r="W7" s="37"/>
      <c r="X7" s="68"/>
      <c r="Y7" s="68">
        <v>-0.45</v>
      </c>
      <c r="Z7" s="55">
        <f t="shared" ca="1" si="2"/>
        <v>-0.67838399999999999</v>
      </c>
      <c r="AA7" s="39" t="s">
        <v>966</v>
      </c>
      <c r="AB7" s="40">
        <v>0</v>
      </c>
      <c r="AC7" s="40" t="s">
        <v>995</v>
      </c>
      <c r="AD7" s="40">
        <v>1</v>
      </c>
      <c r="AE7" s="41">
        <v>-2.5600000000000001E-2</v>
      </c>
      <c r="AF7" s="42">
        <v>-37.6</v>
      </c>
      <c r="AG7" s="47">
        <f t="shared" ref="AG7:AG14" si="8">AF6</f>
        <v>-37</v>
      </c>
      <c r="AH7" s="43">
        <f t="shared" ca="1" si="4"/>
        <v>-38.278384000000003</v>
      </c>
      <c r="AI7" s="43">
        <f t="shared" ca="1" si="5"/>
        <v>-37.678384000000001</v>
      </c>
      <c r="AJ7" s="44" cm="1">
        <f t="array" aca="1" ref="AJ7" ca="1" xml:space="preserve">
N("initial sens-loopgain")+
$AF7-BoxVal(ROW($AA7),26,COLUMN(INDIRECT("T"&amp;(INT(ROW($AA24)/65))*65+2)))</f>
        <v>-37.6</v>
      </c>
      <c r="AK7" s="44">
        <f t="shared" ca="1" si="6"/>
        <v>-37</v>
      </c>
      <c r="AL7" s="44" cm="1">
        <f t="array" aca="1" ref="AL7" ca="1" xml:space="preserve">
N("initial sens-loopgain-gain-gain ref-vcm")+
$AH7-
BoxVal(ROW($AA7),26,COLUMN(INDIRECT("T"&amp;(INT(ROW($AA24)/65))*65+2)))-
$AB7-
$W7-
IFERROR(VLOOKUP($AC7,$CT$1:$DC$31,7,FALSE),0)</f>
        <v>-38.278384000000003</v>
      </c>
      <c r="AM7" s="44">
        <f t="shared" ca="1" si="7"/>
        <v>-37.678384000000001</v>
      </c>
      <c r="AN7" s="36" t="str">
        <f t="shared" ca="1" si="3"/>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970</v>
      </c>
      <c r="AV7" s="5" t="s">
        <v>582</v>
      </c>
      <c r="AW7" s="5" t="s">
        <v>585</v>
      </c>
      <c r="AX7" s="5" t="s">
        <v>255</v>
      </c>
      <c r="AY7" s="5" t="s">
        <v>255</v>
      </c>
      <c r="AZ7" s="5" t="s">
        <v>255</v>
      </c>
      <c r="BB7" s="14" t="s">
        <v>970</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0x00=-38.20,-37.60;</v>
      </c>
      <c r="V8" s="37"/>
      <c r="W8" s="37"/>
      <c r="X8" s="68"/>
      <c r="Y8" s="68"/>
      <c r="Z8" s="55">
        <f t="shared" ca="1" si="2"/>
        <v>0</v>
      </c>
      <c r="AA8" s="39" t="s">
        <v>966</v>
      </c>
      <c r="AB8" s="40">
        <v>0</v>
      </c>
      <c r="AC8" s="40" t="s">
        <v>995</v>
      </c>
      <c r="AD8" s="40">
        <v>1</v>
      </c>
      <c r="AE8" s="41">
        <v>0</v>
      </c>
      <c r="AF8" s="42">
        <v>-38.200000000000003</v>
      </c>
      <c r="AG8" s="47">
        <f t="shared" si="8"/>
        <v>-37.6</v>
      </c>
      <c r="AH8" s="43">
        <f t="shared" ca="1" si="4"/>
        <v>-38.200000000000003</v>
      </c>
      <c r="AI8" s="43">
        <f t="shared" ca="1" si="5"/>
        <v>-37.6</v>
      </c>
      <c r="AJ8" s="44" cm="1">
        <f t="array" aca="1" ref="AJ8" ca="1" xml:space="preserve">
N("initial sens-loopgain")+
$AF8-BoxVal(ROW($AA8),26,COLUMN(INDIRECT("T"&amp;(INT(ROW($AA25)/65))*65+2)))</f>
        <v>-38.200000000000003</v>
      </c>
      <c r="AK8" s="44">
        <f t="shared" ca="1" si="6"/>
        <v>-37.6</v>
      </c>
      <c r="AL8" s="44" cm="1">
        <f t="array" aca="1" ref="AL8" ca="1" xml:space="preserve">
N("initial sens-loopgain-gain-gain ref-vcm")+
$AH8-
BoxVal(ROW($AA8),26,COLUMN(INDIRECT("T"&amp;(INT(ROW($AA25)/65))*65+2)))-
$AB8-
$W8-
IFERROR(VLOOKUP($AC8,$CT$1:$DC$31,7,FALSE),0)</f>
        <v>-38.200000000000003</v>
      </c>
      <c r="AM8" s="44">
        <f t="shared" ca="1" si="7"/>
        <v>-37.6</v>
      </c>
      <c r="AN8" s="36" t="str">
        <f t="shared" ca="1" si="3"/>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971</v>
      </c>
      <c r="AV8" s="5" t="s">
        <v>583</v>
      </c>
      <c r="AW8" s="5" t="s">
        <v>582</v>
      </c>
      <c r="AX8" s="5" t="s">
        <v>255</v>
      </c>
      <c r="AY8" s="5" t="s">
        <v>255</v>
      </c>
      <c r="AZ8" s="5" t="s">
        <v>255</v>
      </c>
      <c r="BB8" s="14" t="s">
        <v>971</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0x07=-38.60,-38.20;</v>
      </c>
      <c r="V9" s="37">
        <v>-0.15</v>
      </c>
      <c r="W9" s="37"/>
      <c r="X9" s="68"/>
      <c r="Y9" s="68">
        <v>0.37</v>
      </c>
      <c r="Z9" s="55">
        <f t="shared" ca="1" si="2"/>
        <v>0.37838399999999994</v>
      </c>
      <c r="AA9" s="39" t="s">
        <v>966</v>
      </c>
      <c r="AB9" s="40">
        <v>0</v>
      </c>
      <c r="AC9" s="40" t="s">
        <v>995</v>
      </c>
      <c r="AD9" s="40">
        <v>1</v>
      </c>
      <c r="AE9" s="41">
        <v>2.5600000000000001E-2</v>
      </c>
      <c r="AF9" s="42">
        <v>-38.6</v>
      </c>
      <c r="AG9" s="47">
        <f t="shared" si="8"/>
        <v>-38.200000000000003</v>
      </c>
      <c r="AH9" s="43">
        <f t="shared" ca="1" si="4"/>
        <v>-38.221616000000004</v>
      </c>
      <c r="AI9" s="43">
        <f t="shared" ca="1" si="5"/>
        <v>-37.821616000000006</v>
      </c>
      <c r="AJ9" s="44" cm="1">
        <f t="array" aca="1" ref="AJ9" ca="1" xml:space="preserve">
N("initial sens-loopgain")+
$AF9-BoxVal(ROW($AA9),26,COLUMN(INDIRECT("T"&amp;(INT(ROW($AA26)/65))*65+2)))</f>
        <v>-38.6</v>
      </c>
      <c r="AK9" s="44">
        <f t="shared" ca="1" si="6"/>
        <v>-38.200000000000003</v>
      </c>
      <c r="AL9" s="44" cm="1">
        <f t="array" aca="1" ref="AL9" ca="1" xml:space="preserve">
N("initial sens-loopgain-gain-gain ref-vcm")+
$AH9-
BoxVal(ROW($AA9),26,COLUMN(INDIRECT("T"&amp;(INT(ROW($AA26)/65))*65+2)))-
$AB9-
$W9-
IFERROR(VLOOKUP($AC9,$CT$1:$DC$31,7,FALSE),0)</f>
        <v>-38.221616000000004</v>
      </c>
      <c r="AM9" s="44">
        <f t="shared" ca="1" si="7"/>
        <v>-37.821616000000006</v>
      </c>
      <c r="AN9" s="36" t="str">
        <f t="shared" ca="1" si="3"/>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t="s">
        <v>1047</v>
      </c>
      <c r="AT9" s="34"/>
      <c r="AU9" s="14" t="s">
        <v>1008</v>
      </c>
      <c r="AV9" s="14" t="s">
        <v>1007</v>
      </c>
      <c r="AW9" s="5" t="s">
        <v>583</v>
      </c>
      <c r="AX9" s="5" t="s">
        <v>255</v>
      </c>
      <c r="AY9" s="5" t="s">
        <v>255</v>
      </c>
      <c r="AZ9" s="5" t="s">
        <v>255</v>
      </c>
      <c r="BB9" s="14" t="s">
        <v>1008</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0x06=-39.00,-38.60;</v>
      </c>
      <c r="V10" s="37">
        <v>-0.3</v>
      </c>
      <c r="W10" s="37"/>
      <c r="X10" s="68"/>
      <c r="Y10" s="68">
        <v>0.8</v>
      </c>
      <c r="Z10" s="55">
        <f t="shared" ca="1" si="2"/>
        <v>0.75883199999999973</v>
      </c>
      <c r="AA10" s="39" t="s">
        <v>966</v>
      </c>
      <c r="AB10" s="40">
        <v>0</v>
      </c>
      <c r="AC10" s="40" t="s">
        <v>995</v>
      </c>
      <c r="AD10" s="40">
        <v>1</v>
      </c>
      <c r="AE10" s="41">
        <v>5.1299999999999998E-2</v>
      </c>
      <c r="AF10" s="42">
        <v>-39</v>
      </c>
      <c r="AG10" s="47">
        <f t="shared" si="8"/>
        <v>-38.6</v>
      </c>
      <c r="AH10" s="43">
        <f t="shared" ca="1" si="4"/>
        <v>-38.241168000000002</v>
      </c>
      <c r="AI10" s="43">
        <f t="shared" ca="1" si="5"/>
        <v>-37.841168000000003</v>
      </c>
      <c r="AJ10" s="44" cm="1">
        <f t="array" aca="1" ref="AJ10" ca="1" xml:space="preserve">
N("initial sens-loopgain")+
$AF10-BoxVal(ROW($AA10),26,COLUMN(INDIRECT("T"&amp;(INT(ROW($AA27)/65))*65+2)))</f>
        <v>-39</v>
      </c>
      <c r="AK10" s="44">
        <f t="shared" ca="1" si="6"/>
        <v>-38.6</v>
      </c>
      <c r="AL10" s="44" cm="1">
        <f t="array" aca="1" ref="AL10" ca="1" xml:space="preserve">
N("initial sens-loopgain-gain-gain ref-vcm")+
$AH10-
BoxVal(ROW($AA10),26,COLUMN(INDIRECT("T"&amp;(INT(ROW($AA27)/65))*65+2)))-
$AB10-
$W10-
IFERROR(VLOOKUP($AC10,$CT$1:$DC$31,7,FALSE),0)</f>
        <v>-38.241168000000002</v>
      </c>
      <c r="AM10" s="44">
        <f t="shared" ca="1" si="7"/>
        <v>-37.841168000000003</v>
      </c>
      <c r="AN10" s="36" t="str">
        <f t="shared" ca="1" si="3"/>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0x05=-39.40,-39.00;</v>
      </c>
      <c r="V11" s="37">
        <v>-0.5</v>
      </c>
      <c r="W11" s="37"/>
      <c r="X11" s="68"/>
      <c r="Y11" s="68">
        <v>1.1299999999999999</v>
      </c>
      <c r="Z11" s="55">
        <f t="shared" ca="1" si="2"/>
        <v>1.0851519999999997</v>
      </c>
      <c r="AA11" s="39" t="s">
        <v>966</v>
      </c>
      <c r="AB11" s="40">
        <v>0</v>
      </c>
      <c r="AC11" s="40" t="s">
        <v>995</v>
      </c>
      <c r="AD11" s="40">
        <v>1</v>
      </c>
      <c r="AE11" s="41">
        <v>7.6799999999999993E-2</v>
      </c>
      <c r="AF11" s="42">
        <v>-39.4</v>
      </c>
      <c r="AG11" s="47">
        <f t="shared" si="8"/>
        <v>-39</v>
      </c>
      <c r="AH11" s="43">
        <f t="shared" ca="1" si="4"/>
        <v>-38.314847999999998</v>
      </c>
      <c r="AI11" s="43">
        <f t="shared" ca="1" si="5"/>
        <v>-37.914847999999999</v>
      </c>
      <c r="AJ11" s="44" cm="1">
        <f t="array" aca="1" ref="AJ11" ca="1" xml:space="preserve">
N("initial sens-loopgain")+
$AF11-BoxVal(ROW($AA11),26,COLUMN(INDIRECT("T"&amp;(INT(ROW($AA28)/65))*65+2)))</f>
        <v>-39.4</v>
      </c>
      <c r="AK11" s="44">
        <f t="shared" ca="1" si="6"/>
        <v>-39</v>
      </c>
      <c r="AL11" s="44" cm="1">
        <f t="array" aca="1" ref="AL11" ca="1" xml:space="preserve">
N("initial sens-loopgain-gain-gain ref-vcm")+
$AH11-
BoxVal(ROW($AA11),26,COLUMN(INDIRECT("T"&amp;(INT(ROW($AA28)/65))*65+2)))-
$AB11-
$W11-
IFERROR(VLOOKUP($AC11,$CT$1:$DC$31,7,FALSE),0)</f>
        <v>-38.314847999999998</v>
      </c>
      <c r="AM11" s="44">
        <f t="shared" ca="1" si="7"/>
        <v>-37.914847999999999</v>
      </c>
      <c r="AN11" s="36" t="str">
        <f t="shared" ca="1" si="3"/>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0x0B=-39.90,-39.40;</v>
      </c>
      <c r="V12" s="37">
        <v>-0.9</v>
      </c>
      <c r="W12" s="37"/>
      <c r="X12" s="68"/>
      <c r="Y12" s="68">
        <v>1.65</v>
      </c>
      <c r="Z12" s="55">
        <f t="shared" ca="1" si="2"/>
        <v>1.6428480000000003</v>
      </c>
      <c r="AA12" s="39" t="s">
        <v>966</v>
      </c>
      <c r="AB12" s="40">
        <v>0</v>
      </c>
      <c r="AC12" s="40" t="s">
        <v>995</v>
      </c>
      <c r="AD12" s="40">
        <v>1</v>
      </c>
      <c r="AE12" s="41">
        <v>0.12320000000000002</v>
      </c>
      <c r="AF12" s="42">
        <v>-39.9</v>
      </c>
      <c r="AG12" s="47">
        <f t="shared" si="8"/>
        <v>-39.4</v>
      </c>
      <c r="AH12" s="43">
        <f t="shared" ca="1" si="4"/>
        <v>-38.257151999999998</v>
      </c>
      <c r="AI12" s="43">
        <f t="shared" ca="1" si="5"/>
        <v>-37.757151999999998</v>
      </c>
      <c r="AJ12" s="44" cm="1">
        <f t="array" aca="1" ref="AJ12" ca="1" xml:space="preserve">
N("initial sens-loopgain")+
$AF12-BoxVal(ROW($AA12),26,COLUMN(INDIRECT("T"&amp;(INT(ROW($AA29)/65))*65+2)))</f>
        <v>-39.9</v>
      </c>
      <c r="AK12" s="44">
        <f t="shared" ca="1" si="6"/>
        <v>-39.4</v>
      </c>
      <c r="AL12" s="44" cm="1">
        <f t="array" aca="1" ref="AL12" ca="1" xml:space="preserve">
N("initial sens-loopgain-gain-gain ref-vcm")+
$AH12-
BoxVal(ROW($AA12),26,COLUMN(INDIRECT("T"&amp;(INT(ROW($AA29)/65))*65+2)))-
$AB12-
$W12-
IFERROR(VLOOKUP($AC12,$CT$1:$DC$31,7,FALSE),0)</f>
        <v>-38.257151999999998</v>
      </c>
      <c r="AM12" s="44">
        <f t="shared" ca="1" si="7"/>
        <v>-37.757151999999998</v>
      </c>
      <c r="AN12" s="36" t="str">
        <f t="shared" ca="1" si="3"/>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0B</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0x0A=-40.50,-39.90;</v>
      </c>
      <c r="V13" s="37">
        <v>-0.9</v>
      </c>
      <c r="W13" s="37"/>
      <c r="X13" s="38"/>
      <c r="Y13" s="68">
        <v>2.0299999999999998</v>
      </c>
      <c r="Z13" s="55">
        <f t="shared" ca="1" si="2"/>
        <v>2.169168</v>
      </c>
      <c r="AA13" s="39" t="s">
        <v>966</v>
      </c>
      <c r="AB13" s="40">
        <v>0</v>
      </c>
      <c r="AC13" s="40" t="s">
        <v>995</v>
      </c>
      <c r="AD13" s="40">
        <v>1</v>
      </c>
      <c r="AE13" s="41">
        <v>0.1487</v>
      </c>
      <c r="AF13" s="42">
        <v>-40.5</v>
      </c>
      <c r="AG13" s="47">
        <f t="shared" si="8"/>
        <v>-39.9</v>
      </c>
      <c r="AH13" s="43">
        <f t="shared" ca="1" si="4"/>
        <v>-38.330832000000001</v>
      </c>
      <c r="AI13" s="43">
        <f t="shared" ca="1" si="5"/>
        <v>-37.730831999999999</v>
      </c>
      <c r="AJ13" s="44" cm="1">
        <f t="array" aca="1" ref="AJ13" ca="1" xml:space="preserve">
N("initial sens-loopgain")+
$AF13-BoxVal(ROW($AA13),26,COLUMN(INDIRECT("T"&amp;(INT(ROW($AA30)/65))*65+2)))</f>
        <v>-40.5</v>
      </c>
      <c r="AK13" s="44">
        <f t="shared" ca="1" si="6"/>
        <v>-39.9</v>
      </c>
      <c r="AL13" s="44" cm="1">
        <f t="array" aca="1" ref="AL13" ca="1" xml:space="preserve">
N("initial sens-loopgain-gain-gain ref-vcm")+
$AH13-
BoxVal(ROW($AA13),26,COLUMN(INDIRECT("T"&amp;(INT(ROW($AA30)/65))*65+2)))-
$AB13-
$W13-
IFERROR(VLOOKUP($AC13,$CT$1:$DC$31,7,FALSE),0)</f>
        <v>-38.330832000000001</v>
      </c>
      <c r="AM13" s="44">
        <f t="shared" ca="1" si="7"/>
        <v>-37.730831999999999</v>
      </c>
      <c r="AN13" s="36" t="str">
        <f t="shared" ca="1" si="3"/>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0A</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t="str">
        <f t="shared" ca="1" si="1"/>
        <v>0x09=-41.00,-40.50;</v>
      </c>
      <c r="V14" s="37">
        <v>-1</v>
      </c>
      <c r="W14" s="37"/>
      <c r="X14" s="38"/>
      <c r="Y14" s="68">
        <v>2.0299999999999998</v>
      </c>
      <c r="Z14" s="55">
        <f t="shared" ca="1" si="2"/>
        <v>2.5996159999999997</v>
      </c>
      <c r="AA14" s="39" t="s">
        <v>966</v>
      </c>
      <c r="AB14" s="40">
        <v>0</v>
      </c>
      <c r="AC14" s="40" t="s">
        <v>995</v>
      </c>
      <c r="AD14" s="40">
        <v>1</v>
      </c>
      <c r="AE14" s="41">
        <v>0.1744</v>
      </c>
      <c r="AF14" s="42">
        <v>-41</v>
      </c>
      <c r="AG14" s="47">
        <f t="shared" si="8"/>
        <v>-40.5</v>
      </c>
      <c r="AH14" s="43">
        <f t="shared" ca="1" si="4"/>
        <v>-38.400384000000003</v>
      </c>
      <c r="AI14" s="43">
        <f t="shared" ca="1" si="5"/>
        <v>-37.900384000000003</v>
      </c>
      <c r="AJ14" s="44" cm="1">
        <f t="array" aca="1" ref="AJ14" ca="1" xml:space="preserve">
N("initial sens-loopgain")+
$AF14-BoxVal(ROW($AA14),26,COLUMN(INDIRECT("T"&amp;(INT(ROW($AA31)/65))*65+2)))</f>
        <v>-41</v>
      </c>
      <c r="AK14" s="44">
        <f t="shared" ca="1" si="6"/>
        <v>-40.5</v>
      </c>
      <c r="AL14" s="44" cm="1">
        <f t="array" aca="1" ref="AL14" ca="1" xml:space="preserve">
N("initial sens-loopgain-gain-gain ref-vcm")+
$AH14-
BoxVal(ROW($AA14),26,COLUMN(INDIRECT("T"&amp;(INT(ROW($AA31)/65))*65+2)))-
$AB14-
$W14-
IFERROR(VLOOKUP($AC14,$CT$1:$DC$31,7,FALSE),0)</f>
        <v>-38.400384000000003</v>
      </c>
      <c r="AM14" s="44">
        <f t="shared" ca="1" si="7"/>
        <v>-37.900384000000003</v>
      </c>
      <c r="AN14" s="36" t="str">
        <f t="shared" ca="1" si="3"/>
        <v>00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09</v>
      </c>
      <c r="AS14" s="33"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44728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9.6V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10.2V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10.8V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11.4V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12.6V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13.2V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978</v>
      </c>
      <c r="V66" s="12"/>
      <c r="W66" s="65"/>
      <c r="X66" s="12"/>
      <c r="Y66" s="7" t="str">
        <f>VLOOKUP(U66,$DX$1:$DZ$21,3,FALSE)</f>
        <v>-</v>
      </c>
      <c r="AD66" s="8"/>
    </row>
    <row r="67" spans="19:45" ht="30" customHeight="1" x14ac:dyDescent="0.25">
      <c r="S67" s="7" t="s">
        <v>24</v>
      </c>
      <c r="T67" s="15" t="s">
        <v>450</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1002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72</v>
      </c>
      <c r="U70" s="36" t="str">
        <f t="shared" ref="U70:U79" ca="1" si="9">ConfigCode($AA70,$AN70,$AO70,$AP70,$AQ70,$AR70,$AF70,$AG70,2)</f>
        <v>0x03=-36.40,-35.80;</v>
      </c>
      <c r="V70" s="37">
        <v>-0.15</v>
      </c>
      <c r="W70" s="37"/>
      <c r="X70" s="68"/>
      <c r="Y70" s="68"/>
      <c r="Z70" s="55">
        <f t="shared" ref="Z70:Z79" ca="1" si="10" xml:space="preserve">
N("vbias,vlookup vbias range")+
VLOOKUP($AA70,INDIRECT(BoxVal(ROW($AA70),34,COLUMN(T66))),2,FALSE)+
N("gain")+
$AB70+
N("vcm")+
VLOOKUP($AC70,$CT$1:$DC$31,7,FALSE)+
N("(vbias*vcp*vbg-vbias)*sensor ratio")+
VbiasCal($AA70,$AD70,$AE70,BoxVal(ROW($AC70),18,COLUMN($T$22)))+
N("vbias ref+gain ref")+
$V70+$W70</f>
        <v>-1.7351519999999996</v>
      </c>
      <c r="AA70" s="39" t="s">
        <v>966</v>
      </c>
      <c r="AB70" s="40">
        <v>0</v>
      </c>
      <c r="AC70" s="40" t="s">
        <v>995</v>
      </c>
      <c r="AD70" s="40">
        <v>1</v>
      </c>
      <c r="AE70" s="41">
        <v>-7.6799999999999993E-2</v>
      </c>
      <c r="AF70" s="42">
        <v>-36.4</v>
      </c>
      <c r="AG70" s="42">
        <v>-35.799999999999997</v>
      </c>
      <c r="AH70" s="43">
        <f ca="1">$AF70+$Z70</f>
        <v>-38.135151999999998</v>
      </c>
      <c r="AI70" s="43">
        <f ca="1">$AG70+$Z70</f>
        <v>-37.535151999999997</v>
      </c>
      <c r="AJ70" s="44" cm="1">
        <f t="array" aca="1" ref="AJ70" ca="1" xml:space="preserve">
N("initial sens-loopgain")+
$AF70-BoxVal(ROW($AA70),26,COLUMN(INDIRECT("T"&amp;(INT(ROW($AA87)/65))*65+2)))</f>
        <v>-36.4</v>
      </c>
      <c r="AK70" s="44">
        <f ca="1">AJ70+(AG70-AF70)</f>
        <v>-35.799999999999997</v>
      </c>
      <c r="AL70" s="44" cm="1">
        <f t="array" aca="1" ref="AL70" ca="1" xml:space="preserve">
N("initial sens-loopgain-gain-gain ref-vcm")+
$AH70-
BoxVal(ROW($AA70),26,COLUMN(INDIRECT("T"&amp;(INT(ROW($AA87)/65))*65+2)))-
$AB70-
$W70-
IFERROR(VLOOKUP($AC70,$CT$1:$DC$31,7,FALSE),0)</f>
        <v>-38.135151999999998</v>
      </c>
      <c r="AM70" s="44">
        <f ca="1">AL70+(AG70-AF70)</f>
        <v>-37.535151999999997</v>
      </c>
      <c r="AN70" s="36" t="str">
        <f t="shared" ref="AN70:AN79" ca="1" si="11">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v>2110</v>
      </c>
      <c r="U71" s="36" t="str">
        <f t="shared" ca="1" si="9"/>
        <v>0x02=-37.00,-36.40;</v>
      </c>
      <c r="V71" s="37">
        <v>-0.15</v>
      </c>
      <c r="W71" s="37"/>
      <c r="X71" s="68"/>
      <c r="Y71" s="68"/>
      <c r="Z71" s="55">
        <f t="shared" ca="1" si="10"/>
        <v>-1.2088319999999997</v>
      </c>
      <c r="AA71" s="39" t="s">
        <v>966</v>
      </c>
      <c r="AB71" s="40">
        <v>0</v>
      </c>
      <c r="AC71" s="40" t="s">
        <v>995</v>
      </c>
      <c r="AD71" s="40">
        <v>1</v>
      </c>
      <c r="AE71" s="41">
        <v>-5.1299999999999998E-2</v>
      </c>
      <c r="AF71" s="42">
        <v>-37</v>
      </c>
      <c r="AG71" s="47">
        <f>AF70</f>
        <v>-36.4</v>
      </c>
      <c r="AH71" s="43">
        <f t="shared" ref="AH71:AH79" ca="1" si="12">$AF71+$Z71</f>
        <v>-38.208832000000001</v>
      </c>
      <c r="AI71" s="43">
        <f t="shared" ref="AI71:AI79" ca="1" si="13">$AG71+$Z71</f>
        <v>-37.608832</v>
      </c>
      <c r="AJ71" s="44" cm="1">
        <f t="array" aca="1" ref="AJ71" ca="1" xml:space="preserve">
N("initial sens-loopgain")+
$AF71-BoxVal(ROW($AA71),26,COLUMN(INDIRECT("T"&amp;(INT(ROW($AA88)/65))*65+2)))</f>
        <v>-37</v>
      </c>
      <c r="AK71" s="44">
        <f t="shared" ref="AK71:AK79" ca="1" si="14">AJ71+(AG71-AF71)</f>
        <v>-36.4</v>
      </c>
      <c r="AL71" s="44" cm="1">
        <f t="array" aca="1" ref="AL71" ca="1" xml:space="preserve">
N("initial sens-loopgain-gain-gain ref-vcm")+
$AH71-
BoxVal(ROW($AA71),26,COLUMN(INDIRECT("T"&amp;(INT(ROW($AA88)/65))*65+2)))-
$AB71-
$W71-
IFERROR(VLOOKUP($AC71,$CT$1:$DC$31,7,FALSE),0)</f>
        <v>-38.208832000000001</v>
      </c>
      <c r="AM71" s="44">
        <f t="shared" ref="AM71:AM79" ca="1" si="15">AL71+(AG71-AF71)</f>
        <v>-37.608832</v>
      </c>
      <c r="AN71" s="36" t="str">
        <f t="shared" ca="1" si="11"/>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9"/>
        <v>0x01=-37.60,-37.00;</v>
      </c>
      <c r="V72" s="37">
        <v>-0.15</v>
      </c>
      <c r="W72" s="37"/>
      <c r="X72" s="68"/>
      <c r="Y72" s="68"/>
      <c r="Z72" s="55">
        <f t="shared" ca="1" si="10"/>
        <v>-0.67838399999999999</v>
      </c>
      <c r="AA72" s="39" t="s">
        <v>966</v>
      </c>
      <c r="AB72" s="40">
        <v>0</v>
      </c>
      <c r="AC72" s="40" t="s">
        <v>995</v>
      </c>
      <c r="AD72" s="40">
        <v>1</v>
      </c>
      <c r="AE72" s="41">
        <v>-2.5600000000000001E-2</v>
      </c>
      <c r="AF72" s="42">
        <v>-37.6</v>
      </c>
      <c r="AG72" s="47">
        <f t="shared" ref="AG72:AG79" si="16">AF71</f>
        <v>-37</v>
      </c>
      <c r="AH72" s="43">
        <f t="shared" ca="1" si="12"/>
        <v>-38.278384000000003</v>
      </c>
      <c r="AI72" s="43">
        <f t="shared" ca="1" si="13"/>
        <v>-37.678384000000001</v>
      </c>
      <c r="AJ72" s="44" cm="1">
        <f t="array" aca="1" ref="AJ72" ca="1" xml:space="preserve">
N("initial sens-loopgain")+
$AF72-BoxVal(ROW($AA72),26,COLUMN(INDIRECT("T"&amp;(INT(ROW($AA89)/65))*65+2)))</f>
        <v>-37.6</v>
      </c>
      <c r="AK72" s="44">
        <f t="shared" ca="1" si="14"/>
        <v>-37</v>
      </c>
      <c r="AL72" s="44" cm="1">
        <f t="array" aca="1" ref="AL72" ca="1" xml:space="preserve">
N("initial sens-loopgain-gain-gain ref-vcm")+
$AH72-
BoxVal(ROW($AA72),26,COLUMN(INDIRECT("T"&amp;(INT(ROW($AA89)/65))*65+2)))-
$AB72-
$W72-
IFERROR(VLOOKUP($AC72,$CT$1:$DC$31,7,FALSE),0)</f>
        <v>-38.278384000000003</v>
      </c>
      <c r="AM72" s="44">
        <f t="shared" ca="1" si="15"/>
        <v>-37.678384000000001</v>
      </c>
      <c r="AN72" s="36" t="str">
        <f t="shared" ca="1" si="11"/>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9"/>
        <v>0x00=-38.20,-37.60;</v>
      </c>
      <c r="V73" s="37"/>
      <c r="W73" s="37"/>
      <c r="X73" s="68"/>
      <c r="Y73" s="68"/>
      <c r="Z73" s="55">
        <f t="shared" ca="1" si="10"/>
        <v>0</v>
      </c>
      <c r="AA73" s="39" t="s">
        <v>966</v>
      </c>
      <c r="AB73" s="40">
        <v>0</v>
      </c>
      <c r="AC73" s="40" t="s">
        <v>995</v>
      </c>
      <c r="AD73" s="40">
        <v>1</v>
      </c>
      <c r="AE73" s="41">
        <v>0</v>
      </c>
      <c r="AF73" s="42">
        <v>-38.200000000000003</v>
      </c>
      <c r="AG73" s="47">
        <f t="shared" si="16"/>
        <v>-37.6</v>
      </c>
      <c r="AH73" s="43">
        <f t="shared" ca="1" si="12"/>
        <v>-38.200000000000003</v>
      </c>
      <c r="AI73" s="43">
        <f t="shared" ca="1" si="13"/>
        <v>-37.6</v>
      </c>
      <c r="AJ73" s="44" cm="1">
        <f t="array" aca="1" ref="AJ73" ca="1" xml:space="preserve">
N("initial sens-loopgain")+
$AF73-BoxVal(ROW($AA73),26,COLUMN(INDIRECT("T"&amp;(INT(ROW($AA90)/65))*65+2)))</f>
        <v>-38.200000000000003</v>
      </c>
      <c r="AK73" s="44">
        <f t="shared" ca="1" si="14"/>
        <v>-37.6</v>
      </c>
      <c r="AL73" s="44" cm="1">
        <f t="array" aca="1" ref="AL73" ca="1" xml:space="preserve">
N("initial sens-loopgain-gain-gain ref-vcm")+
$AH73-
BoxVal(ROW($AA73),26,COLUMN(INDIRECT("T"&amp;(INT(ROW($AA90)/65))*65+2)))-
$AB73-
$W73-
IFERROR(VLOOKUP($AC73,$CT$1:$DC$31,7,FALSE),0)</f>
        <v>-38.200000000000003</v>
      </c>
      <c r="AM73" s="44">
        <f t="shared" ca="1" si="15"/>
        <v>-37.6</v>
      </c>
      <c r="AN73" s="36" t="str">
        <f t="shared" ca="1" si="11"/>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9"/>
        <v>0x07=-38.60,-38.20;</v>
      </c>
      <c r="V74" s="37">
        <v>-0.1</v>
      </c>
      <c r="W74" s="37"/>
      <c r="X74" s="68"/>
      <c r="Y74" s="68">
        <v>0.4</v>
      </c>
      <c r="Z74" s="55">
        <f t="shared" ca="1" si="10"/>
        <v>0.42838399999999999</v>
      </c>
      <c r="AA74" s="39" t="s">
        <v>966</v>
      </c>
      <c r="AB74" s="40">
        <v>0</v>
      </c>
      <c r="AC74" s="40" t="s">
        <v>995</v>
      </c>
      <c r="AD74" s="40">
        <v>1</v>
      </c>
      <c r="AE74" s="41">
        <v>2.5600000000000001E-2</v>
      </c>
      <c r="AF74" s="42">
        <v>-38.6</v>
      </c>
      <c r="AG74" s="47">
        <f t="shared" si="16"/>
        <v>-38.200000000000003</v>
      </c>
      <c r="AH74" s="43">
        <f t="shared" ca="1" si="12"/>
        <v>-38.171616</v>
      </c>
      <c r="AI74" s="43">
        <f t="shared" ca="1" si="13"/>
        <v>-37.771616000000002</v>
      </c>
      <c r="AJ74" s="44" cm="1">
        <f t="array" aca="1" ref="AJ74" ca="1" xml:space="preserve">
N("initial sens-loopgain")+
$AF74-BoxVal(ROW($AA74),26,COLUMN(INDIRECT("T"&amp;(INT(ROW($AA91)/65))*65+2)))</f>
        <v>-38.6</v>
      </c>
      <c r="AK74" s="44">
        <f t="shared" ca="1" si="14"/>
        <v>-38.200000000000003</v>
      </c>
      <c r="AL74" s="44" cm="1">
        <f t="array" aca="1" ref="AL74" ca="1" xml:space="preserve">
N("initial sens-loopgain-gain-gain ref-vcm")+
$AH74-
BoxVal(ROW($AA74),26,COLUMN(INDIRECT("T"&amp;(INT(ROW($AA91)/65))*65+2)))-
$AB74-
$W74-
IFERROR(VLOOKUP($AC74,$CT$1:$DC$31,7,FALSE),0)</f>
        <v>-38.171616</v>
      </c>
      <c r="AM74" s="44">
        <f t="shared" ca="1" si="15"/>
        <v>-37.771616000000002</v>
      </c>
      <c r="AN74" s="36" t="str">
        <f t="shared" ca="1" si="11"/>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9"/>
        <v>0x06=-39.00,-38.60;</v>
      </c>
      <c r="V75" s="37">
        <v>-0.25</v>
      </c>
      <c r="W75" s="37"/>
      <c r="X75" s="68"/>
      <c r="Y75" s="68">
        <v>0.81</v>
      </c>
      <c r="Z75" s="55">
        <f t="shared" ca="1" si="10"/>
        <v>0.80883199999999977</v>
      </c>
      <c r="AA75" s="39" t="s">
        <v>966</v>
      </c>
      <c r="AB75" s="40">
        <v>0</v>
      </c>
      <c r="AC75" s="40" t="s">
        <v>995</v>
      </c>
      <c r="AD75" s="40">
        <v>1</v>
      </c>
      <c r="AE75" s="41">
        <v>5.1299999999999998E-2</v>
      </c>
      <c r="AF75" s="42">
        <v>-39</v>
      </c>
      <c r="AG75" s="47">
        <f t="shared" si="16"/>
        <v>-38.6</v>
      </c>
      <c r="AH75" s="43">
        <f t="shared" ca="1" si="12"/>
        <v>-38.191167999999998</v>
      </c>
      <c r="AI75" s="43">
        <f t="shared" ca="1" si="13"/>
        <v>-37.791167999999999</v>
      </c>
      <c r="AJ75" s="44" cm="1">
        <f t="array" aca="1" ref="AJ75" ca="1" xml:space="preserve">
N("initial sens-loopgain")+
$AF75-BoxVal(ROW($AA75),26,COLUMN(INDIRECT("T"&amp;(INT(ROW($AA92)/65))*65+2)))</f>
        <v>-39</v>
      </c>
      <c r="AK75" s="44">
        <f t="shared" ca="1" si="14"/>
        <v>-38.6</v>
      </c>
      <c r="AL75" s="44" cm="1">
        <f t="array" aca="1" ref="AL75" ca="1" xml:space="preserve">
N("initial sens-loopgain-gain-gain ref-vcm")+
$AH75-
BoxVal(ROW($AA75),26,COLUMN(INDIRECT("T"&amp;(INT(ROW($AA92)/65))*65+2)))-
$AB75-
$W75-
IFERROR(VLOOKUP($AC75,$CT$1:$DC$31,7,FALSE),0)</f>
        <v>-38.191167999999998</v>
      </c>
      <c r="AM75" s="44">
        <f t="shared" ca="1" si="15"/>
        <v>-37.791167999999999</v>
      </c>
      <c r="AN75" s="36" t="str">
        <f t="shared" ca="1" si="11"/>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9"/>
        <v>0x05=-39.40,-39.00;</v>
      </c>
      <c r="V76" s="37">
        <v>-0.35</v>
      </c>
      <c r="W76" s="37"/>
      <c r="X76" s="68"/>
      <c r="Y76" s="68">
        <v>1.2</v>
      </c>
      <c r="Z76" s="55">
        <f t="shared" ca="1" si="10"/>
        <v>1.2351519999999998</v>
      </c>
      <c r="AA76" s="39" t="s">
        <v>966</v>
      </c>
      <c r="AB76" s="40">
        <v>0</v>
      </c>
      <c r="AC76" s="40" t="s">
        <v>995</v>
      </c>
      <c r="AD76" s="40">
        <v>1</v>
      </c>
      <c r="AE76" s="41">
        <v>7.6799999999999993E-2</v>
      </c>
      <c r="AF76" s="42">
        <v>-39.4</v>
      </c>
      <c r="AG76" s="47">
        <f t="shared" si="16"/>
        <v>-39</v>
      </c>
      <c r="AH76" s="43">
        <f t="shared" ca="1" si="12"/>
        <v>-38.164847999999999</v>
      </c>
      <c r="AI76" s="43">
        <f t="shared" ca="1" si="13"/>
        <v>-37.764848000000001</v>
      </c>
      <c r="AJ76" s="44" cm="1">
        <f t="array" aca="1" ref="AJ76" ca="1" xml:space="preserve">
N("initial sens-loopgain")+
$AF76-BoxVal(ROW($AA76),26,COLUMN(INDIRECT("T"&amp;(INT(ROW($AA93)/65))*65+2)))</f>
        <v>-39.4</v>
      </c>
      <c r="AK76" s="44">
        <f t="shared" ca="1" si="14"/>
        <v>-39</v>
      </c>
      <c r="AL76" s="44" cm="1">
        <f t="array" aca="1" ref="AL76" ca="1" xml:space="preserve">
N("initial sens-loopgain-gain-gain ref-vcm")+
$AH76-
BoxVal(ROW($AA76),26,COLUMN(INDIRECT("T"&amp;(INT(ROW($AA93)/65))*65+2)))-
$AB76-
$W76-
IFERROR(VLOOKUP($AC76,$CT$1:$DC$31,7,FALSE),0)</f>
        <v>-38.164847999999999</v>
      </c>
      <c r="AM76" s="44">
        <f t="shared" ca="1" si="15"/>
        <v>-37.764848000000001</v>
      </c>
      <c r="AN76" s="36" t="str">
        <f t="shared" ca="1" si="11"/>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9"/>
        <v>0x0B=-39.90,-39.40;</v>
      </c>
      <c r="V77" s="37">
        <v>-0.7</v>
      </c>
      <c r="W77" s="37"/>
      <c r="X77" s="68"/>
      <c r="Y77" s="68">
        <v>1.85</v>
      </c>
      <c r="Z77" s="55">
        <f t="shared" ca="1" si="10"/>
        <v>1.8428480000000003</v>
      </c>
      <c r="AA77" s="39" t="s">
        <v>966</v>
      </c>
      <c r="AB77" s="40">
        <v>0</v>
      </c>
      <c r="AC77" s="40" t="s">
        <v>995</v>
      </c>
      <c r="AD77" s="40">
        <v>1</v>
      </c>
      <c r="AE77" s="41">
        <v>0.12320000000000002</v>
      </c>
      <c r="AF77" s="42">
        <v>-39.9</v>
      </c>
      <c r="AG77" s="47">
        <f t="shared" si="16"/>
        <v>-39.4</v>
      </c>
      <c r="AH77" s="43">
        <f t="shared" ca="1" si="12"/>
        <v>-38.057151999999995</v>
      </c>
      <c r="AI77" s="43">
        <f t="shared" ca="1" si="13"/>
        <v>-37.557151999999995</v>
      </c>
      <c r="AJ77" s="44" cm="1">
        <f t="array" aca="1" ref="AJ77" ca="1" xml:space="preserve">
N("initial sens-loopgain")+
$AF77-BoxVal(ROW($AA77),26,COLUMN(INDIRECT("T"&amp;(INT(ROW($AA94)/65))*65+2)))</f>
        <v>-39.9</v>
      </c>
      <c r="AK77" s="44">
        <f t="shared" ca="1" si="14"/>
        <v>-39.4</v>
      </c>
      <c r="AL77" s="44" cm="1">
        <f t="array" aca="1" ref="AL77" ca="1" xml:space="preserve">
N("initial sens-loopgain-gain-gain ref-vcm")+
$AH77-
BoxVal(ROW($AA77),26,COLUMN(INDIRECT("T"&amp;(INT(ROW($AA94)/65))*65+2)))-
$AB77-
$W77-
IFERROR(VLOOKUP($AC77,$CT$1:$DC$31,7,FALSE),0)</f>
        <v>-38.057151999999995</v>
      </c>
      <c r="AM77" s="44">
        <f t="shared" ca="1" si="15"/>
        <v>-37.557151999999995</v>
      </c>
      <c r="AN77" s="36" t="str">
        <f t="shared" ca="1" si="11"/>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0B</v>
      </c>
      <c r="AS77" s="33" t="s">
        <v>1047</v>
      </c>
    </row>
    <row r="78" spans="19:45" ht="30" customHeight="1" x14ac:dyDescent="0.25">
      <c r="S78" s="7" t="s">
        <v>20</v>
      </c>
      <c r="T78" s="15">
        <v>-38</v>
      </c>
      <c r="U78" s="36" t="str">
        <f t="shared" ca="1" si="9"/>
        <v>0x0A=-40.50,-39.90;</v>
      </c>
      <c r="V78" s="37">
        <v>-0.8</v>
      </c>
      <c r="W78" s="37"/>
      <c r="X78" s="38"/>
      <c r="Y78" s="68">
        <v>2.23</v>
      </c>
      <c r="Z78" s="55">
        <f t="shared" ca="1" si="10"/>
        <v>2.2691679999999996</v>
      </c>
      <c r="AA78" s="39" t="s">
        <v>966</v>
      </c>
      <c r="AB78" s="40">
        <v>0</v>
      </c>
      <c r="AC78" s="40" t="s">
        <v>995</v>
      </c>
      <c r="AD78" s="40">
        <v>1</v>
      </c>
      <c r="AE78" s="41">
        <v>0.1487</v>
      </c>
      <c r="AF78" s="42">
        <v>-40.5</v>
      </c>
      <c r="AG78" s="47">
        <f t="shared" si="16"/>
        <v>-39.9</v>
      </c>
      <c r="AH78" s="43">
        <f t="shared" ca="1" si="12"/>
        <v>-38.230831999999999</v>
      </c>
      <c r="AI78" s="43">
        <f t="shared" ca="1" si="13"/>
        <v>-37.630831999999998</v>
      </c>
      <c r="AJ78" s="44" cm="1">
        <f t="array" aca="1" ref="AJ78" ca="1" xml:space="preserve">
N("initial sens-loopgain")+
$AF78-BoxVal(ROW($AA78),26,COLUMN(INDIRECT("T"&amp;(INT(ROW($AA95)/65))*65+2)))</f>
        <v>-40.5</v>
      </c>
      <c r="AK78" s="44">
        <f t="shared" ca="1" si="14"/>
        <v>-39.9</v>
      </c>
      <c r="AL78" s="44" cm="1">
        <f t="array" aca="1" ref="AL78" ca="1" xml:space="preserve">
N("initial sens-loopgain-gain-gain ref-vcm")+
$AH78-
BoxVal(ROW($AA78),26,COLUMN(INDIRECT("T"&amp;(INT(ROW($AA95)/65))*65+2)))-
$AB78-
$W78-
IFERROR(VLOOKUP($AC78,$CT$1:$DC$31,7,FALSE),0)</f>
        <v>-38.230831999999999</v>
      </c>
      <c r="AM78" s="44">
        <f t="shared" ca="1" si="15"/>
        <v>-37.630831999999998</v>
      </c>
      <c r="AN78" s="36" t="str">
        <f t="shared" ca="1" si="11"/>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0A</v>
      </c>
      <c r="AS78" s="33" t="s">
        <v>1047</v>
      </c>
    </row>
    <row r="79" spans="19:45" ht="30" customHeight="1" x14ac:dyDescent="0.25">
      <c r="S79" s="7" t="s">
        <v>691</v>
      </c>
      <c r="T79" s="15" t="s">
        <v>992</v>
      </c>
      <c r="U79" s="36" t="str">
        <f t="shared" ca="1" si="9"/>
        <v>0x09=-41.00,-40.50;</v>
      </c>
      <c r="V79" s="37">
        <v>-0.9</v>
      </c>
      <c r="W79" s="37"/>
      <c r="X79" s="38"/>
      <c r="Y79" s="68"/>
      <c r="Z79" s="55">
        <f t="shared" ca="1" si="10"/>
        <v>2.6996159999999998</v>
      </c>
      <c r="AA79" s="39" t="s">
        <v>966</v>
      </c>
      <c r="AB79" s="40">
        <v>0</v>
      </c>
      <c r="AC79" s="40" t="s">
        <v>995</v>
      </c>
      <c r="AD79" s="40">
        <v>1</v>
      </c>
      <c r="AE79" s="41">
        <v>0.1744</v>
      </c>
      <c r="AF79" s="42">
        <v>-41</v>
      </c>
      <c r="AG79" s="47">
        <f t="shared" si="16"/>
        <v>-40.5</v>
      </c>
      <c r="AH79" s="43">
        <f t="shared" ca="1" si="12"/>
        <v>-38.300384000000001</v>
      </c>
      <c r="AI79" s="43">
        <f t="shared" ca="1" si="13"/>
        <v>-37.800384000000001</v>
      </c>
      <c r="AJ79" s="44" cm="1">
        <f t="array" aca="1" ref="AJ79" ca="1" xml:space="preserve">
N("initial sens-loopgain")+
$AF79-BoxVal(ROW($AA79),26,COLUMN(INDIRECT("T"&amp;(INT(ROW($AA96)/65))*65+2)))</f>
        <v>-41</v>
      </c>
      <c r="AK79" s="44">
        <f t="shared" ca="1" si="14"/>
        <v>-40.5</v>
      </c>
      <c r="AL79" s="44" cm="1">
        <f t="array" aca="1" ref="AL79" ca="1" xml:space="preserve">
N("initial sens-loopgain-gain-gain ref-vcm")+
$AH79-
BoxVal(ROW($AA79),26,COLUMN(INDIRECT("T"&amp;(INT(ROW($AA96)/65))*65+2)))-
$AB79-
$W79-
IFERROR(VLOOKUP($AC79,$CT$1:$DC$31,7,FALSE),0)</f>
        <v>-38.300384000000001</v>
      </c>
      <c r="AM79" s="44">
        <f t="shared" ca="1" si="15"/>
        <v>-37.800384000000001</v>
      </c>
      <c r="AN79" s="36" t="str">
        <f t="shared" ca="1" si="11"/>
        <v>00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09</v>
      </c>
      <c r="AS79" s="33" t="s">
        <v>1047</v>
      </c>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e">
        <f>VLOOKUP($T71,Sensor!$A$1:$B$100,2,FALSE)</f>
        <v>#N/A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45349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10</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9.6V</v>
      </c>
      <c r="T100" s="3">
        <v>0</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10.2V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10.8V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11.4V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12.6V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13.2V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9 T74" xr:uid="{0F808879-5FB4-40B8-8B5C-940E2B9D4294}">
      <formula1>"Auto,FIX"</formula1>
    </dataValidation>
    <dataValidation type="list" allowBlank="1" showInputMessage="1" showErrorMessage="1" sqref="T10 T75" xr:uid="{707BCF89-FC29-41AB-9BC5-40CEE59E8BAB}">
      <formula1>"NormalMode,TestMode,VBMode,VBTMode,ClockMode"</formula1>
    </dataValidation>
    <dataValidation type="list" allowBlank="1" showInputMessage="1" showErrorMessage="1" sqref="T15 T80" xr:uid="{7E6975F0-5406-4046-BAC4-8788DE836EC0}">
      <formula1>$DT$1:$DT$31</formula1>
    </dataValidation>
    <dataValidation type="list" allowBlank="1" showInputMessage="1" showErrorMessage="1" sqref="U1 U66" xr:uid="{31037490-F34C-4FAE-A3C9-C68949BFDE0E}">
      <formula1>$DX$2:$DX$21</formula1>
    </dataValidation>
    <dataValidation type="list" allowBlank="1" showInputMessage="1" showErrorMessage="1" sqref="DB1:DC1" xr:uid="{86E87DC4-7735-43CF-AC0A-A4575F085381}">
      <formula1>$DH$2:$DH$31</formula1>
    </dataValidation>
    <dataValidation type="list" allowBlank="1" showInputMessage="1" showErrorMessage="1" sqref="CQ1:CR1" xr:uid="{20E4F075-4484-4BB9-A90A-EFBCDEE777F4}">
      <formula1>$DI$2:$DI$31</formula1>
    </dataValidation>
    <dataValidation type="list" allowBlank="1" showInputMessage="1" showErrorMessage="1" sqref="CF1:CH1 BU1 CP1 DA1" xr:uid="{EC0C1F8A-E3B2-4465-ACA7-EBEDBFDF9DC7}">
      <formula1>$DJ$2:$DJ$31</formula1>
    </dataValidation>
    <dataValidation type="list" allowBlank="1" showInputMessage="1" showErrorMessage="1" sqref="BV1:BW1" xr:uid="{5CCF3FBA-512F-4A78-A3F8-501BA9E4515A}">
      <formula1>$DG$2:$DG$31</formula1>
    </dataValidation>
    <dataValidation type="list" allowBlank="1" showInputMessage="1" showErrorMessage="1" sqref="BI1:BK1" xr:uid="{72067439-238B-4907-9945-596296EFBA8D}">
      <formula1>$DF$2:$DF$31</formula1>
    </dataValidation>
    <dataValidation type="list" allowBlank="1" showInputMessage="1" showErrorMessage="1" sqref="T8 T73" xr:uid="{E59ED8CB-2B09-4C65-BF11-D6148D139159}">
      <formula1>$AU$2:$AU$31</formula1>
    </dataValidation>
    <dataValidation type="list" allowBlank="1" showInputMessage="1" showErrorMessage="1" sqref="AE70:AE129 AE5:AE64" xr:uid="{5079CBE0-A62E-40BF-B836-62B84115785D}">
      <formula1>$BY$2:$BY$31</formula1>
    </dataValidation>
    <dataValidation type="list" allowBlank="1" showInputMessage="1" showErrorMessage="1" sqref="AD70:AD129 AD5:AD64" xr:uid="{D79B88B7-6536-48BD-B007-0BADC4DC23C9}">
      <formula1>$CJ$2:$CJ$31</formula1>
    </dataValidation>
    <dataValidation type="list" allowBlank="1" showInputMessage="1" showErrorMessage="1" sqref="AC70:AC129 AC5:AC64" xr:uid="{BBF59762-1F39-4852-A4EC-9EA0DAE15B9C}">
      <formula1>$CT$2:$CT$31</formula1>
    </dataValidation>
    <dataValidation type="list" allowBlank="1" showInputMessage="1" showErrorMessage="1" sqref="AB70:AB129 AB5:AB64" xr:uid="{D64C7040-1986-4F8B-93D3-8B44923A86F9}">
      <formula1>$BM$2:$BM$31</formula1>
    </dataValidation>
    <dataValidation type="list" allowBlank="1" showInputMessage="1" showErrorMessage="1" sqref="AA70:AA129 AA5:AA64" xr:uid="{9556380B-3EBF-439C-B690-496A4AA887B6}">
      <formula1>$BB$2:$BB$31</formula1>
    </dataValidation>
    <dataValidation type="list" allowBlank="1" showInputMessage="1" showErrorMessage="1" sqref="T12 T77" xr:uid="{37DEEE27-6ED3-4FAD-BFE1-AD09D5A5FBA1}">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ED7A38E2-38FC-4C1C-9801-64ED4E00ADCB}">
          <x14:formula1>
            <xm:f>'Check'!$A$2:$A$15</xm:f>
          </x14:formula1>
          <xm:sqref>T3 T68</xm:sqref>
        </x14:dataValidation>
        <x14:dataValidation type="list" allowBlank="1" showInputMessage="1" showErrorMessage="1" xr:uid="{9B88EE0C-7416-461C-BA96-99856289976E}">
          <x14:formula1>
            <xm:f>Sensor!$A$1:$A$200</xm:f>
          </x14:formula1>
          <xm:sqref>T6 T71</xm:sqref>
        </x14:dataValidation>
        <x14:dataValidation type="list" allowBlank="1" showInputMessage="1" showErrorMessage="1" xr:uid="{3C1A3156-F60E-4470-A3EA-D9DCEB670D28}">
          <x14:formula1>
            <xm:f>'Check'!$D$2:$D$15</xm:f>
          </x14:formula1>
          <xm:sqref>T2 T67</xm:sqref>
        </x14:dataValidation>
        <x14:dataValidation type="list" allowBlank="1" showInputMessage="1" showErrorMessage="1" xr:uid="{FDD13C26-2489-42A4-8629-F045D975204B}">
          <x14:formula1>
            <xm:f>MPN!$A$1:$A$497</xm:f>
          </x14:formula1>
          <xm:sqref>T4 T69</xm:sqref>
        </x14:dataValidation>
        <x14:dataValidation type="list" allowBlank="1" showInputMessage="1" showErrorMessage="1" xr:uid="{CFC4F492-5639-4A69-9C7C-AD9E2AFAEE55}">
          <x14:formula1>
            <xm:f>ASIC!$A$2:$A$200</xm:f>
          </x14:formula1>
          <xm:sqref>T5 T70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2EE1-FF75-472D-BB16-ED2C22F6BE32}">
  <sheetPr codeName="工作表11"/>
  <dimension ref="A1:EE325"/>
  <sheetViews>
    <sheetView topLeftCell="AL1" zoomScale="70" zoomScaleNormal="70" workbookViewId="0">
      <selection activeCell="DB6" sqref="DB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1027</v>
      </c>
      <c r="V1" s="12"/>
      <c r="W1" s="65"/>
      <c r="X1" s="12"/>
      <c r="Y1" s="7" t="str">
        <f>VLOOKUP(U1,$DX$1:$DZ$21,3,FALSE)</f>
        <v>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4843ZE</v>
      </c>
      <c r="I2" s="59" cm="1">
        <f t="array" aca="1" ref="I2" ca="1">BoxVal($A2,6,COLUMN(INDIRECT("T"&amp;($A2-1)*65+2)),1)</f>
        <v>2110</v>
      </c>
      <c r="J2" s="59" t="str" cm="1">
        <f t="array" aca="1" ref="J2" ca="1">BoxVal($A2,21,COLUMN(INDIRECT("T"&amp;($A2-1)*65+2)),1)</f>
        <v>11V_NormalMode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Bit4</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Bit4</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583</v>
      </c>
      <c r="AW2" s="5" t="s">
        <v>584</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1029</v>
      </c>
      <c r="DZ2" s="22" t="s">
        <v>1031</v>
      </c>
      <c r="EB2" s="22" t="s">
        <v>987</v>
      </c>
      <c r="EC2" s="22" t="s">
        <v>1003</v>
      </c>
      <c r="ED2" s="22" t="s">
        <v>1033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ZTS6516E-E38</v>
      </c>
      <c r="H3" s="59" t="str" cm="1">
        <f t="array" aca="1" ref="H3" ca="1">BoxVal($A3,5,COLUMN(INDIRECT("T"&amp;($A3-1)*65+2)),1)</f>
        <v>4843ZE</v>
      </c>
      <c r="I3" s="59" t="str" cm="1">
        <f t="array" aca="1" ref="I3" ca="1">BoxVal($A3,6,COLUMN(INDIRECT("T"&amp;($A3-1)*65+2)),1)</f>
        <v>2101L</v>
      </c>
      <c r="J3" s="59" t="str" cm="1">
        <f t="array" aca="1" ref="J3" ca="1">BoxVal($A3,21,COLUMN(INDIRECT("T"&amp;($A3-1)*65+2)),1)</f>
        <v>12V_NormalMode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Bit4,2</v>
      </c>
      <c r="P3" s="64" t="e" cm="1">
        <f t="array" aca="1" ref="P3" ca="1">BoxVal($A3,2,COLUMN(INDIRECT("AB"&amp;($A3-1)*65+2)),1)</f>
        <v>#VALUE!</v>
      </c>
      <c r="Q3" s="64" t="str" cm="1">
        <f t="array" aca="1" ref="Q3" ca="1">BoxVal($A3,2,COLUMN(INDIRECT("AJ"&amp;($A3-1)*65+2)),1)</f>
        <v>實際生產改為-38+/-1，因為客戶有黏膜問題</v>
      </c>
      <c r="R3" s="34"/>
      <c r="S3" s="7" t="s">
        <v>5</v>
      </c>
      <c r="T3" s="15" t="s">
        <v>449</v>
      </c>
      <c r="U3" s="32" t="str">
        <f>HYPERLINK("#A"&amp;(S1+1),"&lt;==Block" &amp; $S1 &amp;"==&gt;")</f>
        <v>&lt;==Block1==&gt;</v>
      </c>
      <c r="V3" s="51"/>
      <c r="W3" s="19"/>
      <c r="X3" s="19"/>
      <c r="Y3" s="23"/>
      <c r="Z3" s="8" t="str" cm="1">
        <f t="array" ref="Z3">BoxVal(ROW(AA5),9,COLUMN(T3))</f>
        <v>FIX</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586</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1028</v>
      </c>
      <c r="DY3" s="22" t="s">
        <v>1030</v>
      </c>
      <c r="DZ3" s="22" t="s">
        <v>1032</v>
      </c>
      <c r="EB3" s="22" t="s">
        <v>882</v>
      </c>
      <c r="EC3" s="22" t="s">
        <v>985</v>
      </c>
      <c r="ED3" s="22" t="s">
        <v>984</v>
      </c>
    </row>
    <row r="4" spans="1:134" ht="30" customHeight="1" x14ac:dyDescent="0.25">
      <c r="A4" s="58">
        <v>3</v>
      </c>
      <c r="B4" s="63" t="str">
        <f t="shared" si="0"/>
        <v>=Block3==</v>
      </c>
      <c r="C4" s="59" t="str" cm="1">
        <f t="array" aca="1" ref="C4" ca="1">BoxVal($A4,8,COLUMN(INDIRECT("T"&amp;($A4-1)*65+2)),1)</f>
        <v>10.2V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ZTS6556SE-E375</v>
      </c>
      <c r="H4" s="59" t="str" cm="1">
        <f t="array" aca="1" ref="H4" ca="1">BoxVal($A4,5,COLUMN(INDIRECT("T"&amp;($A4-1)*65+2)),1)</f>
        <v>4843ZE</v>
      </c>
      <c r="I4" s="59" cm="1">
        <f t="array" aca="1" ref="I4" ca="1">BoxVal($A4,6,COLUMN(INDIRECT("T"&amp;($A4-1)*65+2)),1)</f>
        <v>2110</v>
      </c>
      <c r="J4" s="59" t="str" cm="1">
        <f t="array" aca="1" ref="J4" ca="1">BoxVal($A4,21,COLUMN(INDIRECT("T"&amp;($A4-1)*65+2)),1)</f>
        <v>13V_NormalMode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Bit4,2</v>
      </c>
      <c r="P4" s="64" t="e" cm="1">
        <f t="array" aca="1" ref="P4" ca="1">BoxVal($A4,2,COLUMN(INDIRECT("AB"&amp;($A4-1)*65+2)),1)</f>
        <v>#VALUE!</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586</v>
      </c>
      <c r="AW4" s="5" t="s">
        <v>587</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1034</v>
      </c>
      <c r="ED4" s="22" t="s">
        <v>1032</v>
      </c>
    </row>
    <row r="5" spans="1:134" ht="30" customHeight="1" x14ac:dyDescent="0.25">
      <c r="A5" s="58">
        <v>4</v>
      </c>
      <c r="B5" s="63" t="str">
        <f t="shared" si="0"/>
        <v>=Block4==</v>
      </c>
      <c r="C5" s="59" t="str" cm="1">
        <f t="array" aca="1" ref="C5" ca="1">BoxVal($A5,8,COLUMN(INDIRECT("T"&amp;($A5-1)*65+2)),1)</f>
        <v>10.2V</v>
      </c>
      <c r="D5" s="59" t="str" cm="1">
        <f t="array" aca="1" ref="D5" ca="1">BoxVal($A5,2,COLUMN(INDIRECT("T"&amp;($A5-1)*65+2)),1)</f>
        <v>CPC</v>
      </c>
      <c r="E5" s="59" t="str" cm="1">
        <f t="array" aca="1" ref="E5" ca="1">BoxVal($A5,3,COLUMN(INDIRECT("T"&amp;($A5-1)*65+2)),1)</f>
        <v>PR</v>
      </c>
      <c r="F5" s="59" t="str" cm="1">
        <f t="array" aca="1" ref="F5" ca="1">BoxVal($A5,16,COLUMN(INDIRECT("T"&amp;($A5-1)*65+2)),1)</f>
        <v>non</v>
      </c>
      <c r="G5" s="59" t="str" cm="1">
        <f t="array" aca="1" ref="G5" ca="1">BoxVal($A5,4,COLUMN(INDIRECT("T"&amp;($A5-1)*65+2)),1)</f>
        <v>ZTS6556SE-E375</v>
      </c>
      <c r="H5" s="59" t="str" cm="1">
        <f t="array" aca="1" ref="H5" ca="1">BoxVal($A5,5,COLUMN(INDIRECT("T"&amp;($A5-1)*65+2)),1)</f>
        <v>4843ZE</v>
      </c>
      <c r="I5" s="59" cm="1">
        <f t="array" aca="1" ref="I5" ca="1">BoxVal($A5,6,COLUMN(INDIRECT("T"&amp;($A5-1)*65+2)),1)</f>
        <v>2110</v>
      </c>
      <c r="J5" s="59" t="str" cm="1">
        <f t="array" aca="1" ref="J5" ca="1">BoxVal($A5,21,COLUMN(INDIRECT("T"&amp;($A5-1)*65+2)),1)</f>
        <v>14V_NormalMode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Bit4,2</v>
      </c>
      <c r="P5" s="64" t="e" cm="1">
        <f t="array" aca="1" ref="P5" ca="1">BoxVal($A5,2,COLUMN(INDIRECT("AB"&amp;($A5-1)*65+2)),1)</f>
        <v>#VALUE!</v>
      </c>
      <c r="Q5" s="64" t="str" cm="1">
        <f t="array" aca="1" ref="Q5" ca="1">BoxVal($A5,2,COLUMN(INDIRECT("AJ"&amp;($A5-1)*65+2)),1)</f>
        <v/>
      </c>
      <c r="R5" s="34"/>
      <c r="S5" s="7" t="s">
        <v>18</v>
      </c>
      <c r="T5" s="15" t="s">
        <v>517</v>
      </c>
      <c r="U5" s="36" t="str" cm="1">
        <f t="array" aca="1" ref="U5" ca="1">ConfigCode($AA5,$AN5,$AO5,$AP5,$AQ5,$AR5,$AF5,$AG5,2)</f>
        <v>0x03=-36.40,-36.10;</v>
      </c>
      <c r="V5" s="37">
        <v>-0.15</v>
      </c>
      <c r="W5" s="37"/>
      <c r="X5" s="68"/>
      <c r="Y5" s="68">
        <v>-1.43</v>
      </c>
      <c r="Z5" s="55">
        <f t="shared" ref="Z5:Z13" ca="1" si="1" xml:space="preserve">
N("vbias,vlookup vbias range")+
VLOOKUP($AA5,INDIRECT(BoxVal(ROW($AA5),34,COLUMN(T1))),2,FALSE)+
N("gain")+
$AB5+
N("vcm")+
VLOOKUP($AC5,$CT$1:$DC$31,7,FALSE)+
N("(vbias*vcp*vbg-vbias)*sensor ratio")+
VbiasCal($AA5,$AD5,$AE5,BoxVal(ROW($AC5),18,COLUMN($T$22)))+
N("vbias ref+gain ref")+
$V5+$W5</f>
        <v>-1.8342239999999996</v>
      </c>
      <c r="AA5" s="39" t="s">
        <v>967</v>
      </c>
      <c r="AB5" s="40">
        <v>0</v>
      </c>
      <c r="AC5" s="40" t="s">
        <v>995</v>
      </c>
      <c r="AD5" s="40">
        <v>1</v>
      </c>
      <c r="AE5" s="41">
        <v>-7.6799999999999993E-2</v>
      </c>
      <c r="AF5" s="42">
        <v>-36.4</v>
      </c>
      <c r="AG5" s="42">
        <v>-36.1</v>
      </c>
      <c r="AH5" s="43">
        <f ca="1">$AF5+$Z5</f>
        <v>-38.234223999999998</v>
      </c>
      <c r="AI5" s="43">
        <f ca="1">$AG5+$Z5</f>
        <v>-37.934224</v>
      </c>
      <c r="AJ5" s="44" cm="1">
        <f t="array" aca="1" ref="AJ5" ca="1" xml:space="preserve">
N("initial sens-loopgain")+
$AF5-BoxVal(ROW($AA5),26,COLUMN(INDIRECT("T"&amp;(INT(ROW($AA22)/65))*65+2)))</f>
        <v>-36.4</v>
      </c>
      <c r="AK5" s="44">
        <f ca="1">AJ5+(AG5-AF5)</f>
        <v>-36.1</v>
      </c>
      <c r="AL5" s="44" cm="1">
        <f t="array" aca="1" ref="AL5" ca="1" xml:space="preserve">
N("initial sens-loopgain-gain-gain ref-vcm")+
$AH5-
BoxVal(ROW($AA5),26,COLUMN(INDIRECT("T"&amp;(INT(ROW($AA22)/65))*65+2)))-
$AB5-
$W5-
IFERROR(VLOOKUP($AC5,$CT$1:$DC$31,7,FALSE),0)</f>
        <v>-38.234223999999998</v>
      </c>
      <c r="AM5" s="44">
        <f ca="1">AL5+(AG5-AF5)</f>
        <v>-37.934224</v>
      </c>
      <c r="AN5" s="36" t="str">
        <f t="shared" ref="AN5:AN13" ca="1" si="2">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966</v>
      </c>
      <c r="AV5" s="5" t="s">
        <v>587</v>
      </c>
      <c r="AW5" s="5" t="s">
        <v>580</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1037</v>
      </c>
      <c r="ED5" s="22" t="s">
        <v>1036</v>
      </c>
    </row>
    <row r="6" spans="1:134" ht="30" customHeight="1" x14ac:dyDescent="0.25">
      <c r="A6" s="58">
        <v>5</v>
      </c>
      <c r="B6" s="63" t="str">
        <f t="shared" si="0"/>
        <v>=Block5==</v>
      </c>
      <c r="C6" s="59" t="str" cm="1">
        <f t="array" aca="1" ref="C6" ca="1">BoxVal($A6,8,COLUMN(INDIRECT("T"&amp;($A6-1)*65+2)),1)</f>
        <v>8.4V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ZTS6516E-E38</v>
      </c>
      <c r="H6" s="59" t="str" cm="1">
        <f t="array" aca="1" ref="H6" ca="1">BoxVal($A6,5,COLUMN(INDIRECT("T"&amp;($A6-1)*65+2)),1)</f>
        <v>4843ZE</v>
      </c>
      <c r="I6" s="59" t="str" cm="1">
        <f t="array" aca="1" ref="I6" ca="1">BoxVal($A6,6,COLUMN(INDIRECT("T"&amp;($A6-1)*65+2)),1)</f>
        <v>2101L</v>
      </c>
      <c r="J6" s="59" t="str" cm="1">
        <f t="array" aca="1" ref="J6" ca="1">BoxVal($A6,21,COLUMN(INDIRECT("T"&amp;($A6-1)*65+2)),1)</f>
        <v>10V_NormalMode</v>
      </c>
      <c r="K6" s="59" t="e" cm="1">
        <f t="array" aca="1" ref="K6" ca="1">BoxVal($A6,25,COLUMN(INDIRECT("T"&amp;($A6-1)*65+2)),1)</f>
        <v>#VALUE!</v>
      </c>
      <c r="L6" s="60" t="str" cm="1">
        <f t="array" aca="1" ref="L6" ca="1">BoxVal($A6,32,COLUMN(INDIRECT("T"&amp;($A6-1)*65+2)),1)</f>
        <v>3.3V : 20~50 (uA)
Vdc&amp;Remark: -</v>
      </c>
      <c r="M6" s="59" t="e" cm="1">
        <f t="array" aca="1" ref="M6" ca="1">BoxVal($A6,31,COLUMN(INDIRECT("T"&amp;($A6-1)*65+2)),1)</f>
        <v>#VALUE!</v>
      </c>
      <c r="N6" s="59" t="str" cm="1">
        <f t="array" aca="1" ref="N6" ca="1">BoxVal($A6,12,COLUMN(INDIRECT("T"&amp;($A6-1)*65+2)),1)</f>
        <v>Normal</v>
      </c>
      <c r="O6" s="64" t="str" cm="1">
        <f t="array" ref="O6">BoxVal($A6,2,COLUMN(V7),1)</f>
        <v>Bit4,2</v>
      </c>
      <c r="P6" s="64" t="e" cm="1">
        <f t="array" aca="1" ref="P6" ca="1">BoxVal($A6,2,COLUMN(INDIRECT("AB"&amp;($A6-1)*65+2)),1)</f>
        <v>#VALUE!</v>
      </c>
      <c r="Q6" s="64" t="str" cm="1">
        <f t="array" aca="1" ref="Q6" ca="1">BoxVal($A6,2,COLUMN(INDIRECT("AJ"&amp;($A6-1)*65+2)),1)</f>
        <v>實際生產改為-38+/-1，因為客戶有黏膜問題，初感高配置</v>
      </c>
      <c r="R6" s="34"/>
      <c r="S6" s="7" t="s">
        <v>13</v>
      </c>
      <c r="T6" s="15">
        <v>2110</v>
      </c>
      <c r="U6" s="36" t="str" cm="1">
        <f t="array" aca="1" ref="U6" ca="1">ConfigCode($AA6,$AN6,$AO6,$AP6,$AQ6,$AR6,$AF6,$AG6,2)</f>
        <v>0x02=-37.00,-36.40;</v>
      </c>
      <c r="V6" s="37">
        <v>-0.15</v>
      </c>
      <c r="W6" s="37"/>
      <c r="X6" s="68"/>
      <c r="Y6" s="68">
        <v>-0.84</v>
      </c>
      <c r="Z6" s="55">
        <f t="shared" ca="1" si="1"/>
        <v>-1.2750089999999998</v>
      </c>
      <c r="AA6" s="39" t="s">
        <v>967</v>
      </c>
      <c r="AB6" s="40">
        <v>0</v>
      </c>
      <c r="AC6" s="40" t="s">
        <v>995</v>
      </c>
      <c r="AD6" s="40">
        <v>1</v>
      </c>
      <c r="AE6" s="41">
        <v>-5.1299999999999998E-2</v>
      </c>
      <c r="AF6" s="42">
        <v>-37</v>
      </c>
      <c r="AG6" s="47">
        <f>AF5</f>
        <v>-36.4</v>
      </c>
      <c r="AH6" s="43">
        <f t="shared" ref="AH6:AH13" ca="1" si="3">$AF6+$Z6</f>
        <v>-38.275008999999997</v>
      </c>
      <c r="AI6" s="43">
        <f t="shared" ref="AI6:AI13" ca="1" si="4">$AG6+$Z6</f>
        <v>-37.675008999999996</v>
      </c>
      <c r="AJ6" s="44" cm="1">
        <f t="array" aca="1" ref="AJ6" ca="1" xml:space="preserve">
N("initial sens-loopgain")+
$AF6-BoxVal(ROW($AA6),26,COLUMN(INDIRECT("T"&amp;(INT(ROW($AA23)/65))*65+2)))</f>
        <v>-37</v>
      </c>
      <c r="AK6" s="44">
        <f t="shared" ref="AK6:AK13" ca="1" si="5">AJ6+(AG6-AF6)</f>
        <v>-36.4</v>
      </c>
      <c r="AL6" s="44" cm="1">
        <f t="array" aca="1" ref="AL6" ca="1" xml:space="preserve">
N("initial sens-loopgain-gain-gain ref-vcm")+
$AH6-
BoxVal(ROW($AA6),26,COLUMN(INDIRECT("T"&amp;(INT(ROW($AA23)/65))*65+2)))-
$AB6-
$W6-
IFERROR(VLOOKUP($AC6,$CT$1:$DC$31,7,FALSE),0)</f>
        <v>-38.275008999999997</v>
      </c>
      <c r="AM6" s="44">
        <f t="shared" ref="AM6:AM13" ca="1" si="6">AL6+(AG6-AF6)</f>
        <v>-37.675008999999996</v>
      </c>
      <c r="AN6" s="36" t="str">
        <f t="shared" ca="1" si="2"/>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967</v>
      </c>
      <c r="AV6" s="5" t="s">
        <v>580</v>
      </c>
      <c r="AW6" s="5" t="s">
        <v>581</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989</v>
      </c>
      <c r="ED6" s="22" t="s">
        <v>988</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0x01=-37.60,-37.00;</v>
      </c>
      <c r="V7" s="37">
        <v>-0.15</v>
      </c>
      <c r="W7" s="37"/>
      <c r="X7" s="68"/>
      <c r="Y7" s="68">
        <v>-0.45</v>
      </c>
      <c r="Z7" s="55">
        <f t="shared" ca="1" si="1"/>
        <v>-0.71140800000000004</v>
      </c>
      <c r="AA7" s="39" t="s">
        <v>967</v>
      </c>
      <c r="AB7" s="40">
        <v>0</v>
      </c>
      <c r="AC7" s="40" t="s">
        <v>995</v>
      </c>
      <c r="AD7" s="40">
        <v>1</v>
      </c>
      <c r="AE7" s="41">
        <v>-2.5600000000000001E-2</v>
      </c>
      <c r="AF7" s="42">
        <v>-37.6</v>
      </c>
      <c r="AG7" s="47">
        <f t="shared" ref="AG7:AG13" si="7">AF6</f>
        <v>-37</v>
      </c>
      <c r="AH7" s="43">
        <f t="shared" ca="1" si="3"/>
        <v>-38.311408</v>
      </c>
      <c r="AI7" s="43">
        <f t="shared" ca="1" si="4"/>
        <v>-37.711407999999999</v>
      </c>
      <c r="AJ7" s="44" cm="1">
        <f t="array" aca="1" ref="AJ7" ca="1" xml:space="preserve">
N("initial sens-loopgain")+
$AF7-BoxVal(ROW($AA7),26,COLUMN(INDIRECT("T"&amp;(INT(ROW($AA24)/65))*65+2)))</f>
        <v>-37.6</v>
      </c>
      <c r="AK7" s="44">
        <f t="shared" ca="1" si="5"/>
        <v>-37</v>
      </c>
      <c r="AL7" s="44" cm="1">
        <f t="array" aca="1" ref="AL7" ca="1" xml:space="preserve">
N("initial sens-loopgain-gain-gain ref-vcm")+
$AH7-
BoxVal(ROW($AA7),26,COLUMN(INDIRECT("T"&amp;(INT(ROW($AA24)/65))*65+2)))-
$AB7-
$W7-
IFERROR(VLOOKUP($AC7,$CT$1:$DC$31,7,FALSE),0)</f>
        <v>-38.311408</v>
      </c>
      <c r="AM7" s="44">
        <f t="shared" ca="1" si="6"/>
        <v>-37.711407999999999</v>
      </c>
      <c r="AN7" s="36" t="str">
        <f t="shared" ca="1" si="2"/>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968</v>
      </c>
      <c r="AV7" s="5" t="s">
        <v>581</v>
      </c>
      <c r="AW7" s="5" t="s">
        <v>585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965</v>
      </c>
      <c r="U8" s="36" t="str" cm="1">
        <f t="array" aca="1" ref="U8" ca="1">ConfigCode($AA8,$AN8,$AO8,$AP8,$AQ8,$AR8,$AF8,$AG8,2)</f>
        <v>0x00=-38.30,-37.60;</v>
      </c>
      <c r="V8" s="37"/>
      <c r="W8" s="37"/>
      <c r="X8" s="68"/>
      <c r="Y8" s="68"/>
      <c r="Z8" s="55">
        <f t="shared" ca="1" si="1"/>
        <v>0</v>
      </c>
      <c r="AA8" s="39" t="s">
        <v>967</v>
      </c>
      <c r="AB8" s="40">
        <v>0</v>
      </c>
      <c r="AC8" s="40" t="s">
        <v>995</v>
      </c>
      <c r="AD8" s="40">
        <v>1</v>
      </c>
      <c r="AE8" s="41">
        <v>0</v>
      </c>
      <c r="AF8" s="42">
        <v>-38.299999999999997</v>
      </c>
      <c r="AG8" s="47">
        <f t="shared" si="7"/>
        <v>-37.6</v>
      </c>
      <c r="AH8" s="43">
        <f t="shared" ca="1" si="3"/>
        <v>-38.299999999999997</v>
      </c>
      <c r="AI8" s="43">
        <f t="shared" ca="1" si="4"/>
        <v>-37.6</v>
      </c>
      <c r="AJ8" s="44" cm="1">
        <f t="array" aca="1" ref="AJ8" ca="1" xml:space="preserve">
N("initial sens-loopgain")+
$AF8-BoxVal(ROW($AA8),26,COLUMN(INDIRECT("T"&amp;(INT(ROW($AA25)/65))*65+2)))</f>
        <v>-38.299999999999997</v>
      </c>
      <c r="AK8" s="44">
        <f t="shared" ca="1" si="5"/>
        <v>-37.6</v>
      </c>
      <c r="AL8" s="44" cm="1">
        <f t="array" aca="1" ref="AL8" ca="1" xml:space="preserve">
N("initial sens-loopgain-gain-gain ref-vcm")+
$AH8-
BoxVal(ROW($AA8),26,COLUMN(INDIRECT("T"&amp;(INT(ROW($AA25)/65))*65+2)))-
$AB8-
$W8-
IFERROR(VLOOKUP($AC8,$CT$1:$DC$31,7,FALSE),0)</f>
        <v>-38.299999999999997</v>
      </c>
      <c r="AM8" s="44">
        <f t="shared" ca="1" si="6"/>
        <v>-37.6</v>
      </c>
      <c r="AN8" s="36" t="str">
        <f t="shared" ca="1" si="2"/>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969</v>
      </c>
      <c r="AV8" s="5" t="s">
        <v>582</v>
      </c>
      <c r="AW8" s="5" t="s">
        <v>582</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cm="1">
        <f t="array" aca="1" ref="U9" ca="1">ConfigCode($AA9,$AN9,$AO9,$AP9,$AQ9,$AR9,$AF9,$AG9,2)</f>
        <v>0x07=-38.80,-38.30;</v>
      </c>
      <c r="V9" s="37">
        <v>-0.3</v>
      </c>
      <c r="W9" s="37"/>
      <c r="X9" s="68"/>
      <c r="Y9" s="68">
        <v>0.37</v>
      </c>
      <c r="Z9" s="55">
        <f t="shared" ca="1" si="1"/>
        <v>0.26140800000000003</v>
      </c>
      <c r="AA9" s="39" t="s">
        <v>967</v>
      </c>
      <c r="AB9" s="40">
        <v>0</v>
      </c>
      <c r="AC9" s="40" t="s">
        <v>995</v>
      </c>
      <c r="AD9" s="40">
        <v>1</v>
      </c>
      <c r="AE9" s="41">
        <v>2.5600000000000001E-2</v>
      </c>
      <c r="AF9" s="42">
        <v>-38.799999999999997</v>
      </c>
      <c r="AG9" s="47">
        <f t="shared" si="7"/>
        <v>-38.299999999999997</v>
      </c>
      <c r="AH9" s="43">
        <f t="shared" ca="1" si="3"/>
        <v>-38.538591999999994</v>
      </c>
      <c r="AI9" s="43">
        <f t="shared" ca="1" si="4"/>
        <v>-38.038591999999994</v>
      </c>
      <c r="AJ9" s="44" cm="1">
        <f t="array" aca="1" ref="AJ9" ca="1" xml:space="preserve">
N("initial sens-loopgain")+
$AF9-BoxVal(ROW($AA9),26,COLUMN(INDIRECT("T"&amp;(INT(ROW($AA26)/65))*65+2)))</f>
        <v>-38.799999999999997</v>
      </c>
      <c r="AK9" s="44">
        <f t="shared" ca="1" si="5"/>
        <v>-38.299999999999997</v>
      </c>
      <c r="AL9" s="44" cm="1">
        <f t="array" aca="1" ref="AL9" ca="1" xml:space="preserve">
N("initial sens-loopgain-gain-gain ref-vcm")+
$AH9-
BoxVal(ROW($AA9),26,COLUMN(INDIRECT("T"&amp;(INT(ROW($AA26)/65))*65+2)))-
$AB9-
$W9-
IFERROR(VLOOKUP($AC9,$CT$1:$DC$31,7,FALSE),0)</f>
        <v>-38.538591999999994</v>
      </c>
      <c r="AM9" s="44">
        <f t="shared" ca="1" si="6"/>
        <v>-38.038591999999994</v>
      </c>
      <c r="AN9" s="36" t="str">
        <f t="shared" ca="1" si="2"/>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cm="1">
        <f t="array" aca="1" ref="U10" ca="1">ConfigCode($AA10,$AN10,$AO10,$AP10,$AQ10,$AR10,$AF10,$AG10,2)</f>
        <v>0x06=-39.80,-38.80;</v>
      </c>
      <c r="V10" s="37">
        <v>0.11</v>
      </c>
      <c r="W10" s="37"/>
      <c r="X10" s="68"/>
      <c r="Y10" s="68">
        <v>0.8</v>
      </c>
      <c r="Z10" s="55">
        <f t="shared" ca="1" si="1"/>
        <v>1.235009</v>
      </c>
      <c r="AA10" s="39" t="s">
        <v>967</v>
      </c>
      <c r="AB10" s="40">
        <v>0</v>
      </c>
      <c r="AC10" s="40" t="s">
        <v>995</v>
      </c>
      <c r="AD10" s="40">
        <v>1</v>
      </c>
      <c r="AE10" s="41">
        <v>5.1299999999999998E-2</v>
      </c>
      <c r="AF10" s="42">
        <v>-39.799999999999997</v>
      </c>
      <c r="AG10" s="47">
        <f t="shared" si="7"/>
        <v>-38.799999999999997</v>
      </c>
      <c r="AH10" s="43">
        <f t="shared" ca="1" si="3"/>
        <v>-38.564990999999999</v>
      </c>
      <c r="AI10" s="43">
        <f t="shared" ca="1" si="4"/>
        <v>-37.564990999999999</v>
      </c>
      <c r="AJ10" s="44" cm="1">
        <f t="array" aca="1" ref="AJ10" ca="1" xml:space="preserve">
N("initial sens-loopgain")+
$AF10-BoxVal(ROW($AA10),26,COLUMN(INDIRECT("T"&amp;(INT(ROW($AA27)/65))*65+2)))</f>
        <v>-39.799999999999997</v>
      </c>
      <c r="AK10" s="44">
        <f t="shared" ca="1" si="5"/>
        <v>-38.799999999999997</v>
      </c>
      <c r="AL10" s="44" cm="1">
        <f t="array" aca="1" ref="AL10" ca="1" xml:space="preserve">
N("initial sens-loopgain-gain-gain ref-vcm")+
$AH10-
BoxVal(ROW($AA10),26,COLUMN(INDIRECT("T"&amp;(INT(ROW($AA27)/65))*65+2)))-
$AB10-
$W10-
IFERROR(VLOOKUP($AC10,$CT$1:$DC$31,7,FALSE),0)</f>
        <v>-38.564990999999999</v>
      </c>
      <c r="AM10" s="44">
        <f t="shared" ca="1" si="6"/>
        <v>-37.564990999999999</v>
      </c>
      <c r="AN10" s="36" t="str">
        <f t="shared" ca="1" si="2"/>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cm="1">
        <f t="array" aca="1" ref="U11" ca="1">ConfigCode($AA11,$AN11,$AO11,$AP11,$AQ11,$AR11,$AF11,$AG11,2)</f>
        <v>0x05=-40.80,-39.80;</v>
      </c>
      <c r="V11" s="37">
        <v>0.5</v>
      </c>
      <c r="W11" s="37"/>
      <c r="X11" s="68"/>
      <c r="Y11" s="68">
        <v>1.1299999999999999</v>
      </c>
      <c r="Z11" s="55">
        <f t="shared" ca="1" si="1"/>
        <v>2.1842239999999995</v>
      </c>
      <c r="AA11" s="39" t="s">
        <v>967</v>
      </c>
      <c r="AB11" s="40">
        <v>0</v>
      </c>
      <c r="AC11" s="40" t="s">
        <v>995</v>
      </c>
      <c r="AD11" s="40">
        <v>1</v>
      </c>
      <c r="AE11" s="41">
        <v>7.6799999999999993E-2</v>
      </c>
      <c r="AF11" s="42">
        <v>-40.799999999999997</v>
      </c>
      <c r="AG11" s="47">
        <f t="shared" si="7"/>
        <v>-39.799999999999997</v>
      </c>
      <c r="AH11" s="43">
        <f t="shared" ca="1" si="3"/>
        <v>-38.615775999999997</v>
      </c>
      <c r="AI11" s="43">
        <f t="shared" ca="1" si="4"/>
        <v>-37.615775999999997</v>
      </c>
      <c r="AJ11" s="44" cm="1">
        <f t="array" aca="1" ref="AJ11" ca="1" xml:space="preserve">
N("initial sens-loopgain")+
$AF11-BoxVal(ROW($AA11),26,COLUMN(INDIRECT("T"&amp;(INT(ROW($AA28)/65))*65+2)))</f>
        <v>-40.799999999999997</v>
      </c>
      <c r="AK11" s="44">
        <f t="shared" ca="1" si="5"/>
        <v>-39.799999999999997</v>
      </c>
      <c r="AL11" s="44" cm="1">
        <f t="array" aca="1" ref="AL11" ca="1" xml:space="preserve">
N("initial sens-loopgain-gain-gain ref-vcm")+
$AH11-
BoxVal(ROW($AA11),26,COLUMN(INDIRECT("T"&amp;(INT(ROW($AA28)/65))*65+2)))-
$AB11-
$W11-
IFERROR(VLOOKUP($AC11,$CT$1:$DC$31,7,FALSE),0)</f>
        <v>-38.615775999999997</v>
      </c>
      <c r="AM11" s="44">
        <f t="shared" ca="1" si="6"/>
        <v>-37.615775999999997</v>
      </c>
      <c r="AN11" s="36" t="str">
        <f t="shared" ca="1" si="2"/>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0x04=-41.20,-40.80;</v>
      </c>
      <c r="V12" s="37">
        <v>0.3</v>
      </c>
      <c r="W12" s="37"/>
      <c r="X12" s="68"/>
      <c r="Y12" s="68">
        <v>1.65</v>
      </c>
      <c r="Z12" s="55">
        <f t="shared" ca="1" si="1"/>
        <v>2.5500179999999997</v>
      </c>
      <c r="AA12" s="39" t="s">
        <v>967</v>
      </c>
      <c r="AB12" s="40">
        <v>0</v>
      </c>
      <c r="AC12" s="40" t="s">
        <v>995</v>
      </c>
      <c r="AD12" s="40">
        <v>1</v>
      </c>
      <c r="AE12" s="41">
        <v>0.1026</v>
      </c>
      <c r="AF12" s="42">
        <v>-41.2</v>
      </c>
      <c r="AG12" s="47">
        <f t="shared" si="7"/>
        <v>-40.799999999999997</v>
      </c>
      <c r="AH12" s="43">
        <f t="shared" ca="1" si="3"/>
        <v>-38.649982000000001</v>
      </c>
      <c r="AI12" s="43">
        <f t="shared" ca="1" si="4"/>
        <v>-38.249981999999996</v>
      </c>
      <c r="AJ12" s="44" cm="1">
        <f t="array" aca="1" ref="AJ12" ca="1" xml:space="preserve">
N("initial sens-loopgain")+
$AF12-BoxVal(ROW($AA12),26,COLUMN(INDIRECT("T"&amp;(INT(ROW($AA29)/65))*65+2)))</f>
        <v>-41.2</v>
      </c>
      <c r="AK12" s="44">
        <f t="shared" ca="1" si="5"/>
        <v>-40.799999999999997</v>
      </c>
      <c r="AL12" s="44" cm="1">
        <f t="array" aca="1" ref="AL12" ca="1" xml:space="preserve">
N("initial sens-loopgain-gain-gain ref-vcm")+
$AH12-
BoxVal(ROW($AA12),26,COLUMN(INDIRECT("T"&amp;(INT(ROW($AA29)/65))*65+2)))-
$AB12-
$W12-
IFERROR(VLOOKUP($AC12,$CT$1:$DC$31,7,FALSE),0)</f>
        <v>-38.649982000000001</v>
      </c>
      <c r="AM12" s="44">
        <f t="shared" ca="1" si="6"/>
        <v>-38.249981999999996</v>
      </c>
      <c r="AN12" s="36" t="str">
        <f t="shared" ca="1" si="2"/>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04</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0x0B=-41.90,-41.20;</v>
      </c>
      <c r="V13" s="37">
        <v>0.5</v>
      </c>
      <c r="W13" s="37"/>
      <c r="X13" s="38"/>
      <c r="Y13" s="68"/>
      <c r="Z13" s="55">
        <f t="shared" ca="1" si="1"/>
        <v>3.2017760000000002</v>
      </c>
      <c r="AA13" s="39" t="s">
        <v>967</v>
      </c>
      <c r="AB13" s="40">
        <v>0</v>
      </c>
      <c r="AC13" s="40" t="s">
        <v>995</v>
      </c>
      <c r="AD13" s="40">
        <v>1</v>
      </c>
      <c r="AE13" s="41">
        <v>0.12320000000000002</v>
      </c>
      <c r="AF13" s="42">
        <v>-41.9</v>
      </c>
      <c r="AG13" s="47">
        <f t="shared" si="7"/>
        <v>-41.2</v>
      </c>
      <c r="AH13" s="43">
        <f t="shared" ca="1" si="3"/>
        <v>-38.698223999999996</v>
      </c>
      <c r="AI13" s="43">
        <f t="shared" ca="1" si="4"/>
        <v>-37.998224</v>
      </c>
      <c r="AJ13" s="44" cm="1">
        <f t="array" aca="1" ref="AJ13" ca="1" xml:space="preserve">
N("initial sens-loopgain")+
$AF13-BoxVal(ROW($AA13),26,COLUMN(INDIRECT("T"&amp;(INT(ROW($AA30)/65))*65+2)))</f>
        <v>-41.9</v>
      </c>
      <c r="AK13" s="44">
        <f t="shared" ca="1" si="5"/>
        <v>-41.2</v>
      </c>
      <c r="AL13" s="44" cm="1">
        <f t="array" aca="1" ref="AL13" ca="1" xml:space="preserve">
N("initial sens-loopgain-gain-gain ref-vcm")+
$AH13-
BoxVal(ROW($AA13),26,COLUMN(INDIRECT("T"&amp;(INT(ROW($AA30)/65))*65+2)))-
$AB13-
$W13-
IFERROR(VLOOKUP($AC13,$CT$1:$DC$31,7,FALSE),0)</f>
        <v>-38.698223999999996</v>
      </c>
      <c r="AM13" s="44">
        <f t="shared" ca="1" si="6"/>
        <v>-37.998224</v>
      </c>
      <c r="AN13" s="36" t="str">
        <f t="shared" ca="1" si="2"/>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0B</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M402ZE</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44956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inc_iqo,sel_diocpfil</v>
      </c>
      <c r="AD66" s="8"/>
    </row>
    <row r="67" spans="19:45" ht="30" customHeight="1" x14ac:dyDescent="0.25">
      <c r="S67" s="7" t="s">
        <v>24</v>
      </c>
      <c r="T67" s="15" t="s">
        <v>433</v>
      </c>
      <c r="U67" s="5" t="s">
        <v>23</v>
      </c>
      <c r="V67" s="7" t="str">
        <f>VLOOKUP(U66,$DX$1:$DZ$21,2,FALSE)</f>
        <v>Bit4,2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1038</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1045</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517</v>
      </c>
      <c r="U70" s="36" t="str">
        <f t="shared" ref="U70:U78" ca="1" si="8">ConfigCode($AA70,$AN70,$AO70,$AP70,$AQ70,$AR70,$AF70,$AG70,2)</f>
        <v>0x03=-37.00,-35.90;</v>
      </c>
      <c r="V70" s="37"/>
      <c r="W70" s="37"/>
      <c r="X70" s="38">
        <v>-1.4298712998712999</v>
      </c>
      <c r="Y70" s="38">
        <v>-1.405000000000034</v>
      </c>
      <c r="Z70" s="55">
        <f t="shared" ref="Z70:Z78" ca="1" si="9" xml:space="preserve">
N("vbias,vlookup vbias range")+
VLOOKUP($AA70,INDIRECT(BoxVal(ROW($AA70),34,COLUMN(T66))),2,FALSE)+
N("gain")+
$AB70+
N("vcm")+
VLOOKUP($AC70,$CT$1:$DC$31,7,FALSE)+
N("(vbias*vcp*vbg-vbias)*sensor ratio")+
VbiasCal($AA70,$AD70,$AE70,BoxVal(ROW($AC70),18,COLUMN($T$22)))+
N("vbias ref+gain ref")+
$V70+$W70</f>
        <v>-1.4860799999999998</v>
      </c>
      <c r="AA70" s="39" t="s">
        <v>965</v>
      </c>
      <c r="AB70" s="40">
        <v>0</v>
      </c>
      <c r="AC70" s="40" t="s">
        <v>995</v>
      </c>
      <c r="AD70" s="40">
        <v>1</v>
      </c>
      <c r="AE70" s="41">
        <v>-7.6799999999999993E-2</v>
      </c>
      <c r="AF70" s="42">
        <v>-37</v>
      </c>
      <c r="AG70" s="42">
        <v>-35.9</v>
      </c>
      <c r="AH70" s="43">
        <f ca="1">$AF70+$Z70</f>
        <v>-38.486080000000001</v>
      </c>
      <c r="AI70" s="43">
        <f ca="1">$AG70+$Z70</f>
        <v>-37.38608</v>
      </c>
      <c r="AJ70" s="44" cm="1">
        <f t="array" aca="1" ref="AJ70" ca="1" xml:space="preserve">
N("initial sens-loopgain")+
$AF70-BoxVal(ROW($AA70),26,COLUMN(INDIRECT("T"&amp;(INT(ROW($AA87)/65))*65+2)))</f>
        <v>-37</v>
      </c>
      <c r="AK70" s="44">
        <f ca="1">AJ70+(AG70-AF70)</f>
        <v>-35.9</v>
      </c>
      <c r="AL70" s="44" cm="1">
        <f t="array" aca="1" ref="AL70" ca="1" xml:space="preserve">
N("initial sens-loopgain-gain-gain ref-vcm")+
$AH70-
BoxVal(ROW($AA70),26,COLUMN(INDIRECT("T"&amp;(INT(ROW($AA87)/65))*65+2)))-
$AB70-
$W70-
IFERROR(VLOOKUP($AC70,$CT$1:$DC$31,7,FALSE),0)</f>
        <v>-38.486080000000001</v>
      </c>
      <c r="AM70" s="44">
        <f ca="1">AL70+(AG70-AF70)</f>
        <v>-37.38608</v>
      </c>
      <c r="AN70" s="36" t="str">
        <f t="shared" ref="AN70:AN78" ca="1" si="10">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t="s">
        <v>399</v>
      </c>
      <c r="U71" s="36" t="str">
        <f t="shared" ca="1" si="8"/>
        <v>0x02=-37.40,-37.00;</v>
      </c>
      <c r="V71" s="37"/>
      <c r="W71" s="37"/>
      <c r="X71" s="38">
        <v>-0.89001562499999753</v>
      </c>
      <c r="Y71" s="38">
        <v>-0.89500000000004254</v>
      </c>
      <c r="Z71" s="55">
        <f t="shared" ca="1" si="9"/>
        <v>-0.99265499999999995</v>
      </c>
      <c r="AA71" s="39" t="s">
        <v>965</v>
      </c>
      <c r="AB71" s="40">
        <v>0</v>
      </c>
      <c r="AC71" s="40" t="s">
        <v>995</v>
      </c>
      <c r="AD71" s="40">
        <v>1</v>
      </c>
      <c r="AE71" s="41">
        <v>-5.1299999999999998E-2</v>
      </c>
      <c r="AF71" s="42">
        <v>-37.4</v>
      </c>
      <c r="AG71" s="47">
        <f>AF70</f>
        <v>-37</v>
      </c>
      <c r="AH71" s="43">
        <f t="shared" ref="AH71:AH78" ca="1" si="11">$AF71+$Z71</f>
        <v>-38.392654999999998</v>
      </c>
      <c r="AI71" s="43">
        <f t="shared" ref="AI71:AI78" ca="1" si="12">$AG71+$Z71</f>
        <v>-37.992654999999999</v>
      </c>
      <c r="AJ71" s="44" cm="1">
        <f t="array" aca="1" ref="AJ71" ca="1" xml:space="preserve">
N("initial sens-loopgain")+
$AF71-BoxVal(ROW($AA71),26,COLUMN(INDIRECT("T"&amp;(INT(ROW($AA88)/65))*65+2)))</f>
        <v>-37.4</v>
      </c>
      <c r="AK71" s="44">
        <f t="shared" ref="AK71:AK78" ca="1" si="13">AJ71+(AG71-AF71)</f>
        <v>-37</v>
      </c>
      <c r="AL71" s="44" cm="1">
        <f t="array" aca="1" ref="AL71" ca="1" xml:space="preserve">
N("initial sens-loopgain-gain-gain ref-vcm")+
$AH71-
BoxVal(ROW($AA71),26,COLUMN(INDIRECT("T"&amp;(INT(ROW($AA88)/65))*65+2)))-
$AB71-
$W71-
IFERROR(VLOOKUP($AC71,$CT$1:$DC$31,7,FALSE),0)</f>
        <v>-38.392654999999998</v>
      </c>
      <c r="AM71" s="44">
        <f t="shared" ref="AM71:AM78" ca="1" si="14">AL71+(AG71-AF71)</f>
        <v>-37.992654999999999</v>
      </c>
      <c r="AN71" s="36" t="str">
        <f t="shared" ca="1" si="10"/>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8"/>
        <v>0x01=-37.80,-37.40;</v>
      </c>
      <c r="V72" s="37"/>
      <c r="W72" s="37"/>
      <c r="X72" s="38">
        <v>-0.4442307692307696</v>
      </c>
      <c r="Y72" s="38">
        <v>-0.44500000000004214</v>
      </c>
      <c r="Z72" s="55">
        <f t="shared" ca="1" si="9"/>
        <v>-0.49536000000000002</v>
      </c>
      <c r="AA72" s="39" t="s">
        <v>965</v>
      </c>
      <c r="AB72" s="40">
        <v>0</v>
      </c>
      <c r="AC72" s="40" t="s">
        <v>995</v>
      </c>
      <c r="AD72" s="40">
        <v>1</v>
      </c>
      <c r="AE72" s="41">
        <v>-2.5600000000000001E-2</v>
      </c>
      <c r="AF72" s="42">
        <v>-37.799999999999997</v>
      </c>
      <c r="AG72" s="47">
        <f t="shared" ref="AG72:AG78" si="15">AF71</f>
        <v>-37.4</v>
      </c>
      <c r="AH72" s="43">
        <f t="shared" ca="1" si="11"/>
        <v>-38.295359999999995</v>
      </c>
      <c r="AI72" s="43">
        <f t="shared" ca="1" si="12"/>
        <v>-37.895359999999997</v>
      </c>
      <c r="AJ72" s="44" cm="1">
        <f t="array" aca="1" ref="AJ72" ca="1" xml:space="preserve">
N("initial sens-loopgain")+
$AF72-BoxVal(ROW($AA72),26,COLUMN(INDIRECT("T"&amp;(INT(ROW($AA89)/65))*65+2)))</f>
        <v>-37.799999999999997</v>
      </c>
      <c r="AK72" s="44">
        <f t="shared" ca="1" si="13"/>
        <v>-37.4</v>
      </c>
      <c r="AL72" s="44" cm="1">
        <f t="array" aca="1" ref="AL72" ca="1" xml:space="preserve">
N("initial sens-loopgain-gain-gain ref-vcm")+
$AH72-
BoxVal(ROW($AA72),26,COLUMN(INDIRECT("T"&amp;(INT(ROW($AA89)/65))*65+2)))-
$AB72-
$W72-
IFERROR(VLOOKUP($AC72,$CT$1:$DC$31,7,FALSE),0)</f>
        <v>-38.295359999999995</v>
      </c>
      <c r="AM72" s="44">
        <f t="shared" ca="1" si="14"/>
        <v>-37.895359999999997</v>
      </c>
      <c r="AN72" s="36" t="str">
        <f t="shared" ca="1" si="10"/>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8"/>
        <v>0x00=-38.30,-37.80;</v>
      </c>
      <c r="V73" s="37"/>
      <c r="W73" s="37"/>
      <c r="X73" s="38">
        <v>0</v>
      </c>
      <c r="Y73" s="38">
        <v>4.9999999999581881E-3</v>
      </c>
      <c r="Z73" s="55">
        <f t="shared" ca="1" si="9"/>
        <v>0</v>
      </c>
      <c r="AA73" s="39" t="s">
        <v>965</v>
      </c>
      <c r="AB73" s="40">
        <v>0</v>
      </c>
      <c r="AC73" s="40" t="s">
        <v>995</v>
      </c>
      <c r="AD73" s="40">
        <v>1</v>
      </c>
      <c r="AE73" s="41">
        <v>0</v>
      </c>
      <c r="AF73" s="42">
        <v>-38.299999999999997</v>
      </c>
      <c r="AG73" s="47">
        <f t="shared" si="15"/>
        <v>-37.799999999999997</v>
      </c>
      <c r="AH73" s="43">
        <f t="shared" ca="1" si="11"/>
        <v>-38.299999999999997</v>
      </c>
      <c r="AI73" s="43">
        <f t="shared" ca="1" si="12"/>
        <v>-37.799999999999997</v>
      </c>
      <c r="AJ73" s="44" cm="1">
        <f t="array" aca="1" ref="AJ73" ca="1" xml:space="preserve">
N("initial sens-loopgain")+
$AF73-BoxVal(ROW($AA73),26,COLUMN(INDIRECT("T"&amp;(INT(ROW($AA90)/65))*65+2)))</f>
        <v>-38.299999999999997</v>
      </c>
      <c r="AK73" s="44">
        <f t="shared" ca="1" si="13"/>
        <v>-37.799999999999997</v>
      </c>
      <c r="AL73" s="44" cm="1">
        <f t="array" aca="1" ref="AL73" ca="1" xml:space="preserve">
N("initial sens-loopgain-gain-gain ref-vcm")+
$AH73-
BoxVal(ROW($AA73),26,COLUMN(INDIRECT("T"&amp;(INT(ROW($AA90)/65))*65+2)))-
$AB73-
$W73-
IFERROR(VLOOKUP($AC73,$CT$1:$DC$31,7,FALSE),0)</f>
        <v>-38.299999999999997</v>
      </c>
      <c r="AM73" s="44">
        <f t="shared" ca="1" si="14"/>
        <v>-37.799999999999997</v>
      </c>
      <c r="AN73" s="36" t="str">
        <f t="shared" ca="1" si="10"/>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8"/>
        <v>0x07=-38.70,-38.30;</v>
      </c>
      <c r="V74" s="37">
        <v>-0.1</v>
      </c>
      <c r="W74" s="37"/>
      <c r="X74" s="38"/>
      <c r="Y74" s="38"/>
      <c r="Z74" s="55">
        <f t="shared" ca="1" si="9"/>
        <v>0.39536000000000004</v>
      </c>
      <c r="AA74" s="39" t="s">
        <v>965</v>
      </c>
      <c r="AB74" s="40">
        <v>0</v>
      </c>
      <c r="AC74" s="40" t="s">
        <v>995</v>
      </c>
      <c r="AD74" s="40">
        <v>1</v>
      </c>
      <c r="AE74" s="41">
        <v>2.5600000000000001E-2</v>
      </c>
      <c r="AF74" s="42">
        <v>-38.700000000000003</v>
      </c>
      <c r="AG74" s="47">
        <f t="shared" si="15"/>
        <v>-38.299999999999997</v>
      </c>
      <c r="AH74" s="43">
        <f t="shared" ca="1" si="11"/>
        <v>-38.304640000000006</v>
      </c>
      <c r="AI74" s="43">
        <f t="shared" ca="1" si="12"/>
        <v>-37.904640000000001</v>
      </c>
      <c r="AJ74" s="44" cm="1">
        <f t="array" aca="1" ref="AJ74" ca="1" xml:space="preserve">
N("initial sens-loopgain")+
$AF74-BoxVal(ROW($AA74),26,COLUMN(INDIRECT("T"&amp;(INT(ROW($AA91)/65))*65+2)))</f>
        <v>-38.700000000000003</v>
      </c>
      <c r="AK74" s="44">
        <f t="shared" ca="1" si="13"/>
        <v>-38.299999999999997</v>
      </c>
      <c r="AL74" s="44" cm="1">
        <f t="array" aca="1" ref="AL74" ca="1" xml:space="preserve">
N("initial sens-loopgain-gain-gain ref-vcm")+
$AH74-
BoxVal(ROW($AA74),26,COLUMN(INDIRECT("T"&amp;(INT(ROW($AA91)/65))*65+2)))-
$AB74-
$W74-
IFERROR(VLOOKUP($AC74,$CT$1:$DC$31,7,FALSE),0)</f>
        <v>-38.304640000000006</v>
      </c>
      <c r="AM74" s="44">
        <f t="shared" ca="1" si="14"/>
        <v>-37.904640000000001</v>
      </c>
      <c r="AN74" s="36" t="str">
        <f t="shared" ca="1" si="10"/>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8"/>
        <v>0x06=-39.10,-38.70;</v>
      </c>
      <c r="V75" s="37">
        <v>-0.2</v>
      </c>
      <c r="W75" s="37"/>
      <c r="X75" s="38"/>
      <c r="Y75" s="38"/>
      <c r="Z75" s="55">
        <f t="shared" ca="1" si="9"/>
        <v>0.79265499999999989</v>
      </c>
      <c r="AA75" s="39" t="s">
        <v>965</v>
      </c>
      <c r="AB75" s="40">
        <v>0</v>
      </c>
      <c r="AC75" s="40" t="s">
        <v>995</v>
      </c>
      <c r="AD75" s="40">
        <v>1</v>
      </c>
      <c r="AE75" s="41">
        <v>5.1299999999999998E-2</v>
      </c>
      <c r="AF75" s="42">
        <v>-39.1</v>
      </c>
      <c r="AG75" s="47">
        <f t="shared" si="15"/>
        <v>-38.700000000000003</v>
      </c>
      <c r="AH75" s="43">
        <f t="shared" ca="1" si="11"/>
        <v>-38.307344999999998</v>
      </c>
      <c r="AI75" s="43">
        <f t="shared" ca="1" si="12"/>
        <v>-37.907345000000007</v>
      </c>
      <c r="AJ75" s="44" cm="1">
        <f t="array" aca="1" ref="AJ75" ca="1" xml:space="preserve">
N("initial sens-loopgain")+
$AF75-BoxVal(ROW($AA75),26,COLUMN(INDIRECT("T"&amp;(INT(ROW($AA92)/65))*65+2)))</f>
        <v>-39.1</v>
      </c>
      <c r="AK75" s="44">
        <f t="shared" ca="1" si="13"/>
        <v>-38.700000000000003</v>
      </c>
      <c r="AL75" s="44" cm="1">
        <f t="array" aca="1" ref="AL75" ca="1" xml:space="preserve">
N("initial sens-loopgain-gain-gain ref-vcm")+
$AH75-
BoxVal(ROW($AA75),26,COLUMN(INDIRECT("T"&amp;(INT(ROW($AA92)/65))*65+2)))-
$AB75-
$W75-
IFERROR(VLOOKUP($AC75,$CT$1:$DC$31,7,FALSE),0)</f>
        <v>-38.307344999999998</v>
      </c>
      <c r="AM75" s="44">
        <f t="shared" ca="1" si="14"/>
        <v>-37.907344999999999</v>
      </c>
      <c r="AN75" s="36" t="str">
        <f t="shared" ca="1" si="10"/>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8"/>
        <v>0x05=-39.60,-39.10;</v>
      </c>
      <c r="V76" s="37">
        <v>-0.2</v>
      </c>
      <c r="W76" s="37"/>
      <c r="X76" s="38"/>
      <c r="Y76" s="38"/>
      <c r="Z76" s="55">
        <f t="shared" ca="1" si="9"/>
        <v>1.2860799999999999</v>
      </c>
      <c r="AA76" s="39" t="s">
        <v>965</v>
      </c>
      <c r="AB76" s="40">
        <v>0</v>
      </c>
      <c r="AC76" s="40" t="s">
        <v>995</v>
      </c>
      <c r="AD76" s="40">
        <v>1</v>
      </c>
      <c r="AE76" s="41">
        <v>7.6799999999999993E-2</v>
      </c>
      <c r="AF76" s="42">
        <v>-39.6</v>
      </c>
      <c r="AG76" s="47">
        <f t="shared" si="15"/>
        <v>-39.1</v>
      </c>
      <c r="AH76" s="43">
        <f t="shared" ca="1" si="11"/>
        <v>-38.313920000000003</v>
      </c>
      <c r="AI76" s="43">
        <f t="shared" ca="1" si="12"/>
        <v>-37.813920000000003</v>
      </c>
      <c r="AJ76" s="44" cm="1">
        <f t="array" aca="1" ref="AJ76" ca="1" xml:space="preserve">
N("initial sens-loopgain")+
$AF76-BoxVal(ROW($AA76),26,COLUMN(INDIRECT("T"&amp;(INT(ROW($AA93)/65))*65+2)))</f>
        <v>-39.6</v>
      </c>
      <c r="AK76" s="44">
        <f t="shared" ca="1" si="13"/>
        <v>-39.1</v>
      </c>
      <c r="AL76" s="44" cm="1">
        <f t="array" aca="1" ref="AL76" ca="1" xml:space="preserve">
N("initial sens-loopgain-gain-gain ref-vcm")+
$AH76-
BoxVal(ROW($AA76),26,COLUMN(INDIRECT("T"&amp;(INT(ROW($AA93)/65))*65+2)))-
$AB76-
$W76-
IFERROR(VLOOKUP($AC76,$CT$1:$DC$31,7,FALSE),0)</f>
        <v>-38.313920000000003</v>
      </c>
      <c r="AM76" s="44">
        <f t="shared" ca="1" si="14"/>
        <v>-37.813920000000003</v>
      </c>
      <c r="AN76" s="36" t="str">
        <f t="shared" ca="1" si="10"/>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8"/>
        <v>0x04=-40.10,-39.60;</v>
      </c>
      <c r="V77" s="37">
        <v>-0.2</v>
      </c>
      <c r="W77" s="37"/>
      <c r="X77" s="38"/>
      <c r="Y77" s="38"/>
      <c r="Z77" s="55">
        <f t="shared" ca="1" si="9"/>
        <v>1.78531</v>
      </c>
      <c r="AA77" s="39" t="s">
        <v>965</v>
      </c>
      <c r="AB77" s="40">
        <v>0</v>
      </c>
      <c r="AC77" s="40" t="s">
        <v>995</v>
      </c>
      <c r="AD77" s="40">
        <v>1</v>
      </c>
      <c r="AE77" s="41">
        <v>0.1026</v>
      </c>
      <c r="AF77" s="42">
        <v>-40.1</v>
      </c>
      <c r="AG77" s="47">
        <f t="shared" si="15"/>
        <v>-39.6</v>
      </c>
      <c r="AH77" s="43">
        <f t="shared" ca="1" si="11"/>
        <v>-38.314689999999999</v>
      </c>
      <c r="AI77" s="43">
        <f t="shared" ca="1" si="12"/>
        <v>-37.814689999999999</v>
      </c>
      <c r="AJ77" s="44" cm="1">
        <f t="array" aca="1" ref="AJ77" ca="1" xml:space="preserve">
N("initial sens-loopgain")+
$AF77-BoxVal(ROW($AA77),26,COLUMN(INDIRECT("T"&amp;(INT(ROW($AA94)/65))*65+2)))</f>
        <v>-40.1</v>
      </c>
      <c r="AK77" s="44">
        <f t="shared" ca="1" si="13"/>
        <v>-39.6</v>
      </c>
      <c r="AL77" s="44" cm="1">
        <f t="array" aca="1" ref="AL77" ca="1" xml:space="preserve">
N("initial sens-loopgain-gain-gain ref-vcm")+
$AH77-
BoxVal(ROW($AA77),26,COLUMN(INDIRECT("T"&amp;(INT(ROW($AA94)/65))*65+2)))-
$AB77-
$W77-
IFERROR(VLOOKUP($AC77,$CT$1:$DC$31,7,FALSE),0)</f>
        <v>-38.314689999999999</v>
      </c>
      <c r="AM77" s="44">
        <f t="shared" ca="1" si="14"/>
        <v>-37.814689999999999</v>
      </c>
      <c r="AN77" s="36" t="str">
        <f t="shared" ca="1" si="10"/>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04</v>
      </c>
      <c r="AS77" s="33" t="s">
        <v>1047</v>
      </c>
    </row>
    <row r="78" spans="19:45" ht="30" customHeight="1" x14ac:dyDescent="0.25">
      <c r="S78" s="7" t="s">
        <v>20</v>
      </c>
      <c r="T78" s="15">
        <v>-38</v>
      </c>
      <c r="U78" s="36" t="str">
        <f t="shared" ca="1" si="8"/>
        <v>0x0B=-40.60,-40.10;</v>
      </c>
      <c r="V78" s="37">
        <v>-0.2</v>
      </c>
      <c r="W78" s="37"/>
      <c r="X78" s="38"/>
      <c r="Y78" s="38"/>
      <c r="Z78" s="55">
        <f t="shared" ca="1" si="9"/>
        <v>2.1839200000000001</v>
      </c>
      <c r="AA78" s="39" t="s">
        <v>965</v>
      </c>
      <c r="AB78" s="40">
        <v>0</v>
      </c>
      <c r="AC78" s="40" t="s">
        <v>995</v>
      </c>
      <c r="AD78" s="40">
        <v>1</v>
      </c>
      <c r="AE78" s="41">
        <v>0.12320000000000002</v>
      </c>
      <c r="AF78" s="42">
        <v>-40.6</v>
      </c>
      <c r="AG78" s="47">
        <f t="shared" si="15"/>
        <v>-40.1</v>
      </c>
      <c r="AH78" s="43">
        <f t="shared" ca="1" si="11"/>
        <v>-38.416080000000001</v>
      </c>
      <c r="AI78" s="43">
        <f t="shared" ca="1" si="12"/>
        <v>-37.916080000000001</v>
      </c>
      <c r="AJ78" s="44" cm="1">
        <f t="array" aca="1" ref="AJ78" ca="1" xml:space="preserve">
N("initial sens-loopgain")+
$AF78-BoxVal(ROW($AA78),26,COLUMN(INDIRECT("T"&amp;(INT(ROW($AA95)/65))*65+2)))</f>
        <v>-40.6</v>
      </c>
      <c r="AK78" s="44">
        <f t="shared" ca="1" si="13"/>
        <v>-40.1</v>
      </c>
      <c r="AL78" s="44" cm="1">
        <f t="array" aca="1" ref="AL78" ca="1" xml:space="preserve">
N("initial sens-loopgain-gain-gain ref-vcm")+
$AH78-
BoxVal(ROW($AA78),26,COLUMN(INDIRECT("T"&amp;(INT(ROW($AA95)/65))*65+2)))-
$AB78-
$W78-
IFERROR(VLOOKUP($AC78,$CT$1:$DC$31,7,FALSE),0)</f>
        <v>-38.416080000000001</v>
      </c>
      <c r="AM78" s="44">
        <f t="shared" ca="1" si="14"/>
        <v>-37.916080000000001</v>
      </c>
      <c r="AN78" s="36" t="str">
        <f t="shared" ca="1" si="10"/>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0B</v>
      </c>
      <c r="AS78" s="33" t="s">
        <v>1047</v>
      </c>
    </row>
    <row r="79" spans="19:45" ht="30" customHeight="1" x14ac:dyDescent="0.25">
      <c r="S79" s="7" t="s">
        <v>691</v>
      </c>
      <c r="T79" s="15" t="s">
        <v>992</v>
      </c>
      <c r="U79" s="36"/>
      <c r="V79" s="37"/>
      <c r="W79" s="37"/>
      <c r="X79" s="38"/>
      <c r="Y79" s="68"/>
      <c r="Z79" s="55"/>
      <c r="AA79" s="39"/>
      <c r="AB79" s="40"/>
      <c r="AC79" s="40"/>
      <c r="AD79" s="40"/>
      <c r="AE79" s="41"/>
      <c r="AF79" s="42"/>
      <c r="AG79" s="47"/>
      <c r="AH79" s="43"/>
      <c r="AI79" s="43"/>
      <c r="AJ79" s="44"/>
      <c r="AK79" s="44"/>
      <c r="AL79" s="44"/>
      <c r="AM79" s="44"/>
      <c r="AN79" s="36"/>
      <c r="AO79" s="36"/>
      <c r="AP79" s="36"/>
      <c r="AQ79" s="36"/>
      <c r="AR79" s="36"/>
      <c r="AS79" s="33"/>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M402ZE</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45672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9</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inc_iqo,sel_diocpfil</v>
      </c>
      <c r="AD131" s="8"/>
    </row>
    <row r="132" spans="19:45" ht="30" customHeight="1" x14ac:dyDescent="0.25">
      <c r="S132" s="7" t="s">
        <v>24</v>
      </c>
      <c r="T132" s="15" t="s">
        <v>433</v>
      </c>
      <c r="U132" s="5" t="s">
        <v>23</v>
      </c>
      <c r="V132" s="7" t="str">
        <f>VLOOKUP(U131,$DX$1:$DZ$21,2,FALSE)</f>
        <v>Bit4,2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517</v>
      </c>
      <c r="U135" s="36" t="str">
        <f t="shared" ref="U135:U143" ca="1" si="16">ConfigCode($AA135,$AN135,$AO135,$AP135,$AQ135,$AR135,$AF135,$AG135,2)</f>
        <v>0x03=-36.00,-35.40;</v>
      </c>
      <c r="V135" s="37"/>
      <c r="W135" s="37"/>
      <c r="X135" s="38"/>
      <c r="Y135" s="38"/>
      <c r="Z135" s="55">
        <f t="shared" ref="Z135:Z143" ca="1" si="17" xml:space="preserve">
N("vbias,vlookup vbias range")+
VLOOKUP($AA135,INDIRECT(BoxVal(ROW($AA135),34,COLUMN(T131))),2,FALSE)+
N("gain")+
$AB135+
N("vcm")+
VLOOKUP($AC135,$CT$1:$DC$31,7,FALSE)+
N("(vbias*vcp*vbg-vbias)*sensor ratio")+
VbiasCal($AA135,$AD135,$AE135,BoxVal(ROW($AC135),18,COLUMN($T$22)))+
N("vbias ref+gain ref")+
$V135+$W135</f>
        <v>-1.6842239999999997</v>
      </c>
      <c r="AA135" s="39" t="s">
        <v>967</v>
      </c>
      <c r="AB135" s="40">
        <v>0</v>
      </c>
      <c r="AC135" s="40" t="s">
        <v>995</v>
      </c>
      <c r="AD135" s="40">
        <v>1</v>
      </c>
      <c r="AE135" s="41">
        <v>-7.6799999999999993E-2</v>
      </c>
      <c r="AF135" s="42">
        <v>-36</v>
      </c>
      <c r="AG135" s="42">
        <v>-35.4</v>
      </c>
      <c r="AH135" s="43">
        <f ca="1">$AF135+$Z135</f>
        <v>-37.684224</v>
      </c>
      <c r="AI135" s="43">
        <f ca="1">$AG135+$Z135</f>
        <v>-37.084223999999999</v>
      </c>
      <c r="AJ135" s="44" cm="1">
        <f t="array" aca="1" ref="AJ135" ca="1" xml:space="preserve">
N("initial sens-loopgain")+
$AF135-BoxVal(ROW($AA135),26,COLUMN(INDIRECT("T"&amp;(INT(ROW($AA152)/65))*65+2)))</f>
        <v>-36</v>
      </c>
      <c r="AK135" s="44">
        <f ca="1">AJ135+(AG135-AF135)</f>
        <v>-35.4</v>
      </c>
      <c r="AL135" s="44" cm="1">
        <f t="array" aca="1" ref="AL135" ca="1" xml:space="preserve">
N("initial sens-loopgain-gain-gain ref-vcm")+
$AH135-
BoxVal(ROW($AA135),26,COLUMN(INDIRECT("T"&amp;(INT(ROW($AA152)/65))*65+2)))-
$AB135-
$W135-
IFERROR(VLOOKUP($AC135,$CT$1:$DC$31,7,FALSE),0)</f>
        <v>-37.684224</v>
      </c>
      <c r="AM135" s="44">
        <f ca="1">AL135+(AG135-AF135)</f>
        <v>-37.084223999999999</v>
      </c>
      <c r="AN135" s="36" t="str">
        <f t="shared" ref="AN135:AN143" ca="1" si="18">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row>
    <row r="136" spans="19:45" ht="30" customHeight="1" x14ac:dyDescent="0.25">
      <c r="S136" s="7" t="s">
        <v>13</v>
      </c>
      <c r="T136" s="15">
        <v>2110</v>
      </c>
      <c r="U136" s="36" t="str">
        <f t="shared" ca="1" si="16"/>
        <v>0x02=-36.60,-36.00;</v>
      </c>
      <c r="V136" s="37"/>
      <c r="W136" s="37"/>
      <c r="X136" s="38"/>
      <c r="Y136" s="38"/>
      <c r="Z136" s="55">
        <f t="shared" ca="1" si="17"/>
        <v>-1.1250089999999999</v>
      </c>
      <c r="AA136" s="39" t="s">
        <v>967</v>
      </c>
      <c r="AB136" s="40">
        <v>0</v>
      </c>
      <c r="AC136" s="40" t="s">
        <v>995</v>
      </c>
      <c r="AD136" s="40">
        <v>1</v>
      </c>
      <c r="AE136" s="41">
        <v>-5.1299999999999998E-2</v>
      </c>
      <c r="AF136" s="42">
        <v>-36.6</v>
      </c>
      <c r="AG136" s="47">
        <f>AF135</f>
        <v>-36</v>
      </c>
      <c r="AH136" s="43">
        <f t="shared" ref="AH136:AH143" ca="1" si="19">$AF136+$Z136</f>
        <v>-37.725009</v>
      </c>
      <c r="AI136" s="43">
        <f t="shared" ref="AI136:AI143" ca="1" si="20">$AG136+$Z136</f>
        <v>-37.125008999999999</v>
      </c>
      <c r="AJ136" s="44" cm="1">
        <f t="array" aca="1" ref="AJ136" ca="1" xml:space="preserve">
N("initial sens-loopgain")+
$AF136-BoxVal(ROW($AA136),26,COLUMN(INDIRECT("T"&amp;(INT(ROW($AA153)/65))*65+2)))</f>
        <v>-36.6</v>
      </c>
      <c r="AK136" s="44">
        <f t="shared" ref="AK136:AK143" ca="1" si="21">AJ136+(AG136-AF136)</f>
        <v>-36</v>
      </c>
      <c r="AL136" s="44" cm="1">
        <f t="array" aca="1" ref="AL136" ca="1" xml:space="preserve">
N("initial sens-loopgain-gain-gain ref-vcm")+
$AH136-
BoxVal(ROW($AA136),26,COLUMN(INDIRECT("T"&amp;(INT(ROW($AA153)/65))*65+2)))-
$AB136-
$W136-
IFERROR(VLOOKUP($AC136,$CT$1:$DC$31,7,FALSE),0)</f>
        <v>-37.725009</v>
      </c>
      <c r="AM136" s="44">
        <f t="shared" ref="AM136:AM143" ca="1" si="22">AL136+(AG136-AF136)</f>
        <v>-37.125008999999999</v>
      </c>
      <c r="AN136" s="36" t="str">
        <f t="shared" ca="1" si="18"/>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3"/>
    </row>
    <row r="137" spans="19:45" ht="30" customHeight="1" x14ac:dyDescent="0.25">
      <c r="S137" s="26"/>
      <c r="T137" s="17"/>
      <c r="U137" s="36" t="str">
        <f t="shared" ca="1" si="16"/>
        <v>0x01=-37.20,-36.60;</v>
      </c>
      <c r="V137" s="37"/>
      <c r="W137" s="37"/>
      <c r="X137" s="38"/>
      <c r="Y137" s="38"/>
      <c r="Z137" s="55">
        <f t="shared" ca="1" si="17"/>
        <v>-0.56140800000000002</v>
      </c>
      <c r="AA137" s="39" t="s">
        <v>967</v>
      </c>
      <c r="AB137" s="40">
        <v>0</v>
      </c>
      <c r="AC137" s="40" t="s">
        <v>995</v>
      </c>
      <c r="AD137" s="40">
        <v>1</v>
      </c>
      <c r="AE137" s="41">
        <v>-2.5600000000000001E-2</v>
      </c>
      <c r="AF137" s="42">
        <v>-37.200000000000003</v>
      </c>
      <c r="AG137" s="47">
        <f t="shared" ref="AG137:AG143" si="23">AF136</f>
        <v>-36.6</v>
      </c>
      <c r="AH137" s="43">
        <f t="shared" ca="1" si="19"/>
        <v>-37.761408000000003</v>
      </c>
      <c r="AI137" s="43">
        <f t="shared" ca="1" si="20"/>
        <v>-37.161408000000002</v>
      </c>
      <c r="AJ137" s="44" cm="1">
        <f t="array" aca="1" ref="AJ137" ca="1" xml:space="preserve">
N("initial sens-loopgain")+
$AF137-BoxVal(ROW($AA137),26,COLUMN(INDIRECT("T"&amp;(INT(ROW($AA154)/65))*65+2)))</f>
        <v>-37.200000000000003</v>
      </c>
      <c r="AK137" s="44">
        <f t="shared" ca="1" si="21"/>
        <v>-36.6</v>
      </c>
      <c r="AL137" s="44" cm="1">
        <f t="array" aca="1" ref="AL137" ca="1" xml:space="preserve">
N("initial sens-loopgain-gain-gain ref-vcm")+
$AH137-
BoxVal(ROW($AA137),26,COLUMN(INDIRECT("T"&amp;(INT(ROW($AA154)/65))*65+2)))-
$AB137-
$W137-
IFERROR(VLOOKUP($AC137,$CT$1:$DC$31,7,FALSE),0)</f>
        <v>-37.761408000000003</v>
      </c>
      <c r="AM137" s="44">
        <f t="shared" ca="1" si="22"/>
        <v>-37.161408000000002</v>
      </c>
      <c r="AN137" s="36" t="str">
        <f t="shared" ca="1" si="18"/>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3"/>
    </row>
    <row r="138" spans="19:45" ht="30" customHeight="1" x14ac:dyDescent="0.25">
      <c r="S138" s="7" t="s">
        <v>19</v>
      </c>
      <c r="T138" s="15" t="s">
        <v>967</v>
      </c>
      <c r="U138" s="36" t="str">
        <f t="shared" ca="1" si="16"/>
        <v>0x00=-37.70,-37.20;</v>
      </c>
      <c r="V138" s="37"/>
      <c r="W138" s="37"/>
      <c r="X138" s="38"/>
      <c r="Y138" s="38"/>
      <c r="Z138" s="55">
        <f t="shared" ca="1" si="17"/>
        <v>0</v>
      </c>
      <c r="AA138" s="39" t="s">
        <v>967</v>
      </c>
      <c r="AB138" s="40">
        <v>0</v>
      </c>
      <c r="AC138" s="40" t="s">
        <v>995</v>
      </c>
      <c r="AD138" s="40">
        <v>1</v>
      </c>
      <c r="AE138" s="41">
        <v>0</v>
      </c>
      <c r="AF138" s="42">
        <v>-37.700000000000003</v>
      </c>
      <c r="AG138" s="47">
        <f t="shared" si="23"/>
        <v>-37.200000000000003</v>
      </c>
      <c r="AH138" s="43">
        <f t="shared" ca="1" si="19"/>
        <v>-37.700000000000003</v>
      </c>
      <c r="AI138" s="43">
        <f t="shared" ca="1" si="20"/>
        <v>-37.200000000000003</v>
      </c>
      <c r="AJ138" s="44" cm="1">
        <f t="array" aca="1" ref="AJ138" ca="1" xml:space="preserve">
N("initial sens-loopgain")+
$AF138-BoxVal(ROW($AA138),26,COLUMN(INDIRECT("T"&amp;(INT(ROW($AA155)/65))*65+2)))</f>
        <v>-37.700000000000003</v>
      </c>
      <c r="AK138" s="44">
        <f t="shared" ca="1" si="21"/>
        <v>-37.200000000000003</v>
      </c>
      <c r="AL138" s="44" cm="1">
        <f t="array" aca="1" ref="AL138" ca="1" xml:space="preserve">
N("initial sens-loopgain-gain-gain ref-vcm")+
$AH138-
BoxVal(ROW($AA138),26,COLUMN(INDIRECT("T"&amp;(INT(ROW($AA155)/65))*65+2)))-
$AB138-
$W138-
IFERROR(VLOOKUP($AC138,$CT$1:$DC$31,7,FALSE),0)</f>
        <v>-37.700000000000003</v>
      </c>
      <c r="AM138" s="44">
        <f t="shared" ca="1" si="22"/>
        <v>-37.200000000000003</v>
      </c>
      <c r="AN138" s="36" t="str">
        <f t="shared" ca="1" si="18"/>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3"/>
    </row>
    <row r="139" spans="19:45" ht="30" customHeight="1" x14ac:dyDescent="0.25">
      <c r="S139" s="7" t="s">
        <v>15</v>
      </c>
      <c r="T139" s="15" t="s">
        <v>436</v>
      </c>
      <c r="U139" s="36" t="str">
        <f t="shared" ca="1" si="16"/>
        <v>0x07=-38.20,-37.70;</v>
      </c>
      <c r="V139" s="37">
        <v>-0.05</v>
      </c>
      <c r="W139" s="37"/>
      <c r="X139" s="38"/>
      <c r="Y139" s="38"/>
      <c r="Z139" s="55">
        <f t="shared" ca="1" si="17"/>
        <v>0.51140799999999997</v>
      </c>
      <c r="AA139" s="39" t="s">
        <v>967</v>
      </c>
      <c r="AB139" s="40">
        <v>0</v>
      </c>
      <c r="AC139" s="40" t="s">
        <v>995</v>
      </c>
      <c r="AD139" s="40">
        <v>1</v>
      </c>
      <c r="AE139" s="41">
        <v>2.5600000000000001E-2</v>
      </c>
      <c r="AF139" s="42">
        <v>-38.200000000000003</v>
      </c>
      <c r="AG139" s="47">
        <f t="shared" si="23"/>
        <v>-37.700000000000003</v>
      </c>
      <c r="AH139" s="43">
        <f t="shared" ca="1" si="19"/>
        <v>-37.688592</v>
      </c>
      <c r="AI139" s="43">
        <f t="shared" ca="1" si="20"/>
        <v>-37.188592</v>
      </c>
      <c r="AJ139" s="44" cm="1">
        <f t="array" aca="1" ref="AJ139" ca="1" xml:space="preserve">
N("initial sens-loopgain")+
$AF139-BoxVal(ROW($AA139),26,COLUMN(INDIRECT("T"&amp;(INT(ROW($AA156)/65))*65+2)))</f>
        <v>-38.200000000000003</v>
      </c>
      <c r="AK139" s="44">
        <f t="shared" ca="1" si="21"/>
        <v>-37.700000000000003</v>
      </c>
      <c r="AL139" s="44" cm="1">
        <f t="array" aca="1" ref="AL139" ca="1" xml:space="preserve">
N("initial sens-loopgain-gain-gain ref-vcm")+
$AH139-
BoxVal(ROW($AA139),26,COLUMN(INDIRECT("T"&amp;(INT(ROW($AA156)/65))*65+2)))-
$AB139-
$W139-
IFERROR(VLOOKUP($AC139,$CT$1:$DC$31,7,FALSE),0)</f>
        <v>-37.688592</v>
      </c>
      <c r="AM139" s="44">
        <f t="shared" ca="1" si="22"/>
        <v>-37.188592</v>
      </c>
      <c r="AN139" s="36" t="str">
        <f t="shared" ca="1" si="18"/>
        <v>00</v>
      </c>
      <c r="AO139" s="36" t="str" cm="1">
        <f t="array" aca="1" ref="AO139" ca="1">ManualLookup(AB139,BoxVal(ROW(AB139),4,COLUMN(AO137)),INDIRECT(DO$3))</f>
        <v>00</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07</v>
      </c>
      <c r="AS139" s="33"/>
    </row>
    <row r="140" spans="19:45" ht="30" customHeight="1" x14ac:dyDescent="0.25">
      <c r="S140" s="7" t="s">
        <v>705</v>
      </c>
      <c r="T140" s="15" t="s">
        <v>990</v>
      </c>
      <c r="U140" s="36" t="str">
        <f t="shared" ca="1" si="16"/>
        <v>0x06=-38.80,-38.20;</v>
      </c>
      <c r="V140" s="37">
        <v>-0.1</v>
      </c>
      <c r="W140" s="37"/>
      <c r="X140" s="38"/>
      <c r="Y140" s="38"/>
      <c r="Z140" s="55">
        <f t="shared" ca="1" si="17"/>
        <v>1.0250089999999998</v>
      </c>
      <c r="AA140" s="39" t="s">
        <v>967</v>
      </c>
      <c r="AB140" s="40">
        <v>0</v>
      </c>
      <c r="AC140" s="40" t="s">
        <v>995</v>
      </c>
      <c r="AD140" s="40">
        <v>1</v>
      </c>
      <c r="AE140" s="41">
        <v>5.1299999999999998E-2</v>
      </c>
      <c r="AF140" s="42">
        <v>-38.799999999999997</v>
      </c>
      <c r="AG140" s="47">
        <f t="shared" si="23"/>
        <v>-38.200000000000003</v>
      </c>
      <c r="AH140" s="43">
        <f t="shared" ca="1" si="19"/>
        <v>-37.774991</v>
      </c>
      <c r="AI140" s="43">
        <f t="shared" ca="1" si="20"/>
        <v>-37.174991000000006</v>
      </c>
      <c r="AJ140" s="44" cm="1">
        <f t="array" aca="1" ref="AJ140" ca="1" xml:space="preserve">
N("initial sens-loopgain")+
$AF140-BoxVal(ROW($AA140),26,COLUMN(INDIRECT("T"&amp;(INT(ROW($AA157)/65))*65+2)))</f>
        <v>-38.799999999999997</v>
      </c>
      <c r="AK140" s="44">
        <f t="shared" ca="1" si="21"/>
        <v>-38.200000000000003</v>
      </c>
      <c r="AL140" s="44" cm="1">
        <f t="array" aca="1" ref="AL140" ca="1" xml:space="preserve">
N("initial sens-loopgain-gain-gain ref-vcm")+
$AH140-
BoxVal(ROW($AA140),26,COLUMN(INDIRECT("T"&amp;(INT(ROW($AA157)/65))*65+2)))-
$AB140-
$W140-
IFERROR(VLOOKUP($AC140,$CT$1:$DC$31,7,FALSE),0)</f>
        <v>-37.774991</v>
      </c>
      <c r="AM140" s="44">
        <f t="shared" ca="1" si="22"/>
        <v>-37.174991000000006</v>
      </c>
      <c r="AN140" s="36" t="str">
        <f t="shared" ca="1" si="18"/>
        <v>00</v>
      </c>
      <c r="AO140" s="36" t="str" cm="1">
        <f t="array" aca="1" ref="AO140" ca="1">ManualLookup(AB140,BoxVal(ROW(AB140),4,COLUMN(AO138)),INDIRECT(DO$3))</f>
        <v>00</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06</v>
      </c>
      <c r="AS140" s="33"/>
    </row>
    <row r="141" spans="19:45" ht="30" customHeight="1" x14ac:dyDescent="0.25">
      <c r="S141" s="7" t="s">
        <v>605</v>
      </c>
      <c r="T141" s="15" t="s">
        <v>991</v>
      </c>
      <c r="U141" s="36" t="str">
        <f t="shared" ca="1" si="16"/>
        <v>0x05=-39.20,-38.80;</v>
      </c>
      <c r="V141" s="37">
        <v>-0.25</v>
      </c>
      <c r="W141" s="37"/>
      <c r="X141" s="38"/>
      <c r="Y141" s="38"/>
      <c r="Z141" s="55">
        <f t="shared" ca="1" si="17"/>
        <v>1.4342239999999997</v>
      </c>
      <c r="AA141" s="39" t="s">
        <v>967</v>
      </c>
      <c r="AB141" s="40">
        <v>0</v>
      </c>
      <c r="AC141" s="40" t="s">
        <v>995</v>
      </c>
      <c r="AD141" s="40">
        <v>1</v>
      </c>
      <c r="AE141" s="41">
        <v>7.6799999999999993E-2</v>
      </c>
      <c r="AF141" s="42">
        <v>-39.200000000000003</v>
      </c>
      <c r="AG141" s="47">
        <f t="shared" si="23"/>
        <v>-38.799999999999997</v>
      </c>
      <c r="AH141" s="43">
        <f t="shared" ca="1" si="19"/>
        <v>-37.765776000000002</v>
      </c>
      <c r="AI141" s="43">
        <f t="shared" ca="1" si="20"/>
        <v>-37.365775999999997</v>
      </c>
      <c r="AJ141" s="44" cm="1">
        <f t="array" aca="1" ref="AJ141" ca="1" xml:space="preserve">
N("initial sens-loopgain")+
$AF141-BoxVal(ROW($AA141),26,COLUMN(INDIRECT("T"&amp;(INT(ROW($AA158)/65))*65+2)))</f>
        <v>-39.200000000000003</v>
      </c>
      <c r="AK141" s="44">
        <f t="shared" ca="1" si="21"/>
        <v>-38.799999999999997</v>
      </c>
      <c r="AL141" s="44" cm="1">
        <f t="array" aca="1" ref="AL141" ca="1" xml:space="preserve">
N("initial sens-loopgain-gain-gain ref-vcm")+
$AH141-
BoxVal(ROW($AA141),26,COLUMN(INDIRECT("T"&amp;(INT(ROW($AA158)/65))*65+2)))-
$AB141-
$W141-
IFERROR(VLOOKUP($AC141,$CT$1:$DC$31,7,FALSE),0)</f>
        <v>-37.765776000000002</v>
      </c>
      <c r="AM141" s="44">
        <f t="shared" ca="1" si="22"/>
        <v>-37.365775999999997</v>
      </c>
      <c r="AN141" s="36" t="str">
        <f t="shared" ca="1" si="18"/>
        <v>00</v>
      </c>
      <c r="AO141" s="36" t="str" cm="1">
        <f t="array" aca="1" ref="AO141" ca="1">ManualLookup(AB141,BoxVal(ROW(AB141),4,COLUMN(AO139)),INDIRECT(DO$3))</f>
        <v>00</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05</v>
      </c>
      <c r="AS141" s="33"/>
    </row>
    <row r="142" spans="19:45" ht="30" customHeight="1" x14ac:dyDescent="0.25">
      <c r="S142" s="7" t="s">
        <v>721</v>
      </c>
      <c r="T142" s="15" t="s">
        <v>26</v>
      </c>
      <c r="U142" s="36" t="str">
        <f t="shared" ca="1" si="16"/>
        <v>0x04=-39.60,-39.20;</v>
      </c>
      <c r="V142" s="37">
        <v>-0.35</v>
      </c>
      <c r="W142" s="37"/>
      <c r="X142" s="38"/>
      <c r="Y142" s="38"/>
      <c r="Z142" s="55">
        <f t="shared" ca="1" si="17"/>
        <v>1.9000179999999998</v>
      </c>
      <c r="AA142" s="39" t="s">
        <v>967</v>
      </c>
      <c r="AB142" s="40">
        <v>0</v>
      </c>
      <c r="AC142" s="40" t="s">
        <v>995</v>
      </c>
      <c r="AD142" s="40">
        <v>1</v>
      </c>
      <c r="AE142" s="41">
        <v>0.1026</v>
      </c>
      <c r="AF142" s="42">
        <v>-39.6</v>
      </c>
      <c r="AG142" s="47">
        <f t="shared" si="23"/>
        <v>-39.200000000000003</v>
      </c>
      <c r="AH142" s="43">
        <f t="shared" ca="1" si="19"/>
        <v>-37.699981999999999</v>
      </c>
      <c r="AI142" s="43">
        <f t="shared" ca="1" si="20"/>
        <v>-37.299982</v>
      </c>
      <c r="AJ142" s="44" cm="1">
        <f t="array" aca="1" ref="AJ142" ca="1" xml:space="preserve">
N("initial sens-loopgain")+
$AF142-BoxVal(ROW($AA142),26,COLUMN(INDIRECT("T"&amp;(INT(ROW($AA159)/65))*65+2)))</f>
        <v>-39.6</v>
      </c>
      <c r="AK142" s="44">
        <f t="shared" ca="1" si="21"/>
        <v>-39.200000000000003</v>
      </c>
      <c r="AL142" s="44" cm="1">
        <f t="array" aca="1" ref="AL142" ca="1" xml:space="preserve">
N("initial sens-loopgain-gain-gain ref-vcm")+
$AH142-
BoxVal(ROW($AA142),26,COLUMN(INDIRECT("T"&amp;(INT(ROW($AA159)/65))*65+2)))-
$AB142-
$W142-
IFERROR(VLOOKUP($AC142,$CT$1:$DC$31,7,FALSE),0)</f>
        <v>-37.699981999999999</v>
      </c>
      <c r="AM142" s="44">
        <f t="shared" ca="1" si="22"/>
        <v>-37.299982</v>
      </c>
      <c r="AN142" s="36" t="str">
        <f t="shared" ca="1" si="18"/>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04</v>
      </c>
      <c r="AS142" s="33"/>
    </row>
    <row r="143" spans="19:45" ht="30" customHeight="1" x14ac:dyDescent="0.25">
      <c r="S143" s="7" t="s">
        <v>20</v>
      </c>
      <c r="T143" s="15">
        <v>-38</v>
      </c>
      <c r="U143" s="36" t="str">
        <f t="shared" ca="1" si="16"/>
        <v>0x0B=-40.00,-39.60;</v>
      </c>
      <c r="V143" s="37">
        <v>-0.4</v>
      </c>
      <c r="W143" s="37"/>
      <c r="X143" s="38"/>
      <c r="Y143" s="38"/>
      <c r="Z143" s="55">
        <f t="shared" ca="1" si="17"/>
        <v>2.3017760000000003</v>
      </c>
      <c r="AA143" s="39" t="s">
        <v>967</v>
      </c>
      <c r="AB143" s="40">
        <v>0</v>
      </c>
      <c r="AC143" s="40" t="s">
        <v>995</v>
      </c>
      <c r="AD143" s="40">
        <v>1</v>
      </c>
      <c r="AE143" s="41">
        <v>0.12320000000000002</v>
      </c>
      <c r="AF143" s="42">
        <v>-40</v>
      </c>
      <c r="AG143" s="47">
        <f t="shared" si="23"/>
        <v>-39.6</v>
      </c>
      <c r="AH143" s="43">
        <f t="shared" ca="1" si="19"/>
        <v>-37.698223999999996</v>
      </c>
      <c r="AI143" s="43">
        <f t="shared" ca="1" si="20"/>
        <v>-37.298224000000005</v>
      </c>
      <c r="AJ143" s="44" cm="1">
        <f t="array" aca="1" ref="AJ143" ca="1" xml:space="preserve">
N("initial sens-loopgain")+
$AF143-BoxVal(ROW($AA143),26,COLUMN(INDIRECT("T"&amp;(INT(ROW($AA160)/65))*65+2)))</f>
        <v>-40</v>
      </c>
      <c r="AK143" s="44">
        <f t="shared" ca="1" si="21"/>
        <v>-39.6</v>
      </c>
      <c r="AL143" s="44" cm="1">
        <f t="array" aca="1" ref="AL143" ca="1" xml:space="preserve">
N("initial sens-loopgain-gain-gain ref-vcm")+
$AH143-
BoxVal(ROW($AA143),26,COLUMN(INDIRECT("T"&amp;(INT(ROW($AA160)/65))*65+2)))-
$AB143-
$W143-
IFERROR(VLOOKUP($AC143,$CT$1:$DC$31,7,FALSE),0)</f>
        <v>-37.698223999999996</v>
      </c>
      <c r="AM143" s="44">
        <f t="shared" ca="1" si="22"/>
        <v>-37.298223999999998</v>
      </c>
      <c r="AN143" s="36" t="str">
        <f t="shared" ca="1" si="18"/>
        <v>00</v>
      </c>
      <c r="AO143" s="36" t="str" cm="1">
        <f t="array" aca="1" ref="AO143" ca="1">ManualLookup(AB143,BoxVal(ROW(AB143),4,COLUMN(AO141)),INDIRECT(DO$3))</f>
        <v>00</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0B</v>
      </c>
      <c r="AS143" s="33"/>
    </row>
    <row r="144" spans="19:45" ht="30" customHeight="1" x14ac:dyDescent="0.25">
      <c r="S144" s="7" t="s">
        <v>691</v>
      </c>
      <c r="T144" s="15" t="s">
        <v>992</v>
      </c>
      <c r="U144" s="36"/>
      <c r="V144" s="37"/>
      <c r="W144" s="37"/>
      <c r="X144" s="38"/>
      <c r="Y144" s="68"/>
      <c r="Z144" s="55"/>
      <c r="AA144" s="39"/>
      <c r="AB144" s="40"/>
      <c r="AC144" s="40"/>
      <c r="AD144" s="40"/>
      <c r="AE144" s="41"/>
      <c r="AF144" s="42"/>
      <c r="AG144" s="47"/>
      <c r="AH144" s="43"/>
      <c r="AI144" s="43"/>
      <c r="AJ144" s="44"/>
      <c r="AK144" s="44"/>
      <c r="AL144" s="44"/>
      <c r="AM144" s="44"/>
      <c r="AN144" s="36"/>
      <c r="AO144" s="36"/>
      <c r="AP144" s="36"/>
      <c r="AQ144" s="36"/>
      <c r="AR144" s="36"/>
      <c r="AS144" s="33"/>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2.15</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13V_NormalMode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M402ZE</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45105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10.2V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11.4V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inc_iqo,sel_diocpfil</v>
      </c>
      <c r="AD196" s="8"/>
    </row>
    <row r="197" spans="19:45" ht="30" customHeight="1" x14ac:dyDescent="0.25">
      <c r="S197" s="7" t="s">
        <v>24</v>
      </c>
      <c r="T197" s="15" t="s">
        <v>450</v>
      </c>
      <c r="U197" s="5" t="s">
        <v>23</v>
      </c>
      <c r="V197" s="7" t="str">
        <f>VLOOKUP(U196,$DX$1:$DZ$21,2,FALSE)</f>
        <v>Bit4,2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453</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517</v>
      </c>
      <c r="U200" s="36" t="str">
        <f t="shared" ref="U200:U209" ca="1" si="24">ConfigCode($AA200,$AN200,$AO200,$AP200,$AQ200,$AR200,$AF200,$AG200,2)</f>
        <v>0x03=-36.60,-35.70;</v>
      </c>
      <c r="V200" s="37"/>
      <c r="W200" s="37"/>
      <c r="X200" s="38"/>
      <c r="Y200" s="38"/>
      <c r="Z200" s="55">
        <f t="shared" ref="Z200:Z209" ca="1" si="25" xml:space="preserve">
N("vbias,vlookup vbias range")+
VLOOKUP($AA200,INDIRECT(BoxVal(ROW($AA200),34,COLUMN(T196))),2,FALSE)+
N("gain")+
$AB200+
N("vcm")+
VLOOKUP($AC200,$CT$1:$DC$31,7,FALSE)+
N("(vbias*vcp*vbg-vbias)*sensor ratio")+
VbiasCal($AA200,$AD200,$AE200,BoxVal(ROW($AC200),18,COLUMN($T$22)))+
N("vbias ref+gain ref")+
$V200+$W200</f>
        <v>-1.6842239999999997</v>
      </c>
      <c r="AA200" s="39" t="s">
        <v>967</v>
      </c>
      <c r="AB200" s="40">
        <v>0</v>
      </c>
      <c r="AC200" s="40" t="s">
        <v>995</v>
      </c>
      <c r="AD200" s="40">
        <v>1</v>
      </c>
      <c r="AE200" s="41">
        <v>-7.6799999999999993E-2</v>
      </c>
      <c r="AF200" s="42">
        <v>-36.6</v>
      </c>
      <c r="AG200" s="42">
        <v>-35.700000000000003</v>
      </c>
      <c r="AH200" s="43">
        <f ca="1">$AF200+$Z200</f>
        <v>-38.284224000000002</v>
      </c>
      <c r="AI200" s="43">
        <f ca="1">$AG200+$Z200</f>
        <v>-37.384224000000003</v>
      </c>
      <c r="AJ200" s="44" cm="1">
        <f t="array" aca="1" ref="AJ200" ca="1" xml:space="preserve">
N("initial sens-loopgain")+
$AF200-BoxVal(ROW($AA200),26,COLUMN(INDIRECT("T"&amp;(INT(ROW($AA217)/65))*65+2)))</f>
        <v>-36.6</v>
      </c>
      <c r="AK200" s="44">
        <f ca="1">AJ200+(AG200-AF200)</f>
        <v>-35.700000000000003</v>
      </c>
      <c r="AL200" s="44" cm="1">
        <f t="array" aca="1" ref="AL200" ca="1" xml:space="preserve">
N("initial sens-loopgain-gain-gain ref-vcm")+
$AH200-
BoxVal(ROW($AA200),26,COLUMN(INDIRECT("T"&amp;(INT(ROW($AA217)/65))*65+2)))-
$AB200-
$W200-
IFERROR(VLOOKUP($AC200,$CT$1:$DC$31,7,FALSE),0)</f>
        <v>-38.284224000000002</v>
      </c>
      <c r="AM200" s="44">
        <f ca="1">AL200+(AG200-AF200)</f>
        <v>-37.384224000000003</v>
      </c>
      <c r="AN200" s="36" t="str">
        <f t="shared" ref="AN200:AN209" ca="1" si="26">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03</v>
      </c>
      <c r="AS200" s="33"/>
    </row>
    <row r="201" spans="19:45" ht="30" customHeight="1" x14ac:dyDescent="0.25">
      <c r="S201" s="7" t="s">
        <v>13</v>
      </c>
      <c r="T201" s="15">
        <v>2110</v>
      </c>
      <c r="U201" s="36" t="str">
        <f t="shared" ca="1" si="24"/>
        <v>0x02=-37.20,-36.60;</v>
      </c>
      <c r="V201" s="37"/>
      <c r="W201" s="37"/>
      <c r="X201" s="38"/>
      <c r="Y201" s="38"/>
      <c r="Z201" s="55">
        <f t="shared" ca="1" si="25"/>
        <v>-1.1250089999999999</v>
      </c>
      <c r="AA201" s="39" t="s">
        <v>967</v>
      </c>
      <c r="AB201" s="40">
        <v>0</v>
      </c>
      <c r="AC201" s="40" t="s">
        <v>995</v>
      </c>
      <c r="AD201" s="40">
        <v>1</v>
      </c>
      <c r="AE201" s="41">
        <v>-5.1299999999999998E-2</v>
      </c>
      <c r="AF201" s="42">
        <v>-37.200000000000003</v>
      </c>
      <c r="AG201" s="47">
        <f>AF200</f>
        <v>-36.6</v>
      </c>
      <c r="AH201" s="43">
        <f t="shared" ref="AH201:AH209" ca="1" si="27">$AF201+$Z201</f>
        <v>-38.325009000000001</v>
      </c>
      <c r="AI201" s="43">
        <f t="shared" ref="AI201:AI209" ca="1" si="28">$AG201+$Z201</f>
        <v>-37.725009</v>
      </c>
      <c r="AJ201" s="44" cm="1">
        <f t="array" aca="1" ref="AJ201" ca="1" xml:space="preserve">
N("initial sens-loopgain")+
$AF201-BoxVal(ROW($AA201),26,COLUMN(INDIRECT("T"&amp;(INT(ROW($AA218)/65))*65+2)))</f>
        <v>-37.200000000000003</v>
      </c>
      <c r="AK201" s="44">
        <f t="shared" ref="AK201:AK208" ca="1" si="29">AJ201+(AG201-AF201)</f>
        <v>-36.6</v>
      </c>
      <c r="AL201" s="44" cm="1">
        <f t="array" aca="1" ref="AL201" ca="1" xml:space="preserve">
N("initial sens-loopgain-gain-gain ref-vcm")+
$AH201-
BoxVal(ROW($AA201),26,COLUMN(INDIRECT("T"&amp;(INT(ROW($AA218)/65))*65+2)))-
$AB201-
$W201-
IFERROR(VLOOKUP($AC201,$CT$1:$DC$31,7,FALSE),0)</f>
        <v>-38.325009000000001</v>
      </c>
      <c r="AM201" s="44">
        <f t="shared" ref="AM201:AM208" ca="1" si="30">AL201+(AG201-AF201)</f>
        <v>-37.725009</v>
      </c>
      <c r="AN201" s="36" t="str">
        <f t="shared" ca="1" si="26"/>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02</v>
      </c>
      <c r="AS201" s="33"/>
    </row>
    <row r="202" spans="19:45" ht="30" customHeight="1" x14ac:dyDescent="0.25">
      <c r="S202" s="26"/>
      <c r="T202" s="17"/>
      <c r="U202" s="36" t="str">
        <f t="shared" ca="1" si="24"/>
        <v>0x01=-37.80,-37.20;</v>
      </c>
      <c r="V202" s="37"/>
      <c r="W202" s="37"/>
      <c r="X202" s="38"/>
      <c r="Y202" s="38"/>
      <c r="Z202" s="55">
        <f t="shared" ca="1" si="25"/>
        <v>-0.56140800000000002</v>
      </c>
      <c r="AA202" s="39" t="s">
        <v>967</v>
      </c>
      <c r="AB202" s="40">
        <v>0</v>
      </c>
      <c r="AC202" s="40" t="s">
        <v>995</v>
      </c>
      <c r="AD202" s="40">
        <v>1</v>
      </c>
      <c r="AE202" s="41">
        <v>-2.5600000000000001E-2</v>
      </c>
      <c r="AF202" s="42">
        <v>-37.799999999999997</v>
      </c>
      <c r="AG202" s="47">
        <f t="shared" ref="AG202:AG208" si="31">AF201</f>
        <v>-37.200000000000003</v>
      </c>
      <c r="AH202" s="43">
        <f t="shared" ca="1" si="27"/>
        <v>-38.361407999999997</v>
      </c>
      <c r="AI202" s="43">
        <f t="shared" ca="1" si="28"/>
        <v>-37.761408000000003</v>
      </c>
      <c r="AJ202" s="44" cm="1">
        <f t="array" aca="1" ref="AJ202" ca="1" xml:space="preserve">
N("initial sens-loopgain")+
$AF202-BoxVal(ROW($AA202),26,COLUMN(INDIRECT("T"&amp;(INT(ROW($AA219)/65))*65+2)))</f>
        <v>-37.799999999999997</v>
      </c>
      <c r="AK202" s="44">
        <f t="shared" ca="1" si="29"/>
        <v>-37.200000000000003</v>
      </c>
      <c r="AL202" s="44" cm="1">
        <f t="array" aca="1" ref="AL202" ca="1" xml:space="preserve">
N("initial sens-loopgain-gain-gain ref-vcm")+
$AH202-
BoxVal(ROW($AA202),26,COLUMN(INDIRECT("T"&amp;(INT(ROW($AA219)/65))*65+2)))-
$AB202-
$W202-
IFERROR(VLOOKUP($AC202,$CT$1:$DC$31,7,FALSE),0)</f>
        <v>-38.361407999999997</v>
      </c>
      <c r="AM202" s="44">
        <f t="shared" ca="1" si="30"/>
        <v>-37.761408000000003</v>
      </c>
      <c r="AN202" s="36" t="str">
        <f t="shared" ca="1" si="26"/>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01</v>
      </c>
      <c r="AS202" s="33"/>
    </row>
    <row r="203" spans="19:45" ht="30" customHeight="1" x14ac:dyDescent="0.25">
      <c r="S203" s="7" t="s">
        <v>19</v>
      </c>
      <c r="T203" s="15" t="s">
        <v>967</v>
      </c>
      <c r="U203" s="36" t="str">
        <f t="shared" ca="1" si="24"/>
        <v>0x00=-38.20,-37.80;</v>
      </c>
      <c r="V203" s="37"/>
      <c r="W203" s="37"/>
      <c r="X203" s="38"/>
      <c r="Y203" s="38"/>
      <c r="Z203" s="55">
        <f t="shared" ca="1" si="25"/>
        <v>0</v>
      </c>
      <c r="AA203" s="39" t="s">
        <v>967</v>
      </c>
      <c r="AB203" s="40">
        <v>0</v>
      </c>
      <c r="AC203" s="40" t="s">
        <v>995</v>
      </c>
      <c r="AD203" s="40">
        <v>1</v>
      </c>
      <c r="AE203" s="41">
        <v>0</v>
      </c>
      <c r="AF203" s="42">
        <v>-38.200000000000003</v>
      </c>
      <c r="AG203" s="47">
        <f t="shared" si="31"/>
        <v>-37.799999999999997</v>
      </c>
      <c r="AH203" s="43">
        <f t="shared" ca="1" si="27"/>
        <v>-38.200000000000003</v>
      </c>
      <c r="AI203" s="43">
        <f t="shared" ca="1" si="28"/>
        <v>-37.799999999999997</v>
      </c>
      <c r="AJ203" s="44" cm="1">
        <f t="array" aca="1" ref="AJ203" ca="1" xml:space="preserve">
N("initial sens-loopgain")+
$AF203-BoxVal(ROW($AA203),26,COLUMN(INDIRECT("T"&amp;(INT(ROW($AA220)/65))*65+2)))</f>
        <v>-38.200000000000003</v>
      </c>
      <c r="AK203" s="44">
        <f t="shared" ca="1" si="29"/>
        <v>-37.799999999999997</v>
      </c>
      <c r="AL203" s="44" cm="1">
        <f t="array" aca="1" ref="AL203" ca="1" xml:space="preserve">
N("initial sens-loopgain-gain-gain ref-vcm")+
$AH203-
BoxVal(ROW($AA203),26,COLUMN(INDIRECT("T"&amp;(INT(ROW($AA220)/65))*65+2)))-
$AB203-
$W203-
IFERROR(VLOOKUP($AC203,$CT$1:$DC$31,7,FALSE),0)</f>
        <v>-38.200000000000003</v>
      </c>
      <c r="AM203" s="44">
        <f t="shared" ca="1" si="30"/>
        <v>-37.799999999999997</v>
      </c>
      <c r="AN203" s="36" t="str">
        <f t="shared" ca="1" si="26"/>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3"/>
    </row>
    <row r="204" spans="19:45" ht="30" customHeight="1" x14ac:dyDescent="0.25">
      <c r="S204" s="7" t="s">
        <v>15</v>
      </c>
      <c r="T204" s="15" t="s">
        <v>436</v>
      </c>
      <c r="U204" s="36" t="str">
        <f t="shared" ca="1" si="24"/>
        <v>0x07=-38.80,-38.20;</v>
      </c>
      <c r="V204" s="37">
        <v>-0.05</v>
      </c>
      <c r="W204" s="37"/>
      <c r="X204" s="38"/>
      <c r="Y204" s="38"/>
      <c r="Z204" s="55">
        <f t="shared" ca="1" si="25"/>
        <v>0.51140799999999997</v>
      </c>
      <c r="AA204" s="39" t="s">
        <v>967</v>
      </c>
      <c r="AB204" s="40">
        <v>0</v>
      </c>
      <c r="AC204" s="40" t="s">
        <v>995</v>
      </c>
      <c r="AD204" s="40">
        <v>1</v>
      </c>
      <c r="AE204" s="41">
        <v>2.5600000000000001E-2</v>
      </c>
      <c r="AF204" s="42">
        <v>-38.799999999999997</v>
      </c>
      <c r="AG204" s="47">
        <f t="shared" si="31"/>
        <v>-38.200000000000003</v>
      </c>
      <c r="AH204" s="43">
        <f t="shared" ca="1" si="27"/>
        <v>-38.288591999999994</v>
      </c>
      <c r="AI204" s="43">
        <f t="shared" ca="1" si="28"/>
        <v>-37.688592</v>
      </c>
      <c r="AJ204" s="44" cm="1">
        <f t="array" aca="1" ref="AJ204" ca="1" xml:space="preserve">
N("initial sens-loopgain")+
$AF204-BoxVal(ROW($AA204),26,COLUMN(INDIRECT("T"&amp;(INT(ROW($AA221)/65))*65+2)))</f>
        <v>-38.799999999999997</v>
      </c>
      <c r="AK204" s="44">
        <f t="shared" ca="1" si="29"/>
        <v>-38.200000000000003</v>
      </c>
      <c r="AL204" s="44" cm="1">
        <f t="array" aca="1" ref="AL204" ca="1" xml:space="preserve">
N("initial sens-loopgain-gain-gain ref-vcm")+
$AH204-
BoxVal(ROW($AA204),26,COLUMN(INDIRECT("T"&amp;(INT(ROW($AA221)/65))*65+2)))-
$AB204-
$W204-
IFERROR(VLOOKUP($AC204,$CT$1:$DC$31,7,FALSE),0)</f>
        <v>-38.288591999999994</v>
      </c>
      <c r="AM204" s="44">
        <f t="shared" ca="1" si="30"/>
        <v>-37.688592</v>
      </c>
      <c r="AN204" s="36" t="str">
        <f t="shared" ca="1" si="26"/>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07</v>
      </c>
      <c r="AS204" s="33"/>
    </row>
    <row r="205" spans="19:45" ht="30" customHeight="1" x14ac:dyDescent="0.25">
      <c r="S205" s="7" t="s">
        <v>705</v>
      </c>
      <c r="T205" s="15" t="s">
        <v>990</v>
      </c>
      <c r="U205" s="36" t="str">
        <f t="shared" ca="1" si="24"/>
        <v>0x06=-39.40,-38.80;</v>
      </c>
      <c r="V205" s="37">
        <v>-0.1</v>
      </c>
      <c r="W205" s="37"/>
      <c r="X205" s="38"/>
      <c r="Y205" s="38"/>
      <c r="Z205" s="55">
        <f t="shared" ca="1" si="25"/>
        <v>1.0250089999999998</v>
      </c>
      <c r="AA205" s="39" t="s">
        <v>967</v>
      </c>
      <c r="AB205" s="40">
        <v>0</v>
      </c>
      <c r="AC205" s="40" t="s">
        <v>995</v>
      </c>
      <c r="AD205" s="40">
        <v>1</v>
      </c>
      <c r="AE205" s="41">
        <v>5.1299999999999998E-2</v>
      </c>
      <c r="AF205" s="42">
        <v>-39.4</v>
      </c>
      <c r="AG205" s="47">
        <f t="shared" si="31"/>
        <v>-38.799999999999997</v>
      </c>
      <c r="AH205" s="43">
        <f t="shared" ca="1" si="27"/>
        <v>-38.374991000000001</v>
      </c>
      <c r="AI205" s="43">
        <f t="shared" ca="1" si="28"/>
        <v>-37.774991</v>
      </c>
      <c r="AJ205" s="44" cm="1">
        <f t="array" aca="1" ref="AJ205" ca="1" xml:space="preserve">
N("initial sens-loopgain")+
$AF205-BoxVal(ROW($AA205),26,COLUMN(INDIRECT("T"&amp;(INT(ROW($AA222)/65))*65+2)))</f>
        <v>-39.4</v>
      </c>
      <c r="AK205" s="44">
        <f t="shared" ca="1" si="29"/>
        <v>-38.799999999999997</v>
      </c>
      <c r="AL205" s="44" cm="1">
        <f t="array" aca="1" ref="AL205" ca="1" xml:space="preserve">
N("initial sens-loopgain-gain-gain ref-vcm")+
$AH205-
BoxVal(ROW($AA205),26,COLUMN(INDIRECT("T"&amp;(INT(ROW($AA222)/65))*65+2)))-
$AB205-
$W205-
IFERROR(VLOOKUP($AC205,$CT$1:$DC$31,7,FALSE),0)</f>
        <v>-38.374991000000001</v>
      </c>
      <c r="AM205" s="44">
        <f t="shared" ca="1" si="30"/>
        <v>-37.774991</v>
      </c>
      <c r="AN205" s="36" t="str">
        <f t="shared" ca="1" si="26"/>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06</v>
      </c>
      <c r="AS205" s="33"/>
    </row>
    <row r="206" spans="19:45" ht="30" customHeight="1" x14ac:dyDescent="0.25">
      <c r="S206" s="7" t="s">
        <v>605</v>
      </c>
      <c r="T206" s="15" t="s">
        <v>991</v>
      </c>
      <c r="U206" s="36" t="str">
        <f t="shared" ca="1" si="24"/>
        <v>0x05=-39.80,-39.40;</v>
      </c>
      <c r="V206" s="37">
        <v>-0.25</v>
      </c>
      <c r="W206" s="37"/>
      <c r="X206" s="38"/>
      <c r="Y206" s="38"/>
      <c r="Z206" s="55">
        <f t="shared" ca="1" si="25"/>
        <v>1.4342239999999997</v>
      </c>
      <c r="AA206" s="39" t="s">
        <v>967</v>
      </c>
      <c r="AB206" s="40">
        <v>0</v>
      </c>
      <c r="AC206" s="40" t="s">
        <v>995</v>
      </c>
      <c r="AD206" s="40">
        <v>1</v>
      </c>
      <c r="AE206" s="41">
        <v>7.6799999999999993E-2</v>
      </c>
      <c r="AF206" s="42">
        <v>-39.799999999999997</v>
      </c>
      <c r="AG206" s="47">
        <f t="shared" si="31"/>
        <v>-39.4</v>
      </c>
      <c r="AH206" s="43">
        <f t="shared" ca="1" si="27"/>
        <v>-38.365775999999997</v>
      </c>
      <c r="AI206" s="43">
        <f t="shared" ca="1" si="28"/>
        <v>-37.965775999999998</v>
      </c>
      <c r="AJ206" s="44" cm="1">
        <f t="array" aca="1" ref="AJ206" ca="1" xml:space="preserve">
N("initial sens-loopgain")+
$AF206-BoxVal(ROW($AA206),26,COLUMN(INDIRECT("T"&amp;(INT(ROW($AA223)/65))*65+2)))</f>
        <v>-39.799999999999997</v>
      </c>
      <c r="AK206" s="44">
        <f t="shared" ca="1" si="29"/>
        <v>-39.4</v>
      </c>
      <c r="AL206" s="44" cm="1">
        <f t="array" aca="1" ref="AL206" ca="1" xml:space="preserve">
N("initial sens-loopgain-gain-gain ref-vcm")+
$AH206-
BoxVal(ROW($AA206),26,COLUMN(INDIRECT("T"&amp;(INT(ROW($AA223)/65))*65+2)))-
$AB206-
$W206-
IFERROR(VLOOKUP($AC206,$CT$1:$DC$31,7,FALSE),0)</f>
        <v>-38.365775999999997</v>
      </c>
      <c r="AM206" s="44">
        <f t="shared" ca="1" si="30"/>
        <v>-37.965775999999998</v>
      </c>
      <c r="AN206" s="36" t="str">
        <f t="shared" ca="1" si="26"/>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05</v>
      </c>
      <c r="AS206" s="33"/>
    </row>
    <row r="207" spans="19:45" ht="30" customHeight="1" x14ac:dyDescent="0.25">
      <c r="S207" s="7" t="s">
        <v>721</v>
      </c>
      <c r="T207" s="15" t="s">
        <v>26</v>
      </c>
      <c r="U207" s="36" t="str">
        <f t="shared" ca="1" si="24"/>
        <v>0x04=-40.20,-39.80;</v>
      </c>
      <c r="V207" s="37">
        <v>-0.35</v>
      </c>
      <c r="W207" s="37"/>
      <c r="X207" s="38"/>
      <c r="Y207" s="38"/>
      <c r="Z207" s="55">
        <f t="shared" ca="1" si="25"/>
        <v>1.9000179999999998</v>
      </c>
      <c r="AA207" s="39" t="s">
        <v>967</v>
      </c>
      <c r="AB207" s="40">
        <v>0</v>
      </c>
      <c r="AC207" s="40" t="s">
        <v>995</v>
      </c>
      <c r="AD207" s="40">
        <v>1</v>
      </c>
      <c r="AE207" s="41">
        <v>0.1026</v>
      </c>
      <c r="AF207" s="42">
        <v>-40.200000000000003</v>
      </c>
      <c r="AG207" s="47">
        <f t="shared" si="31"/>
        <v>-39.799999999999997</v>
      </c>
      <c r="AH207" s="43">
        <f t="shared" ca="1" si="27"/>
        <v>-38.299982</v>
      </c>
      <c r="AI207" s="43">
        <f t="shared" ca="1" si="28"/>
        <v>-37.899981999999994</v>
      </c>
      <c r="AJ207" s="44" cm="1">
        <f t="array" aca="1" ref="AJ207" ca="1" xml:space="preserve">
N("initial sens-loopgain")+
$AF207-BoxVal(ROW($AA207),26,COLUMN(INDIRECT("T"&amp;(INT(ROW($AA224)/65))*65+2)))</f>
        <v>-40.200000000000003</v>
      </c>
      <c r="AK207" s="44">
        <f t="shared" ca="1" si="29"/>
        <v>-39.799999999999997</v>
      </c>
      <c r="AL207" s="44" cm="1">
        <f t="array" aca="1" ref="AL207" ca="1" xml:space="preserve">
N("initial sens-loopgain-gain-gain ref-vcm")+
$AH207-
BoxVal(ROW($AA207),26,COLUMN(INDIRECT("T"&amp;(INT(ROW($AA224)/65))*65+2)))-
$AB207-
$W207-
IFERROR(VLOOKUP($AC207,$CT$1:$DC$31,7,FALSE),0)</f>
        <v>-38.299982</v>
      </c>
      <c r="AM207" s="44">
        <f t="shared" ca="1" si="30"/>
        <v>-37.899981999999994</v>
      </c>
      <c r="AN207" s="36" t="str">
        <f t="shared" ca="1" si="26"/>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04</v>
      </c>
      <c r="AS207" s="33"/>
    </row>
    <row r="208" spans="19:45" ht="30" customHeight="1" x14ac:dyDescent="0.25">
      <c r="S208" s="7" t="s">
        <v>20</v>
      </c>
      <c r="T208" s="15">
        <v>-38</v>
      </c>
      <c r="U208" s="36" t="str">
        <f t="shared" ca="1" si="24"/>
        <v>0x0B=-40.40,-40.20;</v>
      </c>
      <c r="V208" s="37">
        <v>-0.6</v>
      </c>
      <c r="W208" s="37"/>
      <c r="X208" s="38"/>
      <c r="Y208" s="38"/>
      <c r="Z208" s="55">
        <f t="shared" ca="1" si="25"/>
        <v>2.1017760000000001</v>
      </c>
      <c r="AA208" s="39" t="s">
        <v>967</v>
      </c>
      <c r="AB208" s="40">
        <v>0</v>
      </c>
      <c r="AC208" s="40" t="s">
        <v>995</v>
      </c>
      <c r="AD208" s="40">
        <v>1</v>
      </c>
      <c r="AE208" s="41">
        <v>0.12320000000000002</v>
      </c>
      <c r="AF208" s="42">
        <v>-40.4</v>
      </c>
      <c r="AG208" s="47">
        <f t="shared" si="31"/>
        <v>-40.200000000000003</v>
      </c>
      <c r="AH208" s="43">
        <f t="shared" ca="1" si="27"/>
        <v>-38.298223999999998</v>
      </c>
      <c r="AI208" s="43">
        <f t="shared" ca="1" si="28"/>
        <v>-38.098224000000002</v>
      </c>
      <c r="AJ208" s="44" cm="1">
        <f t="array" aca="1" ref="AJ208" ca="1" xml:space="preserve">
N("initial sens-loopgain")+
$AF208-BoxVal(ROW($AA208),26,COLUMN(INDIRECT("T"&amp;(INT(ROW($AA225)/65))*65+2)))</f>
        <v>-40.4</v>
      </c>
      <c r="AK208" s="44">
        <f t="shared" ca="1" si="29"/>
        <v>-40.200000000000003</v>
      </c>
      <c r="AL208" s="44" cm="1">
        <f t="array" aca="1" ref="AL208" ca="1" xml:space="preserve">
N("initial sens-loopgain-gain-gain ref-vcm")+
$AH208-
BoxVal(ROW($AA208),26,COLUMN(INDIRECT("T"&amp;(INT(ROW($AA225)/65))*65+2)))-
$AB208-
$W208-
IFERROR(VLOOKUP($AC208,$CT$1:$DC$31,7,FALSE),0)</f>
        <v>-38.298223999999998</v>
      </c>
      <c r="AM208" s="44">
        <f t="shared" ca="1" si="30"/>
        <v>-38.098224000000002</v>
      </c>
      <c r="AN208" s="36" t="str">
        <f t="shared" ca="1" si="26"/>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0B</v>
      </c>
      <c r="AS208" s="33"/>
    </row>
    <row r="209" spans="19:45" ht="30" customHeight="1" x14ac:dyDescent="0.25">
      <c r="S209" s="7" t="s">
        <v>691</v>
      </c>
      <c r="T209" s="15" t="s">
        <v>992</v>
      </c>
      <c r="U209" s="36" t="str">
        <f t="shared" ca="1" si="24"/>
        <v>0x0A=-41.00,-40.40;</v>
      </c>
      <c r="V209" s="37">
        <v>-0.8</v>
      </c>
      <c r="W209" s="37"/>
      <c r="X209" s="38"/>
      <c r="Y209" s="68"/>
      <c r="Z209" s="55">
        <f t="shared" ca="1" si="25"/>
        <v>2.4609909999999999</v>
      </c>
      <c r="AA209" s="39" t="s">
        <v>967</v>
      </c>
      <c r="AB209" s="40">
        <v>0</v>
      </c>
      <c r="AC209" s="40" t="s">
        <v>995</v>
      </c>
      <c r="AD209" s="40">
        <v>1</v>
      </c>
      <c r="AE209" s="41">
        <v>0.1487</v>
      </c>
      <c r="AF209" s="42">
        <v>-41</v>
      </c>
      <c r="AG209" s="47">
        <f t="shared" ref="AG209" si="32">AF208</f>
        <v>-40.4</v>
      </c>
      <c r="AH209" s="43">
        <f t="shared" ca="1" si="27"/>
        <v>-38.539009</v>
      </c>
      <c r="AI209" s="43">
        <f t="shared" ca="1" si="28"/>
        <v>-37.939008999999999</v>
      </c>
      <c r="AJ209" s="44" cm="1">
        <f t="array" aca="1" ref="AJ209" ca="1" xml:space="preserve">
N("initial sens-loopgain")+
$AF209-BoxVal(ROW($AA209),26,COLUMN(INDIRECT("T"&amp;(INT(ROW($AA226)/65))*65+2)))</f>
        <v>-41</v>
      </c>
      <c r="AK209" s="44">
        <f t="shared" ref="AK209" ca="1" si="33">AJ209+(AG209-AF209)</f>
        <v>-40.4</v>
      </c>
      <c r="AL209" s="44" cm="1">
        <f t="array" aca="1" ref="AL209" ca="1" xml:space="preserve">
N("initial sens-loopgain-gain-gain ref-vcm")+
$AH209-
BoxVal(ROW($AA209),26,COLUMN(INDIRECT("T"&amp;(INT(ROW($AA226)/65))*65+2)))-
$AB209-
$W209-
IFERROR(VLOOKUP($AC209,$CT$1:$DC$31,7,FALSE),0)</f>
        <v>-38.539009</v>
      </c>
      <c r="AM209" s="44">
        <f t="shared" ref="AM209" ca="1" si="34">AL209+(AG209-AF209)</f>
        <v>-37.939008999999999</v>
      </c>
      <c r="AN209" s="36" t="str">
        <f t="shared" ca="1" si="26"/>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0A</v>
      </c>
      <c r="AS209" s="33"/>
    </row>
    <row r="210" spans="19:45" ht="30" customHeight="1" x14ac:dyDescent="0.25">
      <c r="S210" s="7" t="s">
        <v>544</v>
      </c>
      <c r="T210" s="15" t="s">
        <v>993</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VLOOKUP(T199,MPN!$A$1:$E$997,4,FALSE)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VLOOKUP($T199,MPN!$A$1:$E$497,2,FALSE)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M402ZE</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VLOOKUP($T199,MPN!$A$1:$E$497,5,FALSE)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45174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7.8V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9.6V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10.2V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10.8V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11.4V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976</v>
      </c>
      <c r="V261" s="12"/>
      <c r="W261" s="65"/>
      <c r="X261" s="12"/>
      <c r="Y261" s="7" t="str">
        <f>VLOOKUP(U261,$DX$1:$DZ$21,3,FALSE)</f>
        <v>inc_iqo,sel_diocpfil</v>
      </c>
      <c r="AD261" s="8"/>
    </row>
    <row r="262" spans="19:45" ht="30" customHeight="1" x14ac:dyDescent="0.25">
      <c r="S262" s="7" t="s">
        <v>24</v>
      </c>
      <c r="T262" s="15" t="s">
        <v>433</v>
      </c>
      <c r="U262" s="5" t="s">
        <v>23</v>
      </c>
      <c r="V262" s="7" t="str">
        <f>VLOOKUP(U261,$DX$1:$DZ$21,2,FALSE)</f>
        <v>Bit4,2</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t="s">
        <v>1048</v>
      </c>
      <c r="AK262" s="16"/>
      <c r="AL262" s="16"/>
      <c r="AM262" s="16"/>
      <c r="AN262" s="16"/>
      <c r="AO262" s="16"/>
      <c r="AP262" s="16"/>
      <c r="AQ262" s="16"/>
      <c r="AR262" s="16"/>
      <c r="AS262" s="16"/>
    </row>
    <row r="263" spans="19:45" ht="30" customHeight="1" x14ac:dyDescent="0.25">
      <c r="S263" s="7" t="s">
        <v>5</v>
      </c>
      <c r="T263" s="15" t="s">
        <v>453</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1045</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non</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517</v>
      </c>
      <c r="U265" s="36" t="str">
        <f t="shared" ref="U265:U273" ca="1" si="35">ConfigCode($AA265,$AN265,$AO265,$AP265,$AQ265,$AR265,$AF265,$AG265,2)</f>
        <v>0x03=-36.60,-35.70;</v>
      </c>
      <c r="V265" s="37"/>
      <c r="W265" s="37"/>
      <c r="X265" s="38"/>
      <c r="Y265" s="38"/>
      <c r="Z265" s="55">
        <f t="shared" ref="Z265:Z273" ca="1" si="36" xml:space="preserve">
N("vbias,vlookup vbias range")+
VLOOKUP($AA265,INDIRECT(BoxVal(ROW($AA265),34,COLUMN(T261))),2,FALSE)+
N("gain")+
$AB265+
N("vcm")+
VLOOKUP($AC265,$CT$1:$DC$31,7,FALSE)+
N("(vbias*vcp*vbg-vbias)*sensor ratio")+
VbiasCal($AA265,$AD265,$AE265,BoxVal(ROW($AC265),18,COLUMN($T$22)))+
N("vbias ref+gain ref")+
$V265+$W265</f>
        <v>-1.3870079999999998</v>
      </c>
      <c r="AA265" s="39" t="s">
        <v>1005</v>
      </c>
      <c r="AB265" s="40">
        <v>0</v>
      </c>
      <c r="AC265" s="40" t="s">
        <v>995</v>
      </c>
      <c r="AD265" s="40">
        <v>1</v>
      </c>
      <c r="AE265" s="41">
        <v>-7.6799999999999993E-2</v>
      </c>
      <c r="AF265" s="42">
        <v>-36.6</v>
      </c>
      <c r="AG265" s="42">
        <v>-35.700000000000003</v>
      </c>
      <c r="AH265" s="43">
        <f ca="1">$AF265+$Z265</f>
        <v>-37.987008000000003</v>
      </c>
      <c r="AI265" s="43">
        <f ca="1">$AG265+$Z265</f>
        <v>-37.087008000000004</v>
      </c>
      <c r="AJ265" s="44" cm="1">
        <f t="array" aca="1" ref="AJ265" ca="1" xml:space="preserve">
N("initial sens-loopgain")+
$AF265-BoxVal(ROW($AA265),26,COLUMN(INDIRECT("T"&amp;(INT(ROW($AA282)/65))*65+2)))</f>
        <v>-36.6</v>
      </c>
      <c r="AK265" s="44">
        <f ca="1">AJ265+(AG265-AF265)</f>
        <v>-35.700000000000003</v>
      </c>
      <c r="AL265" s="44" cm="1">
        <f t="array" aca="1" ref="AL265" ca="1" xml:space="preserve">
N("initial sens-loopgain-gain-gain ref-vcm")+
$AH265-
BoxVal(ROW($AA265),26,COLUMN(INDIRECT("T"&amp;(INT(ROW($AA282)/65))*65+2)))-
$AB265-
$W265-
IFERROR(VLOOKUP($AC265,$CT$1:$DC$31,7,FALSE),0)</f>
        <v>-37.987008000000003</v>
      </c>
      <c r="AM265" s="44">
        <f ca="1">AL265+(AG265-AF265)</f>
        <v>-37.087008000000004</v>
      </c>
      <c r="AN265" s="36" t="str">
        <f t="shared" ref="AN265:AN273" ca="1" si="37">IF(BoxVal(ROW(AA265),9,COLUMN(T263))="FIX","00",ManualLookup(AA265,BoxVal(ROW(AA265),4,COLUMN(AN263)),INDIRECT(DN$3)))</f>
        <v>00</v>
      </c>
      <c r="AO265" s="36" t="str" cm="1">
        <f t="array" aca="1" ref="AO265" ca="1">ManualLookup(AB265,BoxVal(ROW(AB265),4,COLUMN(AO263)),INDIRECT(DO$3))</f>
        <v>00</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03</v>
      </c>
      <c r="AS265" s="33"/>
    </row>
    <row r="266" spans="19:45" ht="30" customHeight="1" x14ac:dyDescent="0.25">
      <c r="S266" s="7" t="s">
        <v>13</v>
      </c>
      <c r="T266" s="15" t="s">
        <v>399</v>
      </c>
      <c r="U266" s="36" t="str">
        <f t="shared" ca="1" si="35"/>
        <v>0x02=-37.20,-36.60;</v>
      </c>
      <c r="V266" s="37"/>
      <c r="W266" s="37"/>
      <c r="X266" s="38"/>
      <c r="Y266" s="38"/>
      <c r="Z266" s="55">
        <f t="shared" ca="1" si="36"/>
        <v>-0.92647800000000002</v>
      </c>
      <c r="AA266" s="39" t="s">
        <v>1005</v>
      </c>
      <c r="AB266" s="40">
        <v>0</v>
      </c>
      <c r="AC266" s="40" t="s">
        <v>995</v>
      </c>
      <c r="AD266" s="40">
        <v>1</v>
      </c>
      <c r="AE266" s="41">
        <v>-5.1299999999999998E-2</v>
      </c>
      <c r="AF266" s="42">
        <v>-37.200000000000003</v>
      </c>
      <c r="AG266" s="47">
        <f>AF265</f>
        <v>-36.6</v>
      </c>
      <c r="AH266" s="43">
        <f t="shared" ref="AH266:AH273" ca="1" si="38">$AF266+$Z266</f>
        <v>-38.126478000000006</v>
      </c>
      <c r="AI266" s="43">
        <f t="shared" ref="AI266:AI273" ca="1" si="39">$AG266+$Z266</f>
        <v>-37.526478000000004</v>
      </c>
      <c r="AJ266" s="44" cm="1">
        <f t="array" aca="1" ref="AJ266" ca="1" xml:space="preserve">
N("initial sens-loopgain")+
$AF266-BoxVal(ROW($AA266),26,COLUMN(INDIRECT("T"&amp;(INT(ROW($AA283)/65))*65+2)))</f>
        <v>-37.200000000000003</v>
      </c>
      <c r="AK266" s="44">
        <f t="shared" ref="AK266:AK273" ca="1" si="40">AJ266+(AG266-AF266)</f>
        <v>-36.6</v>
      </c>
      <c r="AL266" s="44" cm="1">
        <f t="array" aca="1" ref="AL266" ca="1" xml:space="preserve">
N("initial sens-loopgain-gain-gain ref-vcm")+
$AH266-
BoxVal(ROW($AA266),26,COLUMN(INDIRECT("T"&amp;(INT(ROW($AA283)/65))*65+2)))-
$AB266-
$W266-
IFERROR(VLOOKUP($AC266,$CT$1:$DC$31,7,FALSE),0)</f>
        <v>-38.126478000000006</v>
      </c>
      <c r="AM266" s="44">
        <f t="shared" ref="AM266:AM273" ca="1" si="41">AL266+(AG266-AF266)</f>
        <v>-37.526478000000004</v>
      </c>
      <c r="AN266" s="36" t="str">
        <f t="shared" ca="1" si="37"/>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02</v>
      </c>
      <c r="AS266" s="33"/>
    </row>
    <row r="267" spans="19:45" ht="30" customHeight="1" x14ac:dyDescent="0.25">
      <c r="S267" s="26"/>
      <c r="T267" s="17"/>
      <c r="U267" s="36" t="str">
        <f t="shared" ca="1" si="35"/>
        <v>0x01=-37.80,-37.20;</v>
      </c>
      <c r="V267" s="37"/>
      <c r="W267" s="37"/>
      <c r="X267" s="38"/>
      <c r="Y267" s="38"/>
      <c r="Z267" s="55">
        <f t="shared" ca="1" si="36"/>
        <v>-0.46233600000000002</v>
      </c>
      <c r="AA267" s="39" t="s">
        <v>1005</v>
      </c>
      <c r="AB267" s="40">
        <v>0</v>
      </c>
      <c r="AC267" s="40" t="s">
        <v>995</v>
      </c>
      <c r="AD267" s="40">
        <v>1</v>
      </c>
      <c r="AE267" s="41">
        <v>-2.5600000000000001E-2</v>
      </c>
      <c r="AF267" s="42">
        <v>-37.799999999999997</v>
      </c>
      <c r="AG267" s="47">
        <f t="shared" ref="AG267:AG273" si="42">AF266</f>
        <v>-37.200000000000003</v>
      </c>
      <c r="AH267" s="43">
        <f t="shared" ca="1" si="38"/>
        <v>-38.262335999999998</v>
      </c>
      <c r="AI267" s="43">
        <f t="shared" ca="1" si="39"/>
        <v>-37.662336000000003</v>
      </c>
      <c r="AJ267" s="44" cm="1">
        <f t="array" aca="1" ref="AJ267" ca="1" xml:space="preserve">
N("initial sens-loopgain")+
$AF267-BoxVal(ROW($AA267),26,COLUMN(INDIRECT("T"&amp;(INT(ROW($AA284)/65))*65+2)))</f>
        <v>-37.799999999999997</v>
      </c>
      <c r="AK267" s="44">
        <f t="shared" ca="1" si="40"/>
        <v>-37.200000000000003</v>
      </c>
      <c r="AL267" s="44" cm="1">
        <f t="array" aca="1" ref="AL267" ca="1" xml:space="preserve">
N("initial sens-loopgain-gain-gain ref-vcm")+
$AH267-
BoxVal(ROW($AA267),26,COLUMN(INDIRECT("T"&amp;(INT(ROW($AA284)/65))*65+2)))-
$AB267-
$W267-
IFERROR(VLOOKUP($AC267,$CT$1:$DC$31,7,FALSE),0)</f>
        <v>-38.262335999999998</v>
      </c>
      <c r="AM267" s="44">
        <f t="shared" ca="1" si="41"/>
        <v>-37.662336000000003</v>
      </c>
      <c r="AN267" s="36" t="str">
        <f t="shared" ca="1" si="37"/>
        <v>00</v>
      </c>
      <c r="AO267" s="36" t="str" cm="1">
        <f t="array" aca="1" ref="AO267" ca="1">ManualLookup(AB267,BoxVal(ROW(AB267),4,COLUMN(AO265)),INDIRECT(DO$3))</f>
        <v>00</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01</v>
      </c>
      <c r="AS267" s="33"/>
    </row>
    <row r="268" spans="19:45" ht="30" customHeight="1" x14ac:dyDescent="0.25">
      <c r="S268" s="7" t="s">
        <v>19</v>
      </c>
      <c r="T268" s="15" t="s">
        <v>1005</v>
      </c>
      <c r="U268" s="36" t="str">
        <f t="shared" ca="1" si="35"/>
        <v>0x00=-38.20,-37.80;</v>
      </c>
      <c r="V268" s="37"/>
      <c r="W268" s="37"/>
      <c r="X268" s="38"/>
      <c r="Y268" s="38"/>
      <c r="Z268" s="55">
        <f t="shared" ca="1" si="36"/>
        <v>0</v>
      </c>
      <c r="AA268" s="39" t="s">
        <v>1005</v>
      </c>
      <c r="AB268" s="40">
        <v>0</v>
      </c>
      <c r="AC268" s="40" t="s">
        <v>995</v>
      </c>
      <c r="AD268" s="40">
        <v>1</v>
      </c>
      <c r="AE268" s="41">
        <v>0</v>
      </c>
      <c r="AF268" s="42">
        <v>-38.200000000000003</v>
      </c>
      <c r="AG268" s="47">
        <f t="shared" si="42"/>
        <v>-37.799999999999997</v>
      </c>
      <c r="AH268" s="43">
        <f t="shared" ca="1" si="38"/>
        <v>-38.200000000000003</v>
      </c>
      <c r="AI268" s="43">
        <f t="shared" ca="1" si="39"/>
        <v>-37.799999999999997</v>
      </c>
      <c r="AJ268" s="44" cm="1">
        <f t="array" aca="1" ref="AJ268" ca="1" xml:space="preserve">
N("initial sens-loopgain")+
$AF268-BoxVal(ROW($AA268),26,COLUMN(INDIRECT("T"&amp;(INT(ROW($AA285)/65))*65+2)))</f>
        <v>-38.200000000000003</v>
      </c>
      <c r="AK268" s="44">
        <f t="shared" ca="1" si="40"/>
        <v>-37.799999999999997</v>
      </c>
      <c r="AL268" s="44" cm="1">
        <f t="array" aca="1" ref="AL268" ca="1" xml:space="preserve">
N("initial sens-loopgain-gain-gain ref-vcm")+
$AH268-
BoxVal(ROW($AA268),26,COLUMN(INDIRECT("T"&amp;(INT(ROW($AA285)/65))*65+2)))-
$AB268-
$W268-
IFERROR(VLOOKUP($AC268,$CT$1:$DC$31,7,FALSE),0)</f>
        <v>-38.200000000000003</v>
      </c>
      <c r="AM268" s="44">
        <f t="shared" ca="1" si="41"/>
        <v>-37.799999999999997</v>
      </c>
      <c r="AN268" s="36" t="str">
        <f t="shared" ca="1" si="37"/>
        <v>00</v>
      </c>
      <c r="AO268" s="36" t="str" cm="1">
        <f t="array" aca="1" ref="AO268" ca="1">ManualLookup(AB268,BoxVal(ROW(AB268),4,COLUMN(AO266)),INDIRECT(DO$3))</f>
        <v>00</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3"/>
    </row>
    <row r="269" spans="19:45" ht="30" customHeight="1" x14ac:dyDescent="0.25">
      <c r="S269" s="7" t="s">
        <v>15</v>
      </c>
      <c r="T269" s="15" t="s">
        <v>436</v>
      </c>
      <c r="U269" s="36" t="str">
        <f t="shared" ca="1" si="35"/>
        <v>0x07=-38.80,-38.20;</v>
      </c>
      <c r="V269" s="37"/>
      <c r="W269" s="37"/>
      <c r="X269" s="38"/>
      <c r="Y269" s="38"/>
      <c r="Z269" s="55">
        <f t="shared" ca="1" si="36"/>
        <v>0.46233600000000002</v>
      </c>
      <c r="AA269" s="39" t="s">
        <v>1005</v>
      </c>
      <c r="AB269" s="40">
        <v>0</v>
      </c>
      <c r="AC269" s="40" t="s">
        <v>995</v>
      </c>
      <c r="AD269" s="40">
        <v>1</v>
      </c>
      <c r="AE269" s="41">
        <v>2.5600000000000001E-2</v>
      </c>
      <c r="AF269" s="42">
        <v>-38.799999999999997</v>
      </c>
      <c r="AG269" s="47">
        <f t="shared" si="42"/>
        <v>-38.200000000000003</v>
      </c>
      <c r="AH269" s="43">
        <f t="shared" ca="1" si="38"/>
        <v>-38.337663999999997</v>
      </c>
      <c r="AI269" s="43">
        <f t="shared" ca="1" si="39"/>
        <v>-37.737664000000002</v>
      </c>
      <c r="AJ269" s="44" cm="1">
        <f t="array" aca="1" ref="AJ269" ca="1" xml:space="preserve">
N("initial sens-loopgain")+
$AF269-BoxVal(ROW($AA269),26,COLUMN(INDIRECT("T"&amp;(INT(ROW($AA286)/65))*65+2)))</f>
        <v>-38.799999999999997</v>
      </c>
      <c r="AK269" s="44">
        <f t="shared" ca="1" si="40"/>
        <v>-38.200000000000003</v>
      </c>
      <c r="AL269" s="44" cm="1">
        <f t="array" aca="1" ref="AL269" ca="1" xml:space="preserve">
N("initial sens-loopgain-gain-gain ref-vcm")+
$AH269-
BoxVal(ROW($AA269),26,COLUMN(INDIRECT("T"&amp;(INT(ROW($AA286)/65))*65+2)))-
$AB269-
$W269-
IFERROR(VLOOKUP($AC269,$CT$1:$DC$31,7,FALSE),0)</f>
        <v>-38.337663999999997</v>
      </c>
      <c r="AM269" s="44">
        <f t="shared" ca="1" si="41"/>
        <v>-37.737664000000002</v>
      </c>
      <c r="AN269" s="36" t="str">
        <f t="shared" ca="1" si="37"/>
        <v>00</v>
      </c>
      <c r="AO269" s="36" t="str" cm="1">
        <f t="array" aca="1" ref="AO269" ca="1">ManualLookup(AB269,BoxVal(ROW(AB269),4,COLUMN(AO267)),INDIRECT(DO$3))</f>
        <v>00</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07</v>
      </c>
      <c r="AS269" s="33"/>
    </row>
    <row r="270" spans="19:45" ht="30" customHeight="1" x14ac:dyDescent="0.25">
      <c r="S270" s="7" t="s">
        <v>705</v>
      </c>
      <c r="T270" s="15" t="s">
        <v>990</v>
      </c>
      <c r="U270" s="36" t="str">
        <f t="shared" ca="1" si="35"/>
        <v>0x06=-39.40,-38.80;</v>
      </c>
      <c r="V270" s="37"/>
      <c r="W270" s="37"/>
      <c r="X270" s="38"/>
      <c r="Y270" s="38"/>
      <c r="Z270" s="55">
        <f t="shared" ca="1" si="36"/>
        <v>0.92647800000000002</v>
      </c>
      <c r="AA270" s="39" t="s">
        <v>1005</v>
      </c>
      <c r="AB270" s="40">
        <v>0</v>
      </c>
      <c r="AC270" s="40" t="s">
        <v>995</v>
      </c>
      <c r="AD270" s="40">
        <v>1</v>
      </c>
      <c r="AE270" s="41">
        <v>5.1299999999999998E-2</v>
      </c>
      <c r="AF270" s="42">
        <v>-39.4</v>
      </c>
      <c r="AG270" s="47">
        <f t="shared" si="42"/>
        <v>-38.799999999999997</v>
      </c>
      <c r="AH270" s="43">
        <f t="shared" ca="1" si="38"/>
        <v>-38.473521999999996</v>
      </c>
      <c r="AI270" s="43">
        <f t="shared" ca="1" si="39"/>
        <v>-37.873521999999994</v>
      </c>
      <c r="AJ270" s="44" cm="1">
        <f t="array" aca="1" ref="AJ270" ca="1" xml:space="preserve">
N("initial sens-loopgain")+
$AF270-BoxVal(ROW($AA270),26,COLUMN(INDIRECT("T"&amp;(INT(ROW($AA287)/65))*65+2)))</f>
        <v>-39.4</v>
      </c>
      <c r="AK270" s="44">
        <f t="shared" ca="1" si="40"/>
        <v>-38.799999999999997</v>
      </c>
      <c r="AL270" s="44" cm="1">
        <f t="array" aca="1" ref="AL270" ca="1" xml:space="preserve">
N("initial sens-loopgain-gain-gain ref-vcm")+
$AH270-
BoxVal(ROW($AA270),26,COLUMN(INDIRECT("T"&amp;(INT(ROW($AA287)/65))*65+2)))-
$AB270-
$W270-
IFERROR(VLOOKUP($AC270,$CT$1:$DC$31,7,FALSE),0)</f>
        <v>-38.473521999999996</v>
      </c>
      <c r="AM270" s="44">
        <f t="shared" ca="1" si="41"/>
        <v>-37.873521999999994</v>
      </c>
      <c r="AN270" s="36" t="str">
        <f t="shared" ca="1" si="37"/>
        <v>00</v>
      </c>
      <c r="AO270" s="36" t="str" cm="1">
        <f t="array" aca="1" ref="AO270" ca="1">ManualLookup(AB270,BoxVal(ROW(AB270),4,COLUMN(AO268)),INDIRECT(DO$3))</f>
        <v>00</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06</v>
      </c>
      <c r="AS270" s="33"/>
    </row>
    <row r="271" spans="19:45" ht="30" customHeight="1" x14ac:dyDescent="0.25">
      <c r="S271" s="7" t="s">
        <v>605</v>
      </c>
      <c r="T271" s="15" t="s">
        <v>991</v>
      </c>
      <c r="U271" s="36" t="str">
        <f t="shared" ca="1" si="35"/>
        <v>0x05=-39.80,-39.40;</v>
      </c>
      <c r="V271" s="37"/>
      <c r="W271" s="37"/>
      <c r="X271" s="38"/>
      <c r="Y271" s="38"/>
      <c r="Z271" s="55">
        <f t="shared" ca="1" si="36"/>
        <v>1.3870079999999998</v>
      </c>
      <c r="AA271" s="39" t="s">
        <v>1005</v>
      </c>
      <c r="AB271" s="40">
        <v>0</v>
      </c>
      <c r="AC271" s="40" t="s">
        <v>995</v>
      </c>
      <c r="AD271" s="40">
        <v>1</v>
      </c>
      <c r="AE271" s="41">
        <v>7.6799999999999993E-2</v>
      </c>
      <c r="AF271" s="42">
        <v>-39.799999999999997</v>
      </c>
      <c r="AG271" s="47">
        <f t="shared" si="42"/>
        <v>-39.4</v>
      </c>
      <c r="AH271" s="43">
        <f t="shared" ca="1" si="38"/>
        <v>-38.412991999999996</v>
      </c>
      <c r="AI271" s="43">
        <f t="shared" ca="1" si="39"/>
        <v>-38.012991999999997</v>
      </c>
      <c r="AJ271" s="44" cm="1">
        <f t="array" aca="1" ref="AJ271" ca="1" xml:space="preserve">
N("initial sens-loopgain")+
$AF271-BoxVal(ROW($AA271),26,COLUMN(INDIRECT("T"&amp;(INT(ROW($AA288)/65))*65+2)))</f>
        <v>-39.799999999999997</v>
      </c>
      <c r="AK271" s="44">
        <f t="shared" ca="1" si="40"/>
        <v>-39.4</v>
      </c>
      <c r="AL271" s="44" cm="1">
        <f t="array" aca="1" ref="AL271" ca="1" xml:space="preserve">
N("initial sens-loopgain-gain-gain ref-vcm")+
$AH271-
BoxVal(ROW($AA271),26,COLUMN(INDIRECT("T"&amp;(INT(ROW($AA288)/65))*65+2)))-
$AB271-
$W271-
IFERROR(VLOOKUP($AC271,$CT$1:$DC$31,7,FALSE),0)</f>
        <v>-38.412991999999996</v>
      </c>
      <c r="AM271" s="44">
        <f t="shared" ca="1" si="41"/>
        <v>-38.012991999999997</v>
      </c>
      <c r="AN271" s="36" t="str">
        <f t="shared" ca="1" si="37"/>
        <v>00</v>
      </c>
      <c r="AO271" s="36" t="str" cm="1">
        <f t="array" aca="1" ref="AO271" ca="1">ManualLookup(AB271,BoxVal(ROW(AB271),4,COLUMN(AO269)),INDIRECT(DO$3))</f>
        <v>00</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05</v>
      </c>
      <c r="AS271" s="33"/>
    </row>
    <row r="272" spans="19:45" ht="30" customHeight="1" x14ac:dyDescent="0.25">
      <c r="S272" s="7" t="s">
        <v>721</v>
      </c>
      <c r="T272" s="15" t="s">
        <v>26</v>
      </c>
      <c r="U272" s="36" t="str">
        <f t="shared" ca="1" si="35"/>
        <v>0x04=-40.20,-39.80;</v>
      </c>
      <c r="V272" s="37"/>
      <c r="W272" s="37"/>
      <c r="X272" s="38"/>
      <c r="Y272" s="38"/>
      <c r="Z272" s="55">
        <f t="shared" ca="1" si="36"/>
        <v>1.852956</v>
      </c>
      <c r="AA272" s="39" t="s">
        <v>1005</v>
      </c>
      <c r="AB272" s="40">
        <v>0</v>
      </c>
      <c r="AC272" s="40" t="s">
        <v>995</v>
      </c>
      <c r="AD272" s="40">
        <v>1</v>
      </c>
      <c r="AE272" s="41">
        <v>0.1026</v>
      </c>
      <c r="AF272" s="42">
        <v>-40.200000000000003</v>
      </c>
      <c r="AG272" s="47">
        <f t="shared" si="42"/>
        <v>-39.799999999999997</v>
      </c>
      <c r="AH272" s="43">
        <f t="shared" ca="1" si="38"/>
        <v>-38.347044000000004</v>
      </c>
      <c r="AI272" s="43">
        <f t="shared" ca="1" si="39"/>
        <v>-37.947043999999998</v>
      </c>
      <c r="AJ272" s="44" cm="1">
        <f t="array" aca="1" ref="AJ272" ca="1" xml:space="preserve">
N("initial sens-loopgain")+
$AF272-BoxVal(ROW($AA272),26,COLUMN(INDIRECT("T"&amp;(INT(ROW($AA289)/65))*65+2)))</f>
        <v>-40.200000000000003</v>
      </c>
      <c r="AK272" s="44">
        <f t="shared" ca="1" si="40"/>
        <v>-39.799999999999997</v>
      </c>
      <c r="AL272" s="44" cm="1">
        <f t="array" aca="1" ref="AL272" ca="1" xml:space="preserve">
N("initial sens-loopgain-gain-gain ref-vcm")+
$AH272-
BoxVal(ROW($AA272),26,COLUMN(INDIRECT("T"&amp;(INT(ROW($AA289)/65))*65+2)))-
$AB272-
$W272-
IFERROR(VLOOKUP($AC272,$CT$1:$DC$31,7,FALSE),0)</f>
        <v>-38.347044000000004</v>
      </c>
      <c r="AM272" s="44">
        <f t="shared" ca="1" si="41"/>
        <v>-37.947043999999998</v>
      </c>
      <c r="AN272" s="36" t="str">
        <f t="shared" ca="1" si="37"/>
        <v>00</v>
      </c>
      <c r="AO272" s="36" t="str" cm="1">
        <f t="array" aca="1" ref="AO272" ca="1">ManualLookup(AB272,BoxVal(ROW(AB272),4,COLUMN(AO270)),INDIRECT(DO$3))</f>
        <v>00</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04</v>
      </c>
      <c r="AS272" s="33"/>
    </row>
    <row r="273" spans="19:45" ht="30" customHeight="1" x14ac:dyDescent="0.25">
      <c r="S273" s="7" t="s">
        <v>20</v>
      </c>
      <c r="T273" s="15">
        <v>-38</v>
      </c>
      <c r="U273" s="36" t="str">
        <f t="shared" ca="1" si="35"/>
        <v>0x0B=-40.40,-40.20;</v>
      </c>
      <c r="V273" s="37"/>
      <c r="W273" s="37"/>
      <c r="X273" s="38"/>
      <c r="Y273" s="38"/>
      <c r="Z273" s="55">
        <f t="shared" ca="1" si="36"/>
        <v>2.2249920000000003</v>
      </c>
      <c r="AA273" s="39" t="s">
        <v>1005</v>
      </c>
      <c r="AB273" s="40">
        <v>0</v>
      </c>
      <c r="AC273" s="40" t="s">
        <v>995</v>
      </c>
      <c r="AD273" s="40">
        <v>1</v>
      </c>
      <c r="AE273" s="41">
        <v>0.12320000000000002</v>
      </c>
      <c r="AF273" s="42">
        <v>-40.4</v>
      </c>
      <c r="AG273" s="47">
        <f t="shared" si="42"/>
        <v>-40.200000000000003</v>
      </c>
      <c r="AH273" s="43">
        <f t="shared" ca="1" si="38"/>
        <v>-38.175007999999998</v>
      </c>
      <c r="AI273" s="43">
        <f t="shared" ca="1" si="39"/>
        <v>-37.975008000000003</v>
      </c>
      <c r="AJ273" s="44" cm="1">
        <f t="array" aca="1" ref="AJ273" ca="1" xml:space="preserve">
N("initial sens-loopgain")+
$AF273-BoxVal(ROW($AA273),26,COLUMN(INDIRECT("T"&amp;(INT(ROW($AA290)/65))*65+2)))</f>
        <v>-40.4</v>
      </c>
      <c r="AK273" s="44">
        <f t="shared" ca="1" si="40"/>
        <v>-40.200000000000003</v>
      </c>
      <c r="AL273" s="44" cm="1">
        <f t="array" aca="1" ref="AL273" ca="1" xml:space="preserve">
N("initial sens-loopgain-gain-gain ref-vcm")+
$AH273-
BoxVal(ROW($AA273),26,COLUMN(INDIRECT("T"&amp;(INT(ROW($AA290)/65))*65+2)))-
$AB273-
$W273-
IFERROR(VLOOKUP($AC273,$CT$1:$DC$31,7,FALSE),0)</f>
        <v>-38.175007999999998</v>
      </c>
      <c r="AM273" s="44">
        <f t="shared" ca="1" si="41"/>
        <v>-37.975008000000003</v>
      </c>
      <c r="AN273" s="36" t="str">
        <f t="shared" ca="1" si="37"/>
        <v>00</v>
      </c>
      <c r="AO273" s="36" t="str" cm="1">
        <f t="array" aca="1" ref="AO273" ca="1">ManualLookup(AB273,BoxVal(ROW(AB273),4,COLUMN(AO271)),INDIRECT(DO$3))</f>
        <v>00</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0B</v>
      </c>
      <c r="AS273" s="33"/>
    </row>
    <row r="274" spans="19:45" ht="30" customHeight="1" x14ac:dyDescent="0.25">
      <c r="S274" s="7" t="s">
        <v>691</v>
      </c>
      <c r="T274" s="15" t="s">
        <v>992</v>
      </c>
      <c r="U274" s="36"/>
      <c r="V274" s="37"/>
      <c r="W274" s="37"/>
      <c r="X274" s="38"/>
      <c r="Y274" s="68"/>
      <c r="Z274" s="55"/>
      <c r="AA274" s="39"/>
      <c r="AB274" s="40"/>
      <c r="AC274" s="40"/>
      <c r="AD274" s="40"/>
      <c r="AE274" s="41"/>
      <c r="AF274" s="42"/>
      <c r="AG274" s="47"/>
      <c r="AH274" s="43"/>
      <c r="AI274" s="43"/>
      <c r="AJ274" s="44"/>
      <c r="AK274" s="44"/>
      <c r="AL274" s="44"/>
      <c r="AM274" s="44"/>
      <c r="AN274" s="36"/>
      <c r="AO274" s="36"/>
      <c r="AP274" s="36"/>
      <c r="AQ274" s="36"/>
      <c r="AR274" s="36"/>
      <c r="AS274" s="33"/>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2.15</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t="e">
        <f>VLOOKUP(T264,MPN!$A$1:$E$997,4,FALSE)</f>
        <v>#N/A</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1</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10V_NormalMode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e">
        <f>VLOOKUP($T264,MPN!$A$1:$E$497,2,FALSE)</f>
        <v>#N/A</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M402ZE</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N014A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e">
        <f>VLOOKUP($T264,MPN!$A$1:$E$497,5,FALSE)</f>
        <v>#N/A</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45307</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e">
        <f>T279&amp;"+/-"&amp;T280&amp;" "&amp;T289</f>
        <v>#N/A</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20~50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7.8V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8.4V</v>
      </c>
      <c r="T296" s="3">
        <v>0</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9V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9.6V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10.2V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10.8V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11.4V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12V</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sheetData>
  <sheetProtection sheet="1" objects="1" scenarios="1"/>
  <dataConsolidate/>
  <phoneticPr fontId="1" type="noConversion"/>
  <dataValidations count="16">
    <dataValidation type="list" allowBlank="1" showInputMessage="1" showErrorMessage="1" sqref="T12 T77 T142 T207 T272" xr:uid="{174375B7-3AB5-4323-A840-F2E0CEB45498}">
      <formula1>$DE$2:$DE$31</formula1>
    </dataValidation>
    <dataValidation type="list" allowBlank="1" showInputMessage="1" showErrorMessage="1" sqref="AA5:AA64 AA70:AA129 AA135:AA194 AA200:AA259 AA265:AA324" xr:uid="{E1C4839F-9BC7-408F-905C-6B3420327A5E}">
      <formula1>$BB$2:$BB$31</formula1>
    </dataValidation>
    <dataValidation type="list" allowBlank="1" showInputMessage="1" showErrorMessage="1" sqref="AB70:AB129 AB5:AB64 AB135:AB194 AB200:AB259 AB265:AB324" xr:uid="{9923EAA7-5A7C-4BDE-8334-F682205DFC01}">
      <formula1>$BM$2:$BM$31</formula1>
    </dataValidation>
    <dataValidation type="list" allowBlank="1" showInputMessage="1" showErrorMessage="1" sqref="AC70:AC129 AC5:AC64 AC135:AC194 AC200:AC259 AC265:AC324" xr:uid="{8FD872D8-FFA0-49F1-8628-EDAA33CB659B}">
      <formula1>$CT$2:$CT$31</formula1>
    </dataValidation>
    <dataValidation type="list" allowBlank="1" showInputMessage="1" showErrorMessage="1" sqref="AD70:AD129 AD5:AD64 AD135:AD194 AD200:AD259 AD265:AD324" xr:uid="{A1822043-6EE9-4BD7-AD9C-5CDB59FF7037}">
      <formula1>$CJ$2:$CJ$31</formula1>
    </dataValidation>
    <dataValidation type="list" allowBlank="1" showInputMessage="1" showErrorMessage="1" sqref="AE70:AE129 AE5:AE64 AE135:AE194 AE200:AE259 AE265:AE324" xr:uid="{8F0107D8-328B-4AD8-90B6-86AC51293D15}">
      <formula1>$BY$2:$BY$31</formula1>
    </dataValidation>
    <dataValidation type="list" allowBlank="1" showInputMessage="1" showErrorMessage="1" sqref="T8 T73 T138 T203 T268" xr:uid="{19194A10-0DC4-44C4-9811-99358BC17573}">
      <formula1>$AU$2:$AU$31</formula1>
    </dataValidation>
    <dataValidation type="list" allowBlank="1" showInputMessage="1" showErrorMessage="1" sqref="BI1:BK1" xr:uid="{8B511157-E9B5-472C-BED3-23D51654508B}">
      <formula1>$DF$2:$DF$31</formula1>
    </dataValidation>
    <dataValidation type="list" allowBlank="1" showInputMessage="1" showErrorMessage="1" sqref="BV1:BW1" xr:uid="{76483604-2CF0-42F7-A7FD-8D400F6155EC}">
      <formula1>$DG$2:$DG$31</formula1>
    </dataValidation>
    <dataValidation type="list" allowBlank="1" showInputMessage="1" showErrorMessage="1" sqref="CF1:CH1 BU1 CP1 DA1" xr:uid="{0B447C5C-C7DA-4CD9-BAD7-4A623E6D9CD2}">
      <formula1>$DJ$2:$DJ$31</formula1>
    </dataValidation>
    <dataValidation type="list" allowBlank="1" showInputMessage="1" showErrorMessage="1" sqref="CQ1:CR1" xr:uid="{ED8D445E-DC37-4567-9A5B-71742D3EF20E}">
      <formula1>$DI$2:$DI$31</formula1>
    </dataValidation>
    <dataValidation type="list" allowBlank="1" showInputMessage="1" showErrorMessage="1" sqref="DB1:DC1" xr:uid="{E2CF86F9-A9B1-43AC-836B-852444F31529}">
      <formula1>$DH$2:$DH$31</formula1>
    </dataValidation>
    <dataValidation type="list" allowBlank="1" showInputMessage="1" showErrorMessage="1" sqref="U1 U66 U131 U196 U261" xr:uid="{980527F8-26BF-4A8D-A623-C3472C45E54D}">
      <formula1>$DX$2:$DX$21</formula1>
    </dataValidation>
    <dataValidation type="list" allowBlank="1" showInputMessage="1" showErrorMessage="1" sqref="T15 T80 T145 T210 T275" xr:uid="{E9A33327-BD44-4CCF-840D-23E3F1FFFC73}">
      <formula1>$DT$1:$DT$31</formula1>
    </dataValidation>
    <dataValidation type="list" allowBlank="1" showInputMessage="1" showErrorMessage="1" sqref="T10 T75 T140 T205 T270" xr:uid="{6C4E3344-36CB-4981-929A-76BFE0881861}">
      <formula1>"NormalMode,TestMode,VBMode,VBTMode,ClockMode"</formula1>
    </dataValidation>
    <dataValidation type="list" allowBlank="1" showInputMessage="1" showErrorMessage="1" sqref="T9 T74 T139 T204 T269" xr:uid="{F5EFF73D-D363-4C21-970B-D9CFA357EA88}">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F5C083C-6A53-4236-9CA4-98400D893A1A}">
          <x14:formula1>
            <xm:f>'Check'!$D$2:$D$15</xm:f>
          </x14:formula1>
          <xm:sqref>T2 T67 T132 T197 T262</xm:sqref>
        </x14:dataValidation>
        <x14:dataValidation type="list" allowBlank="1" showInputMessage="1" showErrorMessage="1" xr:uid="{6A3CD439-E37B-4153-AB76-3BE78FF56D12}">
          <x14:formula1>
            <xm:f>Sensor!$A$1:$A$200</xm:f>
          </x14:formula1>
          <xm:sqref>T6 T71 T136 T201 T266</xm:sqref>
        </x14:dataValidation>
        <x14:dataValidation type="list" allowBlank="1" showInputMessage="1" showErrorMessage="1" xr:uid="{AFE2F860-1D08-4D6E-BDB7-0859C0869370}">
          <x14:formula1>
            <xm:f>'Check'!$A$2:$A$15</xm:f>
          </x14:formula1>
          <xm:sqref>T3 T68 T133 T198 T263</xm:sqref>
        </x14:dataValidation>
        <x14:dataValidation type="list" allowBlank="1" showInputMessage="1" showErrorMessage="1" xr:uid="{21078E4D-C18F-49F0-9B40-3A674DE5C959}">
          <x14:formula1>
            <xm:f>MPN!$A$1:$A$497</xm:f>
          </x14:formula1>
          <xm:sqref>T4 T264 T199 T134 T69</xm:sqref>
        </x14:dataValidation>
        <x14:dataValidation type="list" allowBlank="1" showInputMessage="1" showErrorMessage="1" xr:uid="{9F082ECF-458F-4963-805D-33C90B6B2AC3}">
          <x14:formula1>
            <xm:f>ASIC!$A$2:$A$200</xm:f>
          </x14:formula1>
          <xm:sqref>T5 T70 T135 T200 T265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520A-520D-4A1F-8FCC-BDF04BB362C8}">
  <sheetPr codeName="工作表12"/>
  <dimension ref="A1:EE335"/>
  <sheetViews>
    <sheetView topLeftCell="R1" zoomScale="55" zoomScaleNormal="55" workbookViewId="0">
      <selection activeCell="AD22" sqref="AD2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1057</v>
      </c>
      <c r="V1" s="12"/>
      <c r="W1" s="65"/>
      <c r="X1" s="12"/>
      <c r="Y1" s="7" t="str">
        <f>VLOOKUP(U1,$DX$1:$DZ$21,3,FALSE)</f>
        <v>1x_bufamp , 1.33xampiq , 500mvoutdc</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610</v>
      </c>
      <c r="BV1" s="12" t="s">
        <v>255</v>
      </c>
      <c r="BW1" s="12" t="s">
        <v>255</v>
      </c>
      <c r="BX1" s="9"/>
      <c r="BY1" s="11" t="s">
        <v>608</v>
      </c>
      <c r="BZ1" s="11" t="s">
        <v>565</v>
      </c>
      <c r="CA1" s="11" t="s">
        <v>812</v>
      </c>
      <c r="CB1" s="5" t="s">
        <v>564</v>
      </c>
      <c r="CC1" s="5" t="s">
        <v>974</v>
      </c>
      <c r="CD1" s="5" t="s">
        <v>255</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10.2V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ZTS6554SL-3.3nF</v>
      </c>
      <c r="H2" s="59" t="str" cm="1">
        <f t="array" aca="1" ref="H2" ca="1">BoxVal($A2,5,COLUMN(INDIRECT("T"&amp;($A2-1)*65+2)),1)</f>
        <v>4843ZF</v>
      </c>
      <c r="I2" s="59" t="str" cm="1">
        <f t="array" aca="1" ref="I2" ca="1">BoxVal($A2,6,COLUMN(INDIRECT("T"&amp;($A2-1)*65+2)),1)</f>
        <v>2145M</v>
      </c>
      <c r="J2" s="59" t="str" cm="1">
        <f t="array" aca="1" ref="J2" ca="1">BoxVal($A2,21,COLUMN(INDIRECT("T"&amp;($A2-1)*65+2)),1)</f>
        <v>13V_TestMode</v>
      </c>
      <c r="K2" s="59" t="e" cm="1">
        <f t="array" aca="1" ref="K2" ca="1">BoxVal($A2,25,COLUMN(INDIRECT("T"&amp;($A2-1)*65+2)),1)</f>
        <v>#VALUE!</v>
      </c>
      <c r="L2" s="60" t="str" cm="1">
        <f t="array" aca="1" ref="L2" ca="1">BoxVal($A2,32,COLUMN(INDIRECT("T"&amp;($A2-1)*65+2)),1)</f>
        <v>0.9V : 15~25 (uA)
Vdc&amp;Remark: 0.4V~0.5V</v>
      </c>
      <c r="M2" s="59" t="e" cm="1">
        <f t="array" aca="1" ref="M2" ca="1">BoxVal($A2,31,COLUMN(INDIRECT("T"&amp;($A2-1)*65+2)),1)</f>
        <v>#VALUE!</v>
      </c>
      <c r="N2" s="59" t="str" cm="1">
        <f t="array" aca="1" ref="N2" ca="1">BoxVal($A2,12,COLUMN(INDIRECT("T"&amp;($A2-1)*65+2)),1)</f>
        <v>Normal</v>
      </c>
      <c r="O2" s="64" t="str" cm="1">
        <f t="array" ref="O2">BoxVal($A2,2,COLUMN(V3),1)</f>
        <v>Bit13, 3, 2</v>
      </c>
      <c r="P2" s="64" t="e" cm="1">
        <f t="array" aca="1" ref="P2" ca="1">BoxVal($A2,2,COLUMN(INDIRECT("AB"&amp;($A2-1)*65+2)),1)</f>
        <v>#VALUE!</v>
      </c>
      <c r="Q2" s="64" t="str" cm="1">
        <f t="array" aca="1" ref="Q2" ca="1">BoxVal($A2,2,COLUMN(INDIRECT("AJ"&amp;($A2-1)*65+2)),1)</f>
        <v>18uA , 0.47Vmicinvos 配置 ,GN送樣，不可使用&gt;+5.13% vbg</v>
      </c>
      <c r="R2" s="34"/>
      <c r="S2" s="7" t="s">
        <v>24</v>
      </c>
      <c r="T2" s="15" t="s">
        <v>450</v>
      </c>
      <c r="U2" s="5" t="s">
        <v>23</v>
      </c>
      <c r="V2" s="7" t="str">
        <f>VLOOKUP(U1,$DX$1:$DZ$21,2,FALSE)</f>
        <v>Bit13, 3, 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1073</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1058</v>
      </c>
      <c r="DY2" s="22" t="s">
        <v>1056</v>
      </c>
      <c r="DZ2" s="22" t="s">
        <v>1055</v>
      </c>
      <c r="EB2" s="22" t="s">
        <v>987</v>
      </c>
      <c r="EC2" s="22" t="s">
        <v>1003</v>
      </c>
      <c r="ED2" s="22" t="s">
        <v>1033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449</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587</v>
      </c>
      <c r="AX3" s="5" t="s">
        <v>255</v>
      </c>
      <c r="AY3" s="5" t="s">
        <v>255</v>
      </c>
      <c r="AZ3" s="5" t="s">
        <v>255</v>
      </c>
      <c r="BB3" s="14" t="s">
        <v>1005</v>
      </c>
      <c r="BC3" s="5">
        <v>1</v>
      </c>
      <c r="BD3" s="5">
        <v>1</v>
      </c>
      <c r="BE3" s="5">
        <v>0</v>
      </c>
      <c r="BF3" s="14"/>
      <c r="BG3" s="14"/>
      <c r="BH3" s="14"/>
      <c r="BI3" s="14" t="s">
        <v>805</v>
      </c>
      <c r="BJ3" s="14" t="s">
        <v>562</v>
      </c>
      <c r="BK3" s="14" t="s">
        <v>562</v>
      </c>
      <c r="BM3" s="5" t="s">
        <v>255</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882</v>
      </c>
      <c r="EC3" s="22" t="s">
        <v>1049</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1059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t="s">
        <v>255</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1051</v>
      </c>
      <c r="ED4" s="22" t="s">
        <v>1050</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1060</v>
      </c>
      <c r="U5" s="36" t="str" cm="1">
        <f t="array" aca="1" ref="U5" ca="1">ConfigCode($AA5,$AN5,$AO5,$AP5,$AQ5,$AR5,$AF5,$AG5,2)</f>
        <v>0x43=-35.80,-35.30;</v>
      </c>
      <c r="V5" s="37"/>
      <c r="W5" s="37"/>
      <c r="X5" s="38"/>
      <c r="Y5" s="38"/>
      <c r="Z5" s="55">
        <f t="shared" ref="Z5:Z14" ca="1" si="1" xml:space="preserve">
N("vbias,vlookup vbias range")+
VLOOKUP($AA5,INDIRECT(BoxVal(ROW($AA5),34,COLUMN(T1))),2,FALSE)+
N("gain")+
$AB5+
N("vcm")+
VLOOKUP($AC5,$CT$1:$DC$31,7,FALSE)+
N("(vbias*vcp*vbg-vbias)*sensor ratio")+
VbiasCal($AA5,$AD5,$AE5,BoxVal(ROW($AC5),18,COLUMN($T$22)))+
N("vbias ref+gain ref")+
$V5+$W5</f>
        <v>-1.6842239999999997</v>
      </c>
      <c r="AA5" s="39" t="s">
        <v>967</v>
      </c>
      <c r="AB5" s="40">
        <v>0</v>
      </c>
      <c r="AC5" s="40" t="s">
        <v>995</v>
      </c>
      <c r="AD5" s="40">
        <v>1</v>
      </c>
      <c r="AE5" s="41">
        <v>-7.6799999999999993E-2</v>
      </c>
      <c r="AF5" s="42">
        <v>-35.799999999999997</v>
      </c>
      <c r="AG5" s="42">
        <v>-35.299999999999997</v>
      </c>
      <c r="AH5" s="43">
        <f ca="1">$AF5+$Z5</f>
        <v>-37.484223999999998</v>
      </c>
      <c r="AI5" s="43">
        <f ca="1">$AG5+$Z5</f>
        <v>-36.984223999999998</v>
      </c>
      <c r="AJ5" s="44" cm="1">
        <f t="array" aca="1" ref="AJ5" ca="1" xml:space="preserve">
N("initial sens-loopgain")+
$AF5-BoxVal(ROW($AA5),26,COLUMN(INDIRECT("T"&amp;(INT(ROW($AA22)/65))*65+2)))</f>
        <v>-35.799999999999997</v>
      </c>
      <c r="AK5" s="44">
        <f ca="1">AJ5+(AG5-AF5)</f>
        <v>-35.299999999999997</v>
      </c>
      <c r="AL5" s="44" cm="1">
        <f t="array" aca="1" ref="AL5" ca="1" xml:space="preserve">
N("initial sens-loopgain-gain-gain ref-vcm")+
$AH5-
BoxVal(ROW($AA5),26,COLUMN(INDIRECT("T"&amp;(INT(ROW($AA22)/65))*65+2)))-
$AB5-
$W5-
IFERROR(VLOOKUP($AC5,$CT$1:$DC$31,7,FALSE),0)</f>
        <v>-37.484223999999998</v>
      </c>
      <c r="AM5" s="44">
        <f ca="1">AL5+(AG5-AF5)</f>
        <v>-36.984223999999998</v>
      </c>
      <c r="AN5" s="36" t="str">
        <f t="shared" ref="AN5:AN13" ca="1" si="2">IF(BoxVal(ROW(AA5),9,COLUMN(T3))="FIX","00",ManualLookup(AA5,BoxVal(ROW(AA5),4,COLUMN(AN3)),INDIRECT(DN$3)))</f>
        <v>40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t="s">
        <v>255</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1052</v>
      </c>
      <c r="ED5" s="22" t="s">
        <v>1036</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0x42=-36.30,-35.80;</v>
      </c>
      <c r="V6" s="37"/>
      <c r="W6" s="37"/>
      <c r="X6" s="38"/>
      <c r="Y6" s="38"/>
      <c r="Z6" s="55">
        <f t="shared" ca="1" si="1"/>
        <v>-1.1250089999999999</v>
      </c>
      <c r="AA6" s="39" t="s">
        <v>967</v>
      </c>
      <c r="AB6" s="40">
        <v>0</v>
      </c>
      <c r="AC6" s="40" t="s">
        <v>995</v>
      </c>
      <c r="AD6" s="40">
        <v>1</v>
      </c>
      <c r="AE6" s="41">
        <v>-5.1299999999999998E-2</v>
      </c>
      <c r="AF6" s="42">
        <v>-36.299999999999997</v>
      </c>
      <c r="AG6" s="47">
        <f>AF5</f>
        <v>-35.799999999999997</v>
      </c>
      <c r="AH6" s="43">
        <f t="shared" ref="AH6:AH14" ca="1" si="3">$AF6+$Z6</f>
        <v>-37.425008999999996</v>
      </c>
      <c r="AI6" s="43">
        <f t="shared" ref="AI6:AI14" ca="1" si="4">$AG6+$Z6</f>
        <v>-36.925008999999996</v>
      </c>
      <c r="AJ6" s="44" cm="1">
        <f t="array" aca="1" ref="AJ6" ca="1" xml:space="preserve">
N("initial sens-loopgain")+
$AF6-BoxVal(ROW($AA6),26,COLUMN(INDIRECT("T"&amp;(INT(ROW($AA23)/65))*65+2)))</f>
        <v>-36.299999999999997</v>
      </c>
      <c r="AK6" s="44">
        <f t="shared" ref="AK6:AK13" ca="1" si="5">AJ6+(AG6-AF6)</f>
        <v>-35.799999999999997</v>
      </c>
      <c r="AL6" s="44" cm="1">
        <f t="array" aca="1" ref="AL6" ca="1" xml:space="preserve">
N("initial sens-loopgain-gain-gain ref-vcm")+
$AH6-
BoxVal(ROW($AA6),26,COLUMN(INDIRECT("T"&amp;(INT(ROW($AA23)/65))*65+2)))-
$AB6-
$W6-
IFERROR(VLOOKUP($AC6,$CT$1:$DC$31,7,FALSE),0)</f>
        <v>-37.425008999999996</v>
      </c>
      <c r="AM6" s="44">
        <f t="shared" ref="AM6:AM13" ca="1" si="6">AL6+(AG6-AF6)</f>
        <v>-36.925008999999996</v>
      </c>
      <c r="AN6" s="36" t="str">
        <f t="shared" ca="1" si="2"/>
        <v>40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t="s">
        <v>255</v>
      </c>
      <c r="BU6" s="14" t="s">
        <v>562</v>
      </c>
      <c r="BV6" s="14" t="s">
        <v>562</v>
      </c>
      <c r="BW6" s="14" t="s">
        <v>562</v>
      </c>
      <c r="BY6" s="21">
        <v>0.1026</v>
      </c>
      <c r="BZ6" s="5">
        <v>0</v>
      </c>
      <c r="CA6" s="5">
        <v>1</v>
      </c>
      <c r="CB6" s="5">
        <v>0</v>
      </c>
      <c r="CC6" s="5">
        <v>0</v>
      </c>
      <c r="CF6" s="5"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1054</v>
      </c>
      <c r="ED6" s="22" t="s">
        <v>1053</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0x41=-36.90,-36.30;</v>
      </c>
      <c r="V7" s="37"/>
      <c r="W7" s="37"/>
      <c r="X7" s="38">
        <v>-0.52272727272727204</v>
      </c>
      <c r="Y7" s="38">
        <v>-0.51999999999999869</v>
      </c>
      <c r="Z7" s="55">
        <f t="shared" ca="1" si="1"/>
        <v>-0.56140800000000002</v>
      </c>
      <c r="AA7" s="39" t="s">
        <v>967</v>
      </c>
      <c r="AB7" s="40">
        <v>0</v>
      </c>
      <c r="AC7" s="40" t="s">
        <v>995</v>
      </c>
      <c r="AD7" s="40">
        <v>1</v>
      </c>
      <c r="AE7" s="41">
        <v>-2.5600000000000001E-2</v>
      </c>
      <c r="AF7" s="42">
        <v>-36.9</v>
      </c>
      <c r="AG7" s="47">
        <f t="shared" ref="AG7:AG13" si="7">AF6</f>
        <v>-36.299999999999997</v>
      </c>
      <c r="AH7" s="43">
        <f t="shared" ca="1" si="3"/>
        <v>-37.461407999999999</v>
      </c>
      <c r="AI7" s="43">
        <f t="shared" ca="1" si="4"/>
        <v>-36.861407999999997</v>
      </c>
      <c r="AJ7" s="44" cm="1">
        <f t="array" aca="1" ref="AJ7" ca="1" xml:space="preserve">
N("initial sens-loopgain")+
$AF7-BoxVal(ROW($AA7),26,COLUMN(INDIRECT("T"&amp;(INT(ROW($AA24)/65))*65+2)))</f>
        <v>-36.9</v>
      </c>
      <c r="AK7" s="44">
        <f t="shared" ca="1" si="5"/>
        <v>-36.299999999999997</v>
      </c>
      <c r="AL7" s="44" cm="1">
        <f t="array" aca="1" ref="AL7" ca="1" xml:space="preserve">
N("initial sens-loopgain-gain-gain ref-vcm")+
$AH7-
BoxVal(ROW($AA7),26,COLUMN(INDIRECT("T"&amp;(INT(ROW($AA24)/65))*65+2)))-
$AB7-
$W7-
IFERROR(VLOOKUP($AC7,$CT$1:$DC$31,7,FALSE),0)</f>
        <v>-37.461407999999999</v>
      </c>
      <c r="AM7" s="44">
        <f t="shared" ca="1" si="6"/>
        <v>-36.861407999999997</v>
      </c>
      <c r="AN7" s="36" t="str">
        <f t="shared" ca="1" si="2"/>
        <v>40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t="s">
        <v>255</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967</v>
      </c>
      <c r="U8" s="36" t="str" cm="1">
        <f t="array" aca="1" ref="U8" ca="1">ConfigCode($AA8,$AN8,$AO8,$AP8,$AQ8,$AR8,$AF8,$AG8,2)</f>
        <v>0x40=-37.40,-36.90;</v>
      </c>
      <c r="V8" s="37"/>
      <c r="W8" s="37"/>
      <c r="X8" s="38">
        <v>6.9367088607594718E-2</v>
      </c>
      <c r="Y8" s="38">
        <v>8.0000000000001792E-2</v>
      </c>
      <c r="Z8" s="55">
        <f t="shared" ca="1" si="1"/>
        <v>0</v>
      </c>
      <c r="AA8" s="39" t="s">
        <v>967</v>
      </c>
      <c r="AB8" s="40">
        <v>0</v>
      </c>
      <c r="AC8" s="40" t="s">
        <v>995</v>
      </c>
      <c r="AD8" s="40">
        <v>1</v>
      </c>
      <c r="AE8" s="41">
        <v>0</v>
      </c>
      <c r="AF8" s="42">
        <v>-37.4</v>
      </c>
      <c r="AG8" s="47">
        <f t="shared" si="7"/>
        <v>-36.9</v>
      </c>
      <c r="AH8" s="43">
        <f t="shared" ca="1" si="3"/>
        <v>-37.4</v>
      </c>
      <c r="AI8" s="43">
        <f t="shared" ca="1" si="4"/>
        <v>-36.9</v>
      </c>
      <c r="AJ8" s="44" cm="1">
        <f t="array" aca="1" ref="AJ8" ca="1" xml:space="preserve">
N("initial sens-loopgain")+
$AF8-BoxVal(ROW($AA8),26,COLUMN(INDIRECT("T"&amp;(INT(ROW($AA25)/65))*65+2)))</f>
        <v>-37.4</v>
      </c>
      <c r="AK8" s="44">
        <f t="shared" ca="1" si="5"/>
        <v>-36.9</v>
      </c>
      <c r="AL8" s="44" cm="1">
        <f t="array" aca="1" ref="AL8" ca="1" xml:space="preserve">
N("initial sens-loopgain-gain-gain ref-vcm")+
$AH8-
BoxVal(ROW($AA8),26,COLUMN(INDIRECT("T"&amp;(INT(ROW($AA25)/65))*65+2)))-
$AB8-
$W8-
IFERROR(VLOOKUP($AC8,$CT$1:$DC$31,7,FALSE),0)</f>
        <v>-37.4</v>
      </c>
      <c r="AM8" s="44">
        <f t="shared" ca="1" si="6"/>
        <v>-36.9</v>
      </c>
      <c r="AN8" s="36" t="str">
        <f t="shared" ca="1" si="2"/>
        <v>40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t="s">
        <v>255</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0x52=-37.60,-37.40;</v>
      </c>
      <c r="V9" s="37">
        <v>0.3</v>
      </c>
      <c r="W9" s="37"/>
      <c r="X9" s="38">
        <v>0.21230769230769289</v>
      </c>
      <c r="Y9" s="38">
        <v>0.23200000000000193</v>
      </c>
      <c r="Z9" s="55">
        <f t="shared" ca="1" si="1"/>
        <v>0.208814</v>
      </c>
      <c r="AA9" s="39" t="s">
        <v>968</v>
      </c>
      <c r="AB9" s="40">
        <v>0</v>
      </c>
      <c r="AC9" s="40" t="s">
        <v>995</v>
      </c>
      <c r="AD9" s="40">
        <v>1</v>
      </c>
      <c r="AE9" s="41">
        <v>-5.1299999999999998E-2</v>
      </c>
      <c r="AF9" s="42">
        <v>-37.6</v>
      </c>
      <c r="AG9" s="47">
        <f t="shared" si="7"/>
        <v>-37.4</v>
      </c>
      <c r="AH9" s="43">
        <f t="shared" ca="1" si="3"/>
        <v>-37.391186000000005</v>
      </c>
      <c r="AI9" s="43">
        <f t="shared" ca="1" si="4"/>
        <v>-37.191186000000002</v>
      </c>
      <c r="AJ9" s="44" cm="1">
        <f t="array" aca="1" ref="AJ9" ca="1" xml:space="preserve">
N("initial sens-loopgain")+
$AF9-BoxVal(ROW($AA9),26,COLUMN(INDIRECT("T"&amp;(INT(ROW($AA26)/65))*65+2)))</f>
        <v>-37.6</v>
      </c>
      <c r="AK9" s="44">
        <f t="shared" ca="1" si="5"/>
        <v>-37.4</v>
      </c>
      <c r="AL9" s="44" cm="1">
        <f t="array" aca="1" ref="AL9" ca="1" xml:space="preserve">
N("initial sens-loopgain-gain-gain ref-vcm")+
$AH9-
BoxVal(ROW($AA9),26,COLUMN(INDIRECT("T"&amp;(INT(ROW($AA26)/65))*65+2)))-
$AB9-
$W9-
IFERROR(VLOOKUP($AC9,$CT$1:$DC$31,7,FALSE),0)</f>
        <v>-37.391186000000005</v>
      </c>
      <c r="AM9" s="44">
        <f t="shared" ca="1" si="6"/>
        <v>-37.191186000000002</v>
      </c>
      <c r="AN9" s="36" t="str">
        <f t="shared" ca="1" si="2"/>
        <v>50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02</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255</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0x47=-38.00,-37.60;</v>
      </c>
      <c r="V10" s="37"/>
      <c r="W10" s="37"/>
      <c r="X10" s="38">
        <v>0.58500000000000085</v>
      </c>
      <c r="Y10" s="38">
        <v>0.57200000000000217</v>
      </c>
      <c r="Z10" s="55">
        <f t="shared" ca="1" si="1"/>
        <v>0.56140800000000002</v>
      </c>
      <c r="AA10" s="39" t="s">
        <v>967</v>
      </c>
      <c r="AB10" s="40">
        <v>0</v>
      </c>
      <c r="AC10" s="40" t="s">
        <v>995</v>
      </c>
      <c r="AD10" s="40">
        <v>1</v>
      </c>
      <c r="AE10" s="41">
        <v>2.5600000000000001E-2</v>
      </c>
      <c r="AF10" s="42">
        <v>-38</v>
      </c>
      <c r="AG10" s="47">
        <f t="shared" si="7"/>
        <v>-37.6</v>
      </c>
      <c r="AH10" s="43">
        <f t="shared" ca="1" si="3"/>
        <v>-37.438592</v>
      </c>
      <c r="AI10" s="43">
        <f t="shared" ca="1" si="4"/>
        <v>-37.038592000000001</v>
      </c>
      <c r="AJ10" s="44" cm="1">
        <f t="array" aca="1" ref="AJ10" ca="1" xml:space="preserve">
N("initial sens-loopgain")+
$AF10-BoxVal(ROW($AA10),26,COLUMN(INDIRECT("T"&amp;(INT(ROW($AA27)/65))*65+2)))</f>
        <v>-38</v>
      </c>
      <c r="AK10" s="44">
        <f t="shared" ca="1" si="5"/>
        <v>-37.6</v>
      </c>
      <c r="AL10" s="44" cm="1">
        <f t="array" aca="1" ref="AL10" ca="1" xml:space="preserve">
N("initial sens-loopgain-gain-gain ref-vcm")+
$AH10-
BoxVal(ROW($AA10),26,COLUMN(INDIRECT("T"&amp;(INT(ROW($AA27)/65))*65+2)))-
$AB10-
$W10-
IFERROR(VLOOKUP($AC10,$CT$1:$DC$31,7,FALSE),0)</f>
        <v>-37.438592</v>
      </c>
      <c r="AM10" s="44">
        <f t="shared" ca="1" si="6"/>
        <v>-37.038592000000001</v>
      </c>
      <c r="AN10" s="36" t="str">
        <f t="shared" ca="1" si="2"/>
        <v>40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07</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0x51=-38.10,-38.00;</v>
      </c>
      <c r="V11" s="37">
        <v>0.2</v>
      </c>
      <c r="W11" s="37"/>
      <c r="X11" s="38">
        <v>0.74349999999999983</v>
      </c>
      <c r="Y11" s="38">
        <v>0.78000000000000236</v>
      </c>
      <c r="Z11" s="55">
        <f t="shared" ca="1" si="1"/>
        <v>0.70556799999999997</v>
      </c>
      <c r="AA11" s="39" t="s">
        <v>968</v>
      </c>
      <c r="AB11" s="40">
        <v>0</v>
      </c>
      <c r="AC11" s="40" t="s">
        <v>995</v>
      </c>
      <c r="AD11" s="40">
        <v>1</v>
      </c>
      <c r="AE11" s="41">
        <v>-2.5600000000000001E-2</v>
      </c>
      <c r="AF11" s="42">
        <v>-38.1</v>
      </c>
      <c r="AG11" s="47">
        <f t="shared" si="7"/>
        <v>-38</v>
      </c>
      <c r="AH11" s="43">
        <f t="shared" ca="1" si="3"/>
        <v>-37.394432000000002</v>
      </c>
      <c r="AI11" s="43">
        <f t="shared" ca="1" si="4"/>
        <v>-37.294432</v>
      </c>
      <c r="AJ11" s="44" cm="1">
        <f t="array" aca="1" ref="AJ11" ca="1" xml:space="preserve">
N("initial sens-loopgain")+
$AF11-BoxVal(ROW($AA11),26,COLUMN(INDIRECT("T"&amp;(INT(ROW($AA28)/65))*65+2)))</f>
        <v>-38.1</v>
      </c>
      <c r="AK11" s="44">
        <f t="shared" ca="1" si="5"/>
        <v>-38</v>
      </c>
      <c r="AL11" s="44" cm="1">
        <f t="array" aca="1" ref="AL11" ca="1" xml:space="preserve">
N("initial sens-loopgain-gain-gain ref-vcm")+
$AH11-
BoxVal(ROW($AA11),26,COLUMN(INDIRECT("T"&amp;(INT(ROW($AA28)/65))*65+2)))-
$AB11-
$W11-
IFERROR(VLOOKUP($AC11,$CT$1:$DC$31,7,FALSE),0)</f>
        <v>-37.394432000000002</v>
      </c>
      <c r="AM11" s="44">
        <f t="shared" ca="1" si="6"/>
        <v>-37.294432</v>
      </c>
      <c r="AN11" s="36" t="str">
        <f t="shared" ca="1" si="2"/>
        <v>50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01</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0x50=-38.50,-38.10;</v>
      </c>
      <c r="V12" s="37">
        <v>0.15</v>
      </c>
      <c r="W12" s="37"/>
      <c r="X12" s="38">
        <v>1.2318181818181821</v>
      </c>
      <c r="Y12" s="38">
        <v>1.2120000000000026</v>
      </c>
      <c r="Z12" s="55">
        <f t="shared" ca="1" si="1"/>
        <v>1.25</v>
      </c>
      <c r="AA12" s="39" t="s">
        <v>968</v>
      </c>
      <c r="AB12" s="40">
        <v>0</v>
      </c>
      <c r="AC12" s="40" t="s">
        <v>995</v>
      </c>
      <c r="AD12" s="40">
        <v>1</v>
      </c>
      <c r="AE12" s="41">
        <v>0</v>
      </c>
      <c r="AF12" s="42">
        <v>-38.5</v>
      </c>
      <c r="AG12" s="47">
        <f t="shared" si="7"/>
        <v>-38.1</v>
      </c>
      <c r="AH12" s="43">
        <f t="shared" ca="1" si="3"/>
        <v>-37.25</v>
      </c>
      <c r="AI12" s="43">
        <f t="shared" ca="1" si="4"/>
        <v>-36.85</v>
      </c>
      <c r="AJ12" s="44" cm="1">
        <f t="array" aca="1" ref="AJ12" ca="1" xml:space="preserve">
N("initial sens-loopgain")+
$AF12-BoxVal(ROW($AA12),26,COLUMN(INDIRECT("T"&amp;(INT(ROW($AA29)/65))*65+2)))</f>
        <v>-38.5</v>
      </c>
      <c r="AK12" s="44">
        <f t="shared" ca="1" si="5"/>
        <v>-38.1</v>
      </c>
      <c r="AL12" s="44" cm="1">
        <f t="array" aca="1" ref="AL12" ca="1" xml:space="preserve">
N("initial sens-loopgain-gain-gain ref-vcm")+
$AH12-
BoxVal(ROW($AA12),26,COLUMN(INDIRECT("T"&amp;(INT(ROW($AA29)/65))*65+2)))-
$AB12-
$W12-
IFERROR(VLOOKUP($AC12,$CT$1:$DC$31,7,FALSE),0)</f>
        <v>-37.25</v>
      </c>
      <c r="AM12" s="44">
        <f t="shared" ca="1" si="6"/>
        <v>-36.85</v>
      </c>
      <c r="AN12" s="36" t="str">
        <f t="shared" ca="1" si="2"/>
        <v>50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0x62=-38.70,-38.50;</v>
      </c>
      <c r="V13" s="37"/>
      <c r="W13" s="37"/>
      <c r="X13" s="38"/>
      <c r="Y13" s="38"/>
      <c r="Z13" s="55">
        <f t="shared" ca="1" si="1"/>
        <v>1.1926370000000002</v>
      </c>
      <c r="AA13" s="39" t="s">
        <v>969</v>
      </c>
      <c r="AB13" s="40">
        <v>0</v>
      </c>
      <c r="AC13" s="40" t="s">
        <v>995</v>
      </c>
      <c r="AD13" s="40">
        <v>1</v>
      </c>
      <c r="AE13" s="41">
        <v>-5.1299999999999998E-2</v>
      </c>
      <c r="AF13" s="42">
        <v>-38.700000000000003</v>
      </c>
      <c r="AG13" s="47">
        <f t="shared" si="7"/>
        <v>-38.5</v>
      </c>
      <c r="AH13" s="43">
        <f t="shared" ca="1" si="3"/>
        <v>-37.507363000000005</v>
      </c>
      <c r="AI13" s="43">
        <f t="shared" ca="1" si="4"/>
        <v>-37.307363000000002</v>
      </c>
      <c r="AJ13" s="44" cm="1">
        <f t="array" aca="1" ref="AJ13" ca="1" xml:space="preserve">
N("initial sens-loopgain")+
$AF13-BoxVal(ROW($AA13),26,COLUMN(INDIRECT("T"&amp;(INT(ROW($AA30)/65))*65+2)))</f>
        <v>-38.700000000000003</v>
      </c>
      <c r="AK13" s="44">
        <f t="shared" ca="1" si="5"/>
        <v>-38.5</v>
      </c>
      <c r="AL13" s="44" cm="1">
        <f t="array" aca="1" ref="AL13" ca="1" xml:space="preserve">
N("initial sens-loopgain-gain-gain ref-vcm")+
$AH13-
BoxVal(ROW($AA13),26,COLUMN(INDIRECT("T"&amp;(INT(ROW($AA30)/65))*65+2)))-
$AB13-
$W13-
IFERROR(VLOOKUP($AC13,$CT$1:$DC$31,7,FALSE),0)</f>
        <v>-37.507363000000005</v>
      </c>
      <c r="AM13" s="44">
        <f t="shared" ca="1" si="6"/>
        <v>-37.307363000000002</v>
      </c>
      <c r="AN13" s="36" t="str">
        <f t="shared" ca="1" si="2"/>
        <v>60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02</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1063</v>
      </c>
      <c r="U14" s="36" t="str" cm="1">
        <f t="array" aca="1" ref="U14" ca="1">ConfigCode($AA14,$AN14,$AO14,$AP14,$AQ14,$AR14,$AF14,$AG14,2)</f>
        <v>0x61=-39.20,-38.70;</v>
      </c>
      <c r="V14" s="37"/>
      <c r="W14" s="37"/>
      <c r="X14" s="38"/>
      <c r="Y14" s="68"/>
      <c r="Z14" s="55">
        <f t="shared" ca="1" si="1"/>
        <v>1.8225440000000002</v>
      </c>
      <c r="AA14" s="39" t="s">
        <v>969</v>
      </c>
      <c r="AB14" s="40">
        <v>0</v>
      </c>
      <c r="AC14" s="40" t="s">
        <v>995</v>
      </c>
      <c r="AD14" s="40">
        <v>1</v>
      </c>
      <c r="AE14" s="41">
        <v>-2.5600000000000001E-2</v>
      </c>
      <c r="AF14" s="42">
        <v>-39.200000000000003</v>
      </c>
      <c r="AG14" s="47">
        <f t="shared" ref="AG14" si="8">AF13</f>
        <v>-38.700000000000003</v>
      </c>
      <c r="AH14" s="43">
        <f t="shared" ca="1" si="3"/>
        <v>-37.377456000000002</v>
      </c>
      <c r="AI14" s="43">
        <f t="shared" ca="1" si="4"/>
        <v>-36.877456000000002</v>
      </c>
      <c r="AJ14" s="44" cm="1">
        <f t="array" aca="1" ref="AJ14" ca="1" xml:space="preserve">
N("initial sens-loopgain")+
$AF14-BoxVal(ROW($AA14),26,COLUMN(INDIRECT("T"&amp;(INT(ROW($AA31)/65))*65+2)))</f>
        <v>-39.200000000000003</v>
      </c>
      <c r="AK14" s="44">
        <f t="shared" ref="AK14" ca="1" si="9">AJ14+(AG14-AF14)</f>
        <v>-38.700000000000003</v>
      </c>
      <c r="AL14" s="44" cm="1">
        <f t="array" aca="1" ref="AL14" ca="1" xml:space="preserve">
N("initial sens-loopgain-gain-gain ref-vcm")+
$AH14-
BoxVal(ROW($AA14),26,COLUMN(INDIRECT("T"&amp;(INT(ROW($AA31)/65))*65+2)))-
$AB14-
$W14-
IFERROR(VLOOKUP($AC14,$CT$1:$DC$31,7,FALSE),0)</f>
        <v>-37.377456000000002</v>
      </c>
      <c r="AM14" s="44">
        <f t="shared" ref="AM14" ca="1" si="10">AL14+(AG14-AF14)</f>
        <v>-36.877456000000002</v>
      </c>
      <c r="AN14" s="36" t="str">
        <f t="shared" ref="AN14" ca="1" si="11">IF(BoxVal(ROW(AA14),9,COLUMN(T12))="FIX","00",ManualLookup(AA14,BoxVal(ROW(AA14),4,COLUMN(AN12)),INDIRECT(DN$3)))</f>
        <v>60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01</v>
      </c>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1064</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45876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15~25 (uA)
Vdc&amp;Remark: 0.4V~0.5V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-1.9</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-1</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1.1000000000000001</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v>2.4500000000000002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9" xr:uid="{F1544A24-D408-49F4-B39A-BAD344E27F18}">
      <formula1>"Auto,FIX"</formula1>
    </dataValidation>
    <dataValidation type="list" allowBlank="1" showInputMessage="1" showErrorMessage="1" sqref="T10" xr:uid="{95666BCB-6086-4379-8F93-CE952F436EDB}">
      <formula1>"NormalMode,TestMode,VBMode,VBTMode,ClockMode"</formula1>
    </dataValidation>
    <dataValidation type="list" allowBlank="1" showInputMessage="1" showErrorMessage="1" sqref="T15" xr:uid="{A73EA33C-0F73-4BEF-91E3-AA146A54E647}">
      <formula1>$DT$1:$DT$31</formula1>
    </dataValidation>
    <dataValidation type="list" allowBlank="1" showInputMessage="1" showErrorMessage="1" sqref="U1" xr:uid="{18A4A14D-7874-41CB-BDFD-9A8809428F14}">
      <formula1>$DX$2:$DX$21</formula1>
    </dataValidation>
    <dataValidation type="list" allowBlank="1" showInputMessage="1" showErrorMessage="1" sqref="DA1:DC1" xr:uid="{5621ACE9-66C3-4592-9707-122579A96F60}">
      <formula1>$DH$2:$DH$31</formula1>
    </dataValidation>
    <dataValidation type="list" allowBlank="1" showInputMessage="1" showErrorMessage="1" sqref="CP1:CR1" xr:uid="{986E1761-CA7D-4E90-9CF4-866CC8BA7140}">
      <formula1>$DI$2:$DI$31</formula1>
    </dataValidation>
    <dataValidation type="list" allowBlank="1" showInputMessage="1" showErrorMessage="1" sqref="CF1:CH1" xr:uid="{9916C20E-6425-44BA-AE53-E1318B5A3A13}">
      <formula1>$DJ$2:$DJ$31</formula1>
    </dataValidation>
    <dataValidation type="list" allowBlank="1" showInputMessage="1" showErrorMessage="1" sqref="BU1:BW1" xr:uid="{5FB6938D-862E-4C32-AFAD-E1C31A1C68C7}">
      <formula1>$DG$2:$DG$31</formula1>
    </dataValidation>
    <dataValidation type="list" allowBlank="1" showInputMessage="1" showErrorMessage="1" sqref="BI1:BK1" xr:uid="{3A3A4873-0C53-492A-A78C-7CE79B45595E}">
      <formula1>$DF$2:$DF$31</formula1>
    </dataValidation>
    <dataValidation type="list" allowBlank="1" showInputMessage="1" showErrorMessage="1" sqref="T8" xr:uid="{963D739D-C266-4FFB-98CF-D87EAED3B6F9}">
      <formula1>$AU$2:$AU$31</formula1>
    </dataValidation>
    <dataValidation type="list" allowBlank="1" showInputMessage="1" showErrorMessage="1" sqref="AE5:AE64" xr:uid="{556B6135-5837-4184-AD81-37864E335EDA}">
      <formula1>$BY$2:$BY$31</formula1>
    </dataValidation>
    <dataValidation type="list" allowBlank="1" showInputMessage="1" showErrorMessage="1" sqref="AD5:AD64" xr:uid="{6D41F591-2356-4365-94A9-A76880B0EDBD}">
      <formula1>$CJ$2:$CJ$31</formula1>
    </dataValidation>
    <dataValidation type="list" allowBlank="1" showInputMessage="1" showErrorMessage="1" sqref="AC5:AC64" xr:uid="{7F141328-1BD6-45C8-B37F-73533278134C}">
      <formula1>$CT$2:$CT$31</formula1>
    </dataValidation>
    <dataValidation type="list" allowBlank="1" showInputMessage="1" showErrorMessage="1" sqref="AB5:AB64" xr:uid="{F108BB3D-F3B2-44B4-BB38-C21CDF96C11F}">
      <formula1>$BM$2:$BM$31</formula1>
    </dataValidation>
    <dataValidation type="list" allowBlank="1" showInputMessage="1" showErrorMessage="1" sqref="AA5:AA64" xr:uid="{2672EC28-A769-4C20-A4CD-B3A88994C556}">
      <formula1>$BB$2:$BB$31</formula1>
    </dataValidation>
    <dataValidation type="list" allowBlank="1" showInputMessage="1" showErrorMessage="1" sqref="T12" xr:uid="{F6BB2299-C571-45E0-B7DF-C2EC09F05F3A}">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0B8C64B-286D-4C10-BBEC-4D3E0FECCD3A}">
          <x14:formula1>
            <xm:f>'Check'!$A$2:$A$15</xm:f>
          </x14:formula1>
          <xm:sqref>T3</xm:sqref>
        </x14:dataValidation>
        <x14:dataValidation type="list" allowBlank="1" showInputMessage="1" showErrorMessage="1" xr:uid="{4174564A-F005-48AF-B24B-B4D1F7E7AB9E}">
          <x14:formula1>
            <xm:f>Sensor!$A$1:$A$200</xm:f>
          </x14:formula1>
          <xm:sqref>T6</xm:sqref>
        </x14:dataValidation>
        <x14:dataValidation type="list" allowBlank="1" showInputMessage="1" showErrorMessage="1" xr:uid="{585F023B-5957-4D63-AE93-0510624D56EB}">
          <x14:formula1>
            <xm:f>'Check'!$D$2:$D$15</xm:f>
          </x14:formula1>
          <xm:sqref>T2</xm:sqref>
        </x14:dataValidation>
        <x14:dataValidation type="list" allowBlank="1" showInputMessage="1" showErrorMessage="1" xr:uid="{2E2101BB-468A-430E-8811-BFC7A7B3E277}">
          <x14:formula1>
            <xm:f>MPN!$A$1:$A$497</xm:f>
          </x14:formula1>
          <xm:sqref>T4</xm:sqref>
        </x14:dataValidation>
        <x14:dataValidation type="list" allowBlank="1" showInputMessage="1" showErrorMessage="1" xr:uid="{38C02667-7579-4CF3-84A7-C17E1F5D5240}">
          <x14:formula1>
            <xm:f>ASIC!$A$2:$A$200</xm:f>
          </x14:formula1>
          <xm:sqref>T5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69F8-06DE-469F-B34F-81A897E6A053}">
  <sheetPr codeName="工作表13"/>
  <dimension ref="A1:EE335"/>
  <sheetViews>
    <sheetView topLeftCell="O1" zoomScale="55" zoomScaleNormal="55" workbookViewId="0">
      <selection activeCell="T19" sqref="T1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1080</v>
      </c>
      <c r="V1" s="12"/>
      <c r="W1" s="65"/>
      <c r="X1" s="12"/>
      <c r="Y1" s="7" t="str">
        <f>VLOOKUP(U1,$DX$1:$DZ$21,3,FALSE)</f>
        <v>sel_2amp , 1.33xampiq</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576</v>
      </c>
      <c r="BV1" s="12" t="s">
        <v>255</v>
      </c>
      <c r="BW1" s="12" t="s">
        <v>255</v>
      </c>
      <c r="BX1" s="9"/>
      <c r="BY1" s="11" t="s">
        <v>608</v>
      </c>
      <c r="BZ1" s="11" t="s">
        <v>812</v>
      </c>
      <c r="CA1" s="11" t="s">
        <v>564</v>
      </c>
      <c r="CB1" s="5" t="s">
        <v>974</v>
      </c>
      <c r="CC1" s="5" t="s">
        <v>562</v>
      </c>
      <c r="CD1" s="5" t="s">
        <v>562</v>
      </c>
      <c r="CE1" s="5" t="s">
        <v>255</v>
      </c>
      <c r="CF1" s="12" t="s">
        <v>1067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ZTS6554SH-3.3nF</v>
      </c>
      <c r="H2" s="59" t="str" cm="1">
        <f t="array" aca="1" ref="H2" ca="1">BoxVal($A2,5,COLUMN(INDIRECT("T"&amp;($A2-1)*65+2)),1)</f>
        <v>4843ZI</v>
      </c>
      <c r="I2" s="59" t="str" cm="1">
        <f t="array" aca="1" ref="I2" ca="1">BoxVal($A2,6,COLUMN(INDIRECT("T"&amp;($A2-1)*65+2)),1)</f>
        <v>2145M</v>
      </c>
      <c r="J2" s="59" t="str" cm="1">
        <f t="array" aca="1" ref="J2" ca="1">BoxVal($A2,21,COLUMN(INDIRECT("T"&amp;($A2-1)*65+2)),1)</f>
        <v>12V_TestMode</v>
      </c>
      <c r="K2" s="59" t="e" cm="1">
        <f t="array" aca="1" ref="K2" ca="1">BoxVal($A2,25,COLUMN(INDIRECT("T"&amp;($A2-1)*65+2)),1)</f>
        <v>#VALUE!</v>
      </c>
      <c r="L2" s="60" t="str" cm="1">
        <f t="array" aca="1" ref="L2" ca="1">BoxVal($A2,32,COLUMN(INDIRECT("T"&amp;($A2-1)*65+2)),1)</f>
        <v>0.9V : 25~31 (uA)
Vdc&amp;Remark: 0.5V~0.7V</v>
      </c>
      <c r="M2" s="59" t="e" cm="1">
        <f t="array" aca="1" ref="M2" ca="1">BoxVal($A2,31,COLUMN(INDIRECT("T"&amp;($A2-1)*65+2)),1)</f>
        <v>#VALUE!</v>
      </c>
      <c r="N2" s="59" t="str" cm="1">
        <f t="array" aca="1" ref="N2" ca="1">BoxVal($A2,12,COLUMN(INDIRECT("T"&amp;($A2-1)*65+2)),1)</f>
        <v>Normal</v>
      </c>
      <c r="O2" s="64" t="str" cm="1">
        <f t="array" ref="O2">BoxVal($A2,2,COLUMN(V3),1)</f>
        <v>Bit4,3</v>
      </c>
      <c r="P2" s="64" t="e" cm="1">
        <f t="array" aca="1" ref="P2" ca="1">BoxVal($A2,2,COLUMN(INDIRECT("AB"&amp;($A2-1)*65+2)),1)</f>
        <v>#VALUE!</v>
      </c>
      <c r="Q2" s="64" t="str" cm="1">
        <f t="array" aca="1" ref="Q2" ca="1">BoxVal($A2,2,COLUMN(INDIRECT("AJ"&amp;($A2-1)*65+2)),1)</f>
        <v>不可使用0dBgain，因在low_ampiq下，若要保持一致電流需要固定&gt;0dB</v>
      </c>
      <c r="R2" s="34"/>
      <c r="S2" s="7" t="s">
        <v>24</v>
      </c>
      <c r="T2" s="15" t="s">
        <v>450</v>
      </c>
      <c r="U2" s="5" t="s">
        <v>23</v>
      </c>
      <c r="V2" s="7" t="str">
        <f>VLOOKUP(U1,$DX$1:$DZ$21,2,FALSE)</f>
        <v>Bit4,3</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1072</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1068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1081</v>
      </c>
      <c r="DY2" s="22" t="s">
        <v>1079</v>
      </c>
      <c r="DZ2" s="22" t="s">
        <v>1078</v>
      </c>
      <c r="EB2" s="22" t="s">
        <v>882</v>
      </c>
      <c r="EC2" s="22" t="s">
        <v>1076</v>
      </c>
      <c r="ED2" s="22" t="s">
        <v>984</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584</v>
      </c>
      <c r="AX3" s="5" t="s">
        <v>255</v>
      </c>
      <c r="AY3" s="5" t="s">
        <v>255</v>
      </c>
      <c r="AZ3" s="5" t="s">
        <v>255</v>
      </c>
      <c r="BB3" s="14" t="s">
        <v>1005</v>
      </c>
      <c r="BC3" s="5">
        <v>1</v>
      </c>
      <c r="BD3" s="5">
        <v>1</v>
      </c>
      <c r="BE3" s="5">
        <v>0</v>
      </c>
      <c r="BF3" s="14"/>
      <c r="BG3" s="14"/>
      <c r="BH3" s="14"/>
      <c r="BI3" s="14" t="s">
        <v>805</v>
      </c>
      <c r="BJ3" s="14" t="s">
        <v>562</v>
      </c>
      <c r="BK3" s="14" t="s">
        <v>562</v>
      </c>
      <c r="BM3" s="5">
        <v>1</v>
      </c>
      <c r="BN3" s="5">
        <v>0</v>
      </c>
      <c r="BO3" s="5">
        <v>0</v>
      </c>
      <c r="BP3" s="5">
        <v>1</v>
      </c>
      <c r="BU3" s="14" t="s">
        <v>784</v>
      </c>
      <c r="BV3" s="14" t="s">
        <v>562</v>
      </c>
      <c r="BW3" s="14" t="s">
        <v>562</v>
      </c>
      <c r="BY3" s="21">
        <v>-2.5600000000000001E-2</v>
      </c>
      <c r="BZ3" s="5">
        <v>0</v>
      </c>
      <c r="CA3" s="5">
        <v>0</v>
      </c>
      <c r="CB3" s="5">
        <v>1</v>
      </c>
      <c r="CF3" s="14" t="s">
        <v>813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1030</v>
      </c>
      <c r="EC3" s="22" t="s">
        <v>1077</v>
      </c>
      <c r="ED3" s="22" t="s">
        <v>1075</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1070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Low Vbg</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v>1.5</v>
      </c>
      <c r="BN4" s="5">
        <v>1</v>
      </c>
      <c r="BO4" s="5">
        <v>0</v>
      </c>
      <c r="BP4" s="5">
        <v>1</v>
      </c>
      <c r="BU4" s="14" t="s">
        <v>785</v>
      </c>
      <c r="BV4" s="14" t="s">
        <v>562</v>
      </c>
      <c r="BW4" s="14" t="s">
        <v>562</v>
      </c>
      <c r="BY4" s="21">
        <v>-5.1299999999999998E-2</v>
      </c>
      <c r="BZ4" s="5">
        <v>0</v>
      </c>
      <c r="CA4" s="5">
        <v>1</v>
      </c>
      <c r="CB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1035</v>
      </c>
      <c r="EC4" s="22" t="s">
        <v>1052</v>
      </c>
      <c r="ED4" s="22" t="s">
        <v>1036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1061</v>
      </c>
      <c r="U5" s="36" t="str" cm="1">
        <f t="array" aca="1" ref="U5" ca="1">ConfigCode($AA5,$AN5,$AO5,$AP5,$AQ5,$AR5,$AF5,$AG5,2)</f>
        <v>0x3B=-37.55,-37.20;</v>
      </c>
      <c r="V5" s="37">
        <v>-0.25</v>
      </c>
      <c r="W5" s="37"/>
      <c r="X5" s="38"/>
      <c r="Y5" s="38"/>
      <c r="Z5" s="55">
        <f t="shared" ref="Z5:Z13" ca="1" si="1" xml:space="preserve">
N("vbias,vlookup vbias range")+
VLOOKUP($AA5,INDIRECT(BoxVal(ROW($AA5),34,COLUMN(T1))),2,FALSE)+
N("gain")+
$AB5+
N("vcm")+
VLOOKUP($AC5,$CT$1:$DC$31,7,FALSE)+
N("(vbias*vcp*vbg-vbias)*sensor ratio")+
VbiasCal($AA5,$AD5,$AE5,BoxVal(ROW($AC5),18,COLUMN($T$22)))+
N("vbias ref+gain ref")+
$V5+$W5</f>
        <v>1.221616</v>
      </c>
      <c r="AA5" s="39" t="s">
        <v>966</v>
      </c>
      <c r="AB5" s="40">
        <v>2</v>
      </c>
      <c r="AC5" s="40" t="s">
        <v>995</v>
      </c>
      <c r="AD5" s="40">
        <v>1</v>
      </c>
      <c r="AE5" s="41">
        <v>-2.5600000000000001E-2</v>
      </c>
      <c r="AF5" s="42">
        <v>-37.549999999999997</v>
      </c>
      <c r="AG5" s="42">
        <v>-37.200000000000003</v>
      </c>
      <c r="AH5" s="43">
        <f ca="1">$AF5+$Z5</f>
        <v>-36.328384</v>
      </c>
      <c r="AI5" s="43">
        <f ca="1">$AG5+$Z5</f>
        <v>-35.978384000000005</v>
      </c>
      <c r="AJ5" s="44" cm="1">
        <f t="array" aca="1" ref="AJ5" ca="1" xml:space="preserve">
N("initial sens-loopgain")+
$AF5-BoxVal(ROW($AA5),26,COLUMN(INDIRECT("T"&amp;(INT(ROW($AA22)/65))*65+2)))</f>
        <v>-37.549999999999997</v>
      </c>
      <c r="AK5" s="44">
        <f ca="1">AJ5+(AG5-AF5)</f>
        <v>-37.200000000000003</v>
      </c>
      <c r="AL5" s="44" cm="1">
        <f t="array" aca="1" ref="AL5" ca="1" xml:space="preserve">
N("initial sens-loopgain-gain-gain ref-vcm")+
$AH5-
BoxVal(ROW($AA5),26,COLUMN(INDIRECT("T"&amp;(INT(ROW($AA22)/65))*65+2)))-
$AB5-
$W5-
IFERROR(VLOOKUP($AC5,$CT$1:$DC$31,7,FALSE),0)</f>
        <v>-38.328384</v>
      </c>
      <c r="AM5" s="44">
        <f ca="1">AL5+(AG5-AF5)</f>
        <v>-37.978384000000005</v>
      </c>
      <c r="AN5" s="36" t="str">
        <f t="shared" ref="AN5:AN13" ca="1" si="2">IF(BoxVal(ROW(AA5),9,COLUMN(T3))="FIX","00",ManualLookup(AA5,BoxVal(ROW(AA5),4,COLUMN(AN3)),INDIRECT(DN$3)))</f>
        <v>30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08</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v>2</v>
      </c>
      <c r="BN5" s="5">
        <v>0</v>
      </c>
      <c r="BO5" s="5">
        <v>1</v>
      </c>
      <c r="BP5" s="5">
        <v>0</v>
      </c>
      <c r="BU5" s="14" t="s">
        <v>786</v>
      </c>
      <c r="BV5" s="14" t="s">
        <v>562</v>
      </c>
      <c r="BW5" s="14" t="s">
        <v>562</v>
      </c>
      <c r="BY5" s="21">
        <v>-7.6799999999999993E-2</v>
      </c>
      <c r="BZ5" s="5">
        <v>0</v>
      </c>
      <c r="CA5" s="5">
        <v>1</v>
      </c>
      <c r="CB5" s="5">
        <v>1</v>
      </c>
      <c r="CF5" s="14" t="s">
        <v>1066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0x33=-38.00,-37.55;</v>
      </c>
      <c r="V6" s="37">
        <v>-0.25</v>
      </c>
      <c r="W6" s="37"/>
      <c r="X6" s="38"/>
      <c r="Y6" s="38"/>
      <c r="Z6" s="55">
        <f t="shared" ca="1" si="1"/>
        <v>1.75</v>
      </c>
      <c r="AA6" s="39" t="s">
        <v>966</v>
      </c>
      <c r="AB6" s="40">
        <v>2</v>
      </c>
      <c r="AC6" s="40" t="s">
        <v>995</v>
      </c>
      <c r="AD6" s="40">
        <v>1</v>
      </c>
      <c r="AE6" s="41">
        <v>0</v>
      </c>
      <c r="AF6" s="42">
        <v>-38</v>
      </c>
      <c r="AG6" s="47">
        <f>AF5</f>
        <v>-37.549999999999997</v>
      </c>
      <c r="AH6" s="43">
        <f t="shared" ref="AH6:AH13" ca="1" si="3">$AF6+$Z6</f>
        <v>-36.25</v>
      </c>
      <c r="AI6" s="43">
        <f t="shared" ref="AI6:AI13" ca="1" si="4">$AG6+$Z6</f>
        <v>-35.799999999999997</v>
      </c>
      <c r="AJ6" s="44" cm="1">
        <f t="array" aca="1" ref="AJ6" ca="1" xml:space="preserve">
N("initial sens-loopgain")+
$AF6-BoxVal(ROW($AA6),26,COLUMN(INDIRECT("T"&amp;(INT(ROW($AA23)/65))*65+2)))</f>
        <v>-38</v>
      </c>
      <c r="AK6" s="44">
        <f t="shared" ref="AK6:AK13" ca="1" si="5">AJ6+(AG6-AF6)</f>
        <v>-37.549999999999997</v>
      </c>
      <c r="AL6" s="44" cm="1">
        <f t="array" aca="1" ref="AL6" ca="1" xml:space="preserve">
N("initial sens-loopgain-gain-gain ref-vcm")+
$AH6-
BoxVal(ROW($AA6),26,COLUMN(INDIRECT("T"&amp;(INT(ROW($AA23)/65))*65+2)))-
$AB6-
$W6-
IFERROR(VLOOKUP($AC6,$CT$1:$DC$31,7,FALSE),0)</f>
        <v>-38.25</v>
      </c>
      <c r="AM6" s="44">
        <f t="shared" ref="AM6:AM13" ca="1" si="6">AL6+(AG6-AF6)</f>
        <v>-37.799999999999997</v>
      </c>
      <c r="AN6" s="36" t="str">
        <f t="shared" ca="1" si="2"/>
        <v>30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v>2.5</v>
      </c>
      <c r="BN6" s="5">
        <v>1</v>
      </c>
      <c r="BO6" s="5">
        <v>1</v>
      </c>
      <c r="BP6" s="5">
        <v>0</v>
      </c>
      <c r="BU6" s="14" t="s">
        <v>787</v>
      </c>
      <c r="BV6" s="14" t="s">
        <v>562</v>
      </c>
      <c r="BW6" s="14" t="s">
        <v>562</v>
      </c>
      <c r="BY6" s="21">
        <v>0.1026</v>
      </c>
      <c r="BZ6" s="5">
        <v>1</v>
      </c>
      <c r="CA6" s="5">
        <v>0</v>
      </c>
      <c r="CB6" s="5">
        <v>0</v>
      </c>
      <c r="CF6" s="5" t="s">
        <v>562</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0x34=-38.50,-38.00;</v>
      </c>
      <c r="V7" s="37">
        <v>-0.25</v>
      </c>
      <c r="W7" s="37"/>
      <c r="X7" s="38">
        <v>-0.52272727272727204</v>
      </c>
      <c r="Y7" s="38">
        <v>-0.51999999999999869</v>
      </c>
      <c r="Z7" s="55">
        <f t="shared" ca="1" si="1"/>
        <v>2.25</v>
      </c>
      <c r="AA7" s="39" t="s">
        <v>966</v>
      </c>
      <c r="AB7" s="40">
        <v>2.5</v>
      </c>
      <c r="AC7" s="40" t="s">
        <v>995</v>
      </c>
      <c r="AD7" s="40">
        <v>1</v>
      </c>
      <c r="AE7" s="41">
        <v>0</v>
      </c>
      <c r="AF7" s="42">
        <v>-38.5</v>
      </c>
      <c r="AG7" s="47">
        <f t="shared" ref="AG7:AG13" si="7">AF6</f>
        <v>-38</v>
      </c>
      <c r="AH7" s="43">
        <f t="shared" ca="1" si="3"/>
        <v>-36.25</v>
      </c>
      <c r="AI7" s="43">
        <f t="shared" ca="1" si="4"/>
        <v>-35.75</v>
      </c>
      <c r="AJ7" s="44" cm="1">
        <f t="array" aca="1" ref="AJ7" ca="1" xml:space="preserve">
N("initial sens-loopgain")+
$AF7-BoxVal(ROW($AA7),26,COLUMN(INDIRECT("T"&amp;(INT(ROW($AA24)/65))*65+2)))</f>
        <v>-38.5</v>
      </c>
      <c r="AK7" s="44">
        <f t="shared" ca="1" si="5"/>
        <v>-38</v>
      </c>
      <c r="AL7" s="44" cm="1">
        <f t="array" aca="1" ref="AL7" ca="1" xml:space="preserve">
N("initial sens-loopgain-gain-gain ref-vcm")+
$AH7-
BoxVal(ROW($AA7),26,COLUMN(INDIRECT("T"&amp;(INT(ROW($AA24)/65))*65+2)))-
$AB7-
$W7-
IFERROR(VLOOKUP($AC7,$CT$1:$DC$31,7,FALSE),0)</f>
        <v>-38.75</v>
      </c>
      <c r="AM7" s="44">
        <f t="shared" ca="1" si="6"/>
        <v>-38.25</v>
      </c>
      <c r="AN7" s="36" t="str">
        <f t="shared" ca="1" si="2"/>
        <v>30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v>3</v>
      </c>
      <c r="BN7" s="5">
        <v>0</v>
      </c>
      <c r="BO7" s="5">
        <v>1</v>
      </c>
      <c r="BP7" s="5">
        <v>1</v>
      </c>
      <c r="BU7" s="14" t="s">
        <v>788</v>
      </c>
      <c r="BV7" s="14" t="s">
        <v>562</v>
      </c>
      <c r="BW7" s="14" t="s">
        <v>562</v>
      </c>
      <c r="BY7" s="21">
        <v>7.6799999999999993E-2</v>
      </c>
      <c r="BZ7" s="5">
        <v>1</v>
      </c>
      <c r="CA7" s="5">
        <v>0</v>
      </c>
      <c r="CB7" s="5">
        <v>1</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cm="1">
        <f t="array" aca="1" ref="U8" ca="1">ConfigCode($AA8,$AN8,$AO8,$AP8,$AQ8,$AR8,$AF8,$AG8,2)</f>
        <v>0x4B=-38.60,-38.50;</v>
      </c>
      <c r="V8" s="37">
        <v>-0.15</v>
      </c>
      <c r="W8" s="37"/>
      <c r="X8" s="38">
        <v>6.9367088607594718E-2</v>
      </c>
      <c r="Y8" s="38">
        <v>8.0000000000001792E-2</v>
      </c>
      <c r="Z8" s="55">
        <f t="shared" ca="1" si="1"/>
        <v>2.3385919999999998</v>
      </c>
      <c r="AA8" s="39" t="s">
        <v>967</v>
      </c>
      <c r="AB8" s="40">
        <v>2</v>
      </c>
      <c r="AC8" s="40" t="s">
        <v>995</v>
      </c>
      <c r="AD8" s="40">
        <v>1</v>
      </c>
      <c r="AE8" s="41">
        <v>-2.5600000000000001E-2</v>
      </c>
      <c r="AF8" s="42">
        <v>-38.6</v>
      </c>
      <c r="AG8" s="47">
        <f t="shared" si="7"/>
        <v>-38.5</v>
      </c>
      <c r="AH8" s="43">
        <f t="shared" ca="1" si="3"/>
        <v>-36.261408000000003</v>
      </c>
      <c r="AI8" s="43">
        <f t="shared" ca="1" si="4"/>
        <v>-36.161408000000002</v>
      </c>
      <c r="AJ8" s="44" cm="1">
        <f t="array" aca="1" ref="AJ8" ca="1" xml:space="preserve">
N("initial sens-loopgain")+
$AF8-BoxVal(ROW($AA8),26,COLUMN(INDIRECT("T"&amp;(INT(ROW($AA25)/65))*65+2)))</f>
        <v>-38.6</v>
      </c>
      <c r="AK8" s="44">
        <f t="shared" ca="1" si="5"/>
        <v>-38.5</v>
      </c>
      <c r="AL8" s="44" cm="1">
        <f t="array" aca="1" ref="AL8" ca="1" xml:space="preserve">
N("initial sens-loopgain-gain-gain ref-vcm")+
$AH8-
BoxVal(ROW($AA8),26,COLUMN(INDIRECT("T"&amp;(INT(ROW($AA25)/65))*65+2)))-
$AB8-
$W8-
IFERROR(VLOOKUP($AC8,$CT$1:$DC$31,7,FALSE),0)</f>
        <v>-38.261408000000003</v>
      </c>
      <c r="AM8" s="44">
        <f t="shared" ca="1" si="6"/>
        <v>-38.161408000000002</v>
      </c>
      <c r="AN8" s="36" t="str">
        <f t="shared" ca="1" si="2"/>
        <v>40</v>
      </c>
      <c r="AO8" s="36" t="str" cm="1">
        <f t="array" aca="1" ref="AO8" ca="1">ManualLookup(AB8,BoxVal(ROW(AB8),4,COLUMN(AO6)),INDIRECT(DO$3))</f>
        <v>03</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08</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v>4</v>
      </c>
      <c r="BN8" s="5">
        <v>1</v>
      </c>
      <c r="BO8" s="5">
        <v>0</v>
      </c>
      <c r="BP8" s="5">
        <v>0</v>
      </c>
      <c r="BU8" s="14" t="s">
        <v>789</v>
      </c>
      <c r="BV8" s="14" t="s">
        <v>562</v>
      </c>
      <c r="BW8" s="14" t="s">
        <v>562</v>
      </c>
      <c r="BY8" s="21">
        <v>5.1299999999999998E-2</v>
      </c>
      <c r="BZ8" s="5">
        <v>1</v>
      </c>
      <c r="CA8" s="5">
        <v>1</v>
      </c>
      <c r="CB8" s="5">
        <v>0</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0x4C=-38.90,-38.60;</v>
      </c>
      <c r="V9" s="37">
        <v>-0.15</v>
      </c>
      <c r="W9" s="37"/>
      <c r="X9" s="38">
        <v>0.21230769230769289</v>
      </c>
      <c r="Y9" s="38">
        <v>0.23200000000000193</v>
      </c>
      <c r="Z9" s="55">
        <f t="shared" ca="1" si="1"/>
        <v>2.8385919999999998</v>
      </c>
      <c r="AA9" s="39" t="s">
        <v>967</v>
      </c>
      <c r="AB9" s="40">
        <v>2.5</v>
      </c>
      <c r="AC9" s="40" t="s">
        <v>995</v>
      </c>
      <c r="AD9" s="40">
        <v>1</v>
      </c>
      <c r="AE9" s="41">
        <v>-2.5600000000000001E-2</v>
      </c>
      <c r="AF9" s="42">
        <v>-38.9</v>
      </c>
      <c r="AG9" s="47">
        <f t="shared" si="7"/>
        <v>-38.6</v>
      </c>
      <c r="AH9" s="43">
        <f t="shared" ca="1" si="3"/>
        <v>-36.061408</v>
      </c>
      <c r="AI9" s="43">
        <f t="shared" ca="1" si="4"/>
        <v>-35.761408000000003</v>
      </c>
      <c r="AJ9" s="44" cm="1">
        <f t="array" aca="1" ref="AJ9" ca="1" xml:space="preserve">
N("initial sens-loopgain")+
$AF9-BoxVal(ROW($AA9),26,COLUMN(INDIRECT("T"&amp;(INT(ROW($AA26)/65))*65+2)))</f>
        <v>-38.9</v>
      </c>
      <c r="AK9" s="44">
        <f t="shared" ca="1" si="5"/>
        <v>-38.6</v>
      </c>
      <c r="AL9" s="44" cm="1">
        <f t="array" aca="1" ref="AL9" ca="1" xml:space="preserve">
N("initial sens-loopgain-gain-gain ref-vcm")+
$AH9-
BoxVal(ROW($AA9),26,COLUMN(INDIRECT("T"&amp;(INT(ROW($AA26)/65))*65+2)))-
$AB9-
$W9-
IFERROR(VLOOKUP($AC9,$CT$1:$DC$31,7,FALSE),0)</f>
        <v>-38.561408</v>
      </c>
      <c r="AM9" s="44">
        <f t="shared" ca="1" si="6"/>
        <v>-38.261408000000003</v>
      </c>
      <c r="AN9" s="36" t="str">
        <f t="shared" ca="1" si="2"/>
        <v>40</v>
      </c>
      <c r="AO9" s="36" t="str" cm="1">
        <f t="array" aca="1" ref="AO9" ca="1">ManualLookup(AB9,BoxVal(ROW(AB9),4,COLUMN(AO7)),INDIRECT(DO$3))</f>
        <v>04</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08</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v>5</v>
      </c>
      <c r="BN9" s="5">
        <v>1</v>
      </c>
      <c r="BO9" s="5">
        <v>1</v>
      </c>
      <c r="BP9" s="5">
        <v>1</v>
      </c>
      <c r="BU9" s="14" t="s">
        <v>790</v>
      </c>
      <c r="BV9" s="14" t="s">
        <v>562</v>
      </c>
      <c r="BW9" s="14" t="s">
        <v>562</v>
      </c>
      <c r="BY9" s="21">
        <v>2.5600000000000001E-2</v>
      </c>
      <c r="BZ9" s="5">
        <v>1</v>
      </c>
      <c r="CA9" s="5">
        <v>1</v>
      </c>
      <c r="CB9" s="5">
        <v>1</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0x43=-39.05,-38.90;</v>
      </c>
      <c r="V10" s="37">
        <v>-0.25</v>
      </c>
      <c r="W10" s="37"/>
      <c r="X10" s="38">
        <v>0.58500000000000085</v>
      </c>
      <c r="Y10" s="38">
        <v>0.57200000000000217</v>
      </c>
      <c r="Z10" s="55">
        <f t="shared" ca="1" si="1"/>
        <v>2.8</v>
      </c>
      <c r="AA10" s="39" t="s">
        <v>967</v>
      </c>
      <c r="AB10" s="40">
        <v>2</v>
      </c>
      <c r="AC10" s="40" t="s">
        <v>995</v>
      </c>
      <c r="AD10" s="40">
        <v>1</v>
      </c>
      <c r="AE10" s="41">
        <v>0</v>
      </c>
      <c r="AF10" s="42">
        <v>-39.049999999999997</v>
      </c>
      <c r="AG10" s="47">
        <f t="shared" si="7"/>
        <v>-38.9</v>
      </c>
      <c r="AH10" s="43">
        <f t="shared" ca="1" si="3"/>
        <v>-36.25</v>
      </c>
      <c r="AI10" s="43">
        <f t="shared" ca="1" si="4"/>
        <v>-36.1</v>
      </c>
      <c r="AJ10" s="44" cm="1">
        <f t="array" aca="1" ref="AJ10" ca="1" xml:space="preserve">
N("initial sens-loopgain")+
$AF10-BoxVal(ROW($AA10),26,COLUMN(INDIRECT("T"&amp;(INT(ROW($AA27)/65))*65+2)))</f>
        <v>-39.049999999999997</v>
      </c>
      <c r="AK10" s="44">
        <f t="shared" ca="1" si="5"/>
        <v>-38.9</v>
      </c>
      <c r="AL10" s="44" cm="1">
        <f t="array" aca="1" ref="AL10" ca="1" xml:space="preserve">
N("initial sens-loopgain-gain-gain ref-vcm")+
$AH10-
BoxVal(ROW($AA10),26,COLUMN(INDIRECT("T"&amp;(INT(ROW($AA27)/65))*65+2)))-
$AB10-
$W10-
IFERROR(VLOOKUP($AC10,$CT$1:$DC$31,7,FALSE),0)</f>
        <v>-38.25</v>
      </c>
      <c r="AM10" s="44">
        <f t="shared" ca="1" si="6"/>
        <v>-38.1</v>
      </c>
      <c r="AN10" s="36" t="str">
        <f t="shared" ca="1" si="2"/>
        <v>40</v>
      </c>
      <c r="AO10" s="36" t="str" cm="1">
        <f t="array" aca="1" ref="AO10" ca="1">ManualLookup(AB10,BoxVal(ROW(AB10),4,COLUMN(AO8)),INDIRECT(DO$3))</f>
        <v>03</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0x44=-39.55,-39.05;</v>
      </c>
      <c r="V11" s="37">
        <v>-0.25</v>
      </c>
      <c r="W11" s="37"/>
      <c r="X11" s="38">
        <v>0.74349999999999983</v>
      </c>
      <c r="Y11" s="38">
        <v>0.78000000000000236</v>
      </c>
      <c r="Z11" s="55">
        <f t="shared" ca="1" si="1"/>
        <v>3.3</v>
      </c>
      <c r="AA11" s="39" t="s">
        <v>967</v>
      </c>
      <c r="AB11" s="40">
        <v>2.5</v>
      </c>
      <c r="AC11" s="40" t="s">
        <v>995</v>
      </c>
      <c r="AD11" s="40">
        <v>1</v>
      </c>
      <c r="AE11" s="41">
        <v>0</v>
      </c>
      <c r="AF11" s="42">
        <v>-39.549999999999997</v>
      </c>
      <c r="AG11" s="47">
        <f t="shared" si="7"/>
        <v>-39.049999999999997</v>
      </c>
      <c r="AH11" s="43">
        <f t="shared" ca="1" si="3"/>
        <v>-36.25</v>
      </c>
      <c r="AI11" s="43">
        <f t="shared" ca="1" si="4"/>
        <v>-35.75</v>
      </c>
      <c r="AJ11" s="44" cm="1">
        <f t="array" aca="1" ref="AJ11" ca="1" xml:space="preserve">
N("initial sens-loopgain")+
$AF11-BoxVal(ROW($AA11),26,COLUMN(INDIRECT("T"&amp;(INT(ROW($AA28)/65))*65+2)))</f>
        <v>-39.549999999999997</v>
      </c>
      <c r="AK11" s="44">
        <f t="shared" ca="1" si="5"/>
        <v>-39.049999999999997</v>
      </c>
      <c r="AL11" s="44" cm="1">
        <f t="array" aca="1" ref="AL11" ca="1" xml:space="preserve">
N("initial sens-loopgain-gain-gain ref-vcm")+
$AH11-
BoxVal(ROW($AA11),26,COLUMN(INDIRECT("T"&amp;(INT(ROW($AA28)/65))*65+2)))-
$AB11-
$W11-
IFERROR(VLOOKUP($AC11,$CT$1:$DC$31,7,FALSE),0)</f>
        <v>-38.75</v>
      </c>
      <c r="AM11" s="44">
        <f t="shared" ca="1" si="6"/>
        <v>-38.25</v>
      </c>
      <c r="AN11" s="36" t="str">
        <f t="shared" ca="1" si="2"/>
        <v>40</v>
      </c>
      <c r="AO11" s="36" t="str" cm="1">
        <f t="array" aca="1" ref="AO11" ca="1">ManualLookup(AB11,BoxVal(ROW(AB11),4,COLUMN(AO9)),INDIRECT(DO$3))</f>
        <v>04</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0x5C=-40.00,-39.55;</v>
      </c>
      <c r="V12" s="37">
        <v>-0.15</v>
      </c>
      <c r="W12" s="37"/>
      <c r="X12" s="38">
        <v>1.2318181818181821</v>
      </c>
      <c r="Y12" s="38">
        <v>1.2120000000000026</v>
      </c>
      <c r="Z12" s="55">
        <f t="shared" ca="1" si="1"/>
        <v>3.7555679999999998</v>
      </c>
      <c r="AA12" s="39" t="s">
        <v>968</v>
      </c>
      <c r="AB12" s="40">
        <v>2.5</v>
      </c>
      <c r="AC12" s="40" t="s">
        <v>995</v>
      </c>
      <c r="AD12" s="40">
        <v>1</v>
      </c>
      <c r="AE12" s="41">
        <v>-2.5600000000000001E-2</v>
      </c>
      <c r="AF12" s="42">
        <v>-40</v>
      </c>
      <c r="AG12" s="47">
        <f t="shared" si="7"/>
        <v>-39.549999999999997</v>
      </c>
      <c r="AH12" s="43">
        <f t="shared" ca="1" si="3"/>
        <v>-36.244432000000003</v>
      </c>
      <c r="AI12" s="43">
        <f t="shared" ca="1" si="4"/>
        <v>-35.794432</v>
      </c>
      <c r="AJ12" s="44" cm="1">
        <f t="array" aca="1" ref="AJ12" ca="1" xml:space="preserve">
N("initial sens-loopgain")+
$AF12-BoxVal(ROW($AA12),26,COLUMN(INDIRECT("T"&amp;(INT(ROW($AA29)/65))*65+2)))</f>
        <v>-40</v>
      </c>
      <c r="AK12" s="44">
        <f t="shared" ca="1" si="5"/>
        <v>-39.549999999999997</v>
      </c>
      <c r="AL12" s="44" cm="1">
        <f t="array" aca="1" ref="AL12" ca="1" xml:space="preserve">
N("initial sens-loopgain-gain-gain ref-vcm")+
$AH12-
BoxVal(ROW($AA12),26,COLUMN(INDIRECT("T"&amp;(INT(ROW($AA29)/65))*65+2)))-
$AB12-
$W12-
IFERROR(VLOOKUP($AC12,$CT$1:$DC$31,7,FALSE),0)</f>
        <v>-38.744432000000003</v>
      </c>
      <c r="AM12" s="44">
        <f t="shared" ca="1" si="6"/>
        <v>-38.294432</v>
      </c>
      <c r="AN12" s="36" t="str">
        <f t="shared" ca="1" si="2"/>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0x5D=-40.35,-40.00;</v>
      </c>
      <c r="V13" s="37">
        <v>-0.05</v>
      </c>
      <c r="W13" s="37"/>
      <c r="X13" s="38"/>
      <c r="Y13" s="38"/>
      <c r="Z13" s="55">
        <f t="shared" ca="1" si="1"/>
        <v>4.3555679999999999</v>
      </c>
      <c r="AA13" s="39" t="s">
        <v>968</v>
      </c>
      <c r="AB13" s="40">
        <v>3</v>
      </c>
      <c r="AC13" s="40" t="s">
        <v>995</v>
      </c>
      <c r="AD13" s="40">
        <v>1</v>
      </c>
      <c r="AE13" s="41">
        <v>-2.5600000000000001E-2</v>
      </c>
      <c r="AF13" s="42">
        <v>-40.35</v>
      </c>
      <c r="AG13" s="47">
        <f t="shared" si="7"/>
        <v>-40</v>
      </c>
      <c r="AH13" s="43">
        <f t="shared" ca="1" si="3"/>
        <v>-35.994432000000003</v>
      </c>
      <c r="AI13" s="43">
        <f t="shared" ca="1" si="4"/>
        <v>-35.644432000000002</v>
      </c>
      <c r="AJ13" s="44" cm="1">
        <f t="array" aca="1" ref="AJ13" ca="1" xml:space="preserve">
N("initial sens-loopgain")+
$AF13-BoxVal(ROW($AA13),26,COLUMN(INDIRECT("T"&amp;(INT(ROW($AA30)/65))*65+2)))</f>
        <v>-40.35</v>
      </c>
      <c r="AK13" s="44">
        <f t="shared" ca="1" si="5"/>
        <v>-40</v>
      </c>
      <c r="AL13" s="44" cm="1">
        <f t="array" aca="1" ref="AL13" ca="1" xml:space="preserve">
N("initial sens-loopgain-gain-gain ref-vcm")+
$AH13-
BoxVal(ROW($AA13),26,COLUMN(INDIRECT("T"&amp;(INT(ROW($AA30)/65))*65+2)))-
$AB13-
$W13-
IFERROR(VLOOKUP($AC13,$CT$1:$DC$31,7,FALSE),0)</f>
        <v>-38.994432000000003</v>
      </c>
      <c r="AM13" s="44">
        <f t="shared" ca="1" si="6"/>
        <v>-38.644432000000002</v>
      </c>
      <c r="AN13" s="36" t="str">
        <f t="shared" ca="1" si="2"/>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08</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1074</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1071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0.5</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12V_TestMode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5</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25~31 (uA)
Vdc&amp;Remark: 0.5V~0.7V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-1.9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1.05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12" xr:uid="{6AC3A368-4FC1-4514-AA6B-7F8AC2A0B7BE}">
      <formula1>$DE$2:$DE$31</formula1>
    </dataValidation>
    <dataValidation type="list" allowBlank="1" showInputMessage="1" showErrorMessage="1" sqref="AA5:AA64" xr:uid="{21D468A4-AE46-4457-B07B-1160FBD5EB87}">
      <formula1>$BB$2:$BB$31</formula1>
    </dataValidation>
    <dataValidation type="list" allowBlank="1" showInputMessage="1" showErrorMessage="1" sqref="AB5:AB64" xr:uid="{33A764AB-41B0-4EBC-BFB8-07F64342683E}">
      <formula1>$BM$2:$BM$31</formula1>
    </dataValidation>
    <dataValidation type="list" allowBlank="1" showInputMessage="1" showErrorMessage="1" sqref="AC5:AC64" xr:uid="{F8DADBCF-15EE-4F63-9ED7-C0FF3A74657B}">
      <formula1>$CT$2:$CT$31</formula1>
    </dataValidation>
    <dataValidation type="list" allowBlank="1" showInputMessage="1" showErrorMessage="1" sqref="AD5:AD64" xr:uid="{DE1849C4-805C-4AFB-AD83-502CA74435D1}">
      <formula1>$CJ$2:$CJ$31</formula1>
    </dataValidation>
    <dataValidation type="list" allowBlank="1" showInputMessage="1" showErrorMessage="1" sqref="AE5:AE64" xr:uid="{08E493D3-A2DE-44E0-A7AC-D82FBDC0ED21}">
      <formula1>$BY$2:$BY$31</formula1>
    </dataValidation>
    <dataValidation type="list" allowBlank="1" showInputMessage="1" showErrorMessage="1" sqref="T8" xr:uid="{2301A9CE-B9B4-420F-827D-F9D74C96F3EC}">
      <formula1>$AU$2:$AU$31</formula1>
    </dataValidation>
    <dataValidation type="list" allowBlank="1" showInputMessage="1" showErrorMessage="1" sqref="BI1:BK1" xr:uid="{F7F57CC9-7964-4928-882B-39C56BD15F53}">
      <formula1>$DF$2:$DF$31</formula1>
    </dataValidation>
    <dataValidation type="list" allowBlank="1" showInputMessage="1" showErrorMessage="1" sqref="BU1:BW1" xr:uid="{9363E371-42DE-4E9E-8DDF-95D284995734}">
      <formula1>$DG$2:$DG$31</formula1>
    </dataValidation>
    <dataValidation type="list" allowBlank="1" showInputMessage="1" showErrorMessage="1" sqref="CF1:CH1" xr:uid="{5BBBEDD9-1380-44FA-A76C-75A5110A3167}">
      <formula1>$DJ$2:$DJ$31</formula1>
    </dataValidation>
    <dataValidation type="list" allowBlank="1" showInputMessage="1" showErrorMessage="1" sqref="CP1:CR1" xr:uid="{D4ACA00B-1883-4367-8A10-13F8B50BD8F6}">
      <formula1>$DI$2:$DI$31</formula1>
    </dataValidation>
    <dataValidation type="list" allowBlank="1" showInputMessage="1" showErrorMessage="1" sqref="DA1:DC1" xr:uid="{BF1D4A01-5EA5-4039-A00E-CA0DB2B72251}">
      <formula1>$DH$2:$DH$31</formula1>
    </dataValidation>
    <dataValidation type="list" allowBlank="1" showInputMessage="1" showErrorMessage="1" sqref="U1" xr:uid="{E2FD6C34-CE1A-42D1-8DAE-B3E6BC5336A2}">
      <formula1>$DX$2:$DX$21</formula1>
    </dataValidation>
    <dataValidation type="list" allowBlank="1" showInputMessage="1" showErrorMessage="1" sqref="T15" xr:uid="{DE5C9BBE-AFEE-4F0C-8F37-7D5B4B5898CB}">
      <formula1>$DT$1:$DT$31</formula1>
    </dataValidation>
    <dataValidation type="list" allowBlank="1" showInputMessage="1" showErrorMessage="1" sqref="T10" xr:uid="{FA310CC4-559D-4D2A-81FB-9B8173EEB034}">
      <formula1>"NormalMode,TestMode,VBMode,VBTMode,ClockMode"</formula1>
    </dataValidation>
    <dataValidation type="list" allowBlank="1" showInputMessage="1" showErrorMessage="1" sqref="T9" xr:uid="{9672E758-7F38-4F03-8C02-575BA8E252AE}">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1F8DAFB-EBBA-4335-B9BC-CF3F50EA1601}">
          <x14:formula1>
            <xm:f>'Check'!$D$2:$D$15</xm:f>
          </x14:formula1>
          <xm:sqref>T2</xm:sqref>
        </x14:dataValidation>
        <x14:dataValidation type="list" allowBlank="1" showInputMessage="1" showErrorMessage="1" xr:uid="{4747AA80-78AF-4463-A71C-9D0A18126ADB}">
          <x14:formula1>
            <xm:f>Sensor!$A$1:$A$200</xm:f>
          </x14:formula1>
          <xm:sqref>T6</xm:sqref>
        </x14:dataValidation>
        <x14:dataValidation type="list" allowBlank="1" showInputMessage="1" showErrorMessage="1" xr:uid="{4190F204-0FCB-4313-8797-1774F99C6B20}">
          <x14:formula1>
            <xm:f>'Check'!$A$2:$A$15</xm:f>
          </x14:formula1>
          <xm:sqref>T3</xm:sqref>
        </x14:dataValidation>
        <x14:dataValidation type="list" allowBlank="1" showInputMessage="1" showErrorMessage="1" xr:uid="{56A21139-C7CA-47DF-BCD6-FB4B809623E4}">
          <x14:formula1>
            <xm:f>MPN!$A$1:$A$497</xm:f>
          </x14:formula1>
          <xm:sqref>T4</xm:sqref>
        </x14:dataValidation>
        <x14:dataValidation type="list" allowBlank="1" showInputMessage="1" showErrorMessage="1" xr:uid="{8FF85107-139E-4F6C-A8F3-6848A3ADF17A}">
          <x14:formula1>
            <xm:f>ASIC!$A$2:$A$200</xm:f>
          </x14:formula1>
          <xm:sqref>T5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6161-7966-455E-BA68-BF4D8C9EDB9A}">
  <sheetPr codeName="工作表1"/>
  <dimension ref="A1:EE195"/>
  <sheetViews>
    <sheetView topLeftCell="AZ1" zoomScale="70" zoomScaleNormal="70" workbookViewId="0">
      <selection activeCell="DC6" sqref="DC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8.875" style="5"/>
    <col min="89" max="89" width="6.75" style="5" bestFit="1" customWidth="1"/>
    <col min="90"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53.375" style="7" customWidth="1"/>
    <col min="130" max="130" width="198.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1022</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750</v>
      </c>
      <c r="V1" s="12"/>
      <c r="W1" s="65"/>
      <c r="X1" s="12"/>
      <c r="Y1" s="7" t="str">
        <f>VLOOKUP(U1,$DX$1:$DZ$21,3,FALSE)</f>
        <v>sel_clamphdiode,+0.5xadcampiq,fixed_inttime,low offset,1x_ibias,en_adcclamp,inc_bw,extend_lowiq,en_0d75xadciq,en_diglpf,fast,-37both,0.67x_adciq</v>
      </c>
      <c r="AD1" s="8"/>
      <c r="AT1" s="34"/>
      <c r="AU1" s="5" t="s">
        <v>588</v>
      </c>
      <c r="AV1" s="5" t="s">
        <v>433</v>
      </c>
      <c r="AW1" s="5" t="s">
        <v>606</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905</v>
      </c>
      <c r="BV1" s="10" t="s">
        <v>907</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571</v>
      </c>
      <c r="CL1" s="5" t="s">
        <v>255</v>
      </c>
      <c r="CM1" s="5" t="s">
        <v>255</v>
      </c>
      <c r="CN1" s="5" t="s">
        <v>255</v>
      </c>
      <c r="CO1" s="5" t="s">
        <v>255</v>
      </c>
      <c r="CP1" s="12" t="s">
        <v>766</v>
      </c>
      <c r="CQ1" s="12" t="s">
        <v>610</v>
      </c>
      <c r="CR1" s="12" t="s">
        <v>255</v>
      </c>
      <c r="CS1" s="9"/>
      <c r="CT1" s="5" t="s">
        <v>577</v>
      </c>
      <c r="CU1" s="5" t="s">
        <v>712</v>
      </c>
      <c r="CV1" s="5" t="s">
        <v>255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4942ZC</v>
      </c>
      <c r="I2" s="59" t="str" cm="1">
        <f t="array" aca="1" ref="I2" ca="1">BoxVal($A2,6,COLUMN(INDIRECT("T"&amp;($A2-1)*65+2)),1)</f>
        <v>2101L</v>
      </c>
      <c r="J2" s="59" t="str" cm="1">
        <f t="array" aca="1" ref="J2" ca="1">BoxVal($A2,21,COLUMN(INDIRECT("T"&amp;($A2-1)*65+2)),1)</f>
        <v>13V_TestMode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-35+/-0.6 dBFS</v>
      </c>
      <c r="N2" s="59" t="str" cm="1">
        <f t="array" aca="1" ref="N2" ca="1">BoxVal($A2,12,COLUMN(INDIRECT("T"&amp;($A2-1)*65+2)),1)</f>
        <v>Normal</v>
      </c>
      <c r="O2" s="64" t="str" cm="1">
        <f t="array" ref="O2">BoxVal($A2,2,COLUMN(V3),1)</f>
        <v>Bit35,34,26,20,19,17,11,9,41,33,31,24</v>
      </c>
      <c r="P2" s="64" t="str" cm="1">
        <f t="array" aca="1" ref="P2" ca="1">BoxVal($A2,2,COLUMN(INDIRECT("AB"&amp;($A2-1)*65+2)),1)</f>
        <v>13V_TestMode_35dB_033ZC_N014A_400_431_ZTSL6777S_PR1.4</v>
      </c>
      <c r="Q2" s="64" t="str" cm="1">
        <f t="array" aca="1" ref="Q2" ca="1">BoxVal($A2,2,COLUMN(INDIRECT("AJ"&amp;($A2-1)*65+2)),1)</f>
        <v>For Dell 豪恩配置</v>
      </c>
      <c r="R2" s="34"/>
      <c r="S2" s="7" t="s">
        <v>24</v>
      </c>
      <c r="T2" s="15" t="s">
        <v>450</v>
      </c>
      <c r="U2" s="5" t="s">
        <v>23</v>
      </c>
      <c r="V2" s="7" t="str">
        <f>VLOOKUP(U1,$DX$1:$DZ$21,2,FALSE)</f>
        <v>Bit35,34,26,20,19,17,11,9,41,33,31,24</v>
      </c>
      <c r="W2" s="19"/>
      <c r="X2" s="19"/>
      <c r="Y2" s="19"/>
      <c r="Z2" s="19"/>
      <c r="AA2" s="5" t="s">
        <v>592</v>
      </c>
      <c r="AB2" s="26" t="str">
        <f>T21&amp;"_"&amp;ABS(T19)&amp;"dB_"&amp;T23&amp;"_"&amp;T24&amp;"_"&amp;GetAbsMaxMinText(AF5:AG64)&amp;"_"&amp;T4&amp;"_"&amp;T3&amp;S1&amp;"."&amp;T27</f>
        <v>13V_TestMode_35dB_033ZC_N014A_400_431_ZTSL6777S_PR1.4</v>
      </c>
      <c r="AC2" s="18"/>
      <c r="AD2" s="18"/>
      <c r="AE2" s="18"/>
      <c r="AF2" s="18"/>
      <c r="AG2" s="18"/>
      <c r="AH2" s="19"/>
      <c r="AI2" s="19" t="s">
        <v>2</v>
      </c>
      <c r="AJ2" s="16" t="s">
        <v>727</v>
      </c>
      <c r="AK2" s="16"/>
      <c r="AL2" s="16"/>
      <c r="AM2" s="16"/>
      <c r="AN2" s="16"/>
      <c r="AO2" s="16"/>
      <c r="AP2" s="16"/>
      <c r="AQ2" s="16"/>
      <c r="AR2" s="16"/>
      <c r="AS2" s="16"/>
      <c r="AT2" s="34"/>
      <c r="AU2" s="14" t="s">
        <v>554</v>
      </c>
      <c r="AV2" s="5" t="s">
        <v>580</v>
      </c>
      <c r="AW2" s="5" t="s">
        <v>580</v>
      </c>
      <c r="AX2" s="5" t="s">
        <v>255</v>
      </c>
      <c r="AY2" s="5" t="s">
        <v>255</v>
      </c>
      <c r="AZ2" s="5" t="s">
        <v>255</v>
      </c>
      <c r="BB2" s="14" t="s">
        <v>554</v>
      </c>
      <c r="BC2" s="5">
        <v>1</v>
      </c>
      <c r="BD2" s="5">
        <v>0</v>
      </c>
      <c r="BE2" s="5">
        <v>1</v>
      </c>
      <c r="BF2" s="14"/>
      <c r="BG2" s="14"/>
      <c r="BH2" s="14"/>
      <c r="BI2" s="14">
        <v>10</v>
      </c>
      <c r="BJ2" s="14" t="s">
        <v>562</v>
      </c>
      <c r="BK2" s="14" t="s">
        <v>562</v>
      </c>
      <c r="BM2" s="5">
        <v>0</v>
      </c>
      <c r="BN2" s="5">
        <v>0</v>
      </c>
      <c r="BO2" s="5">
        <v>0</v>
      </c>
      <c r="BP2" s="5">
        <v>0</v>
      </c>
      <c r="BQ2" s="5">
        <v>0</v>
      </c>
      <c r="BU2" s="14">
        <v>0</v>
      </c>
      <c r="BV2" s="14" t="s">
        <v>783</v>
      </c>
      <c r="BW2" s="14" t="s">
        <v>562</v>
      </c>
      <c r="BY2" s="21">
        <v>0</v>
      </c>
      <c r="CF2" s="14">
        <v>0</v>
      </c>
      <c r="CG2" s="14" t="s">
        <v>562</v>
      </c>
      <c r="CH2" s="14" t="s">
        <v>562</v>
      </c>
      <c r="CJ2" s="5">
        <v>1</v>
      </c>
      <c r="CK2" s="5">
        <v>0</v>
      </c>
      <c r="CP2" s="14">
        <v>0</v>
      </c>
      <c r="CQ2" s="14">
        <v>0</v>
      </c>
      <c r="CR2" s="14" t="s">
        <v>562</v>
      </c>
      <c r="CT2" s="5" t="s">
        <v>578</v>
      </c>
      <c r="CU2" s="5">
        <v>0</v>
      </c>
      <c r="CZ2" s="5">
        <v>0</v>
      </c>
      <c r="DA2" s="14">
        <v>0</v>
      </c>
      <c r="DB2" s="14" t="s">
        <v>562</v>
      </c>
      <c r="DC2" s="14" t="s">
        <v>562</v>
      </c>
      <c r="DE2" s="5" t="s">
        <v>26</v>
      </c>
      <c r="DF2" s="5" t="s">
        <v>576</v>
      </c>
      <c r="DG2" s="5" t="s">
        <v>906</v>
      </c>
      <c r="DH2" s="5" t="s">
        <v>765</v>
      </c>
      <c r="DI2" s="5" t="s">
        <v>767</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0.7</v>
      </c>
      <c r="DU2" s="5" t="s">
        <v>26</v>
      </c>
      <c r="DV2" s="5">
        <v>0.7</v>
      </c>
      <c r="DX2" s="22" t="s">
        <v>728</v>
      </c>
      <c r="DY2" s="22"/>
      <c r="DZ2" s="22"/>
      <c r="EB2" s="22" t="s">
        <v>615</v>
      </c>
      <c r="EC2" s="22" t="s">
        <v>670</v>
      </c>
      <c r="ED2" s="22" t="s">
        <v>616</v>
      </c>
    </row>
    <row r="3" spans="1:134" ht="30" customHeight="1" x14ac:dyDescent="0.25">
      <c r="A3" s="58">
        <v>2</v>
      </c>
      <c r="B3" s="63" t="str">
        <f t="shared" si="0"/>
        <v>=Block2==</v>
      </c>
      <c r="C3" s="59" t="str" cm="1">
        <f t="array" aca="1" ref="C3" ca="1">BoxVal($A3,8,COLUMN(INDIRECT("T"&amp;($A3-1)*65+2)),1)</f>
        <v>7.52V(7.74V)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ZTSL6777SE</v>
      </c>
      <c r="H3" s="59" t="str" cm="1">
        <f t="array" aca="1" ref="H3" ca="1">BoxVal($A3,5,COLUMN(INDIRECT("T"&amp;($A3-1)*65+2)),1)</f>
        <v>4942ZC</v>
      </c>
      <c r="I3" s="59" t="str" cm="1">
        <f t="array" aca="1" ref="I3" ca="1">BoxVal($A3,6,COLUMN(INDIRECT("T"&amp;($A3-1)*65+2)),1)</f>
        <v>2101L</v>
      </c>
      <c r="J3" s="59" t="str" cm="1">
        <f t="array" aca="1" ref="J3" ca="1">BoxVal($A3,21,COLUMN(INDIRECT("T"&amp;($A3-1)*65+2)),1)</f>
        <v>14V_Test Mode</v>
      </c>
      <c r="K3" s="59" t="e" cm="1">
        <f t="array" aca="1" ref="K3" ca="1">BoxVal($A3,25,COLUMN(INDIRECT("T"&amp;($A3-1)*65+2)),1)</f>
        <v>#VALUE!</v>
      </c>
      <c r="L3" s="60" t="str" cm="1">
        <f t="array" aca="1" ref="L3" ca="1">BoxVal($A3,32,COLUMN(INDIRECT("T"&amp;($A3-1)*65+2)),1)</f>
        <v>1.8V-3.072MHz : 800~1100 (uA)
Vdc&amp;Remark: 增益燒錄bit12</v>
      </c>
      <c r="M3" s="59" t="e" cm="1">
        <f t="array" aca="1" ref="M3" ca="1">BoxVal($A3,31,COLUMN(INDIRECT("T"&amp;($A3-1)*65+2)),1)</f>
        <v>#VALUE!</v>
      </c>
      <c r="N3" s="59" t="str" cm="1">
        <f t="array" aca="1" ref="N3" ca="1">BoxVal($A3,12,COLUMN(INDIRECT("T"&amp;($A3-1)*65+2)),1)</f>
        <v>Normal</v>
      </c>
      <c r="O3" s="64" t="e" cm="1">
        <f t="array" ref="O3">BoxVal($A3,2,COLUMN(V4),1)</f>
        <v>#VALUE!</v>
      </c>
      <c r="P3" s="64" t="e" cm="1">
        <f t="array" aca="1" ref="P3" ca="1">BoxVal($A3,2,COLUMN(INDIRECT("AB"&amp;($A3-1)*65+2)),1)</f>
        <v>#VALUE!</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581</v>
      </c>
      <c r="AW3" s="5" t="s">
        <v>581</v>
      </c>
      <c r="AX3" s="5" t="s">
        <v>255</v>
      </c>
      <c r="AY3" s="5" t="s">
        <v>255</v>
      </c>
      <c r="AZ3" s="5" t="s">
        <v>255</v>
      </c>
      <c r="BB3" s="14" t="s">
        <v>555</v>
      </c>
      <c r="BC3" s="5">
        <v>1</v>
      </c>
      <c r="BD3" s="5">
        <v>1</v>
      </c>
      <c r="BE3" s="5">
        <v>0</v>
      </c>
      <c r="BF3" s="14"/>
      <c r="BG3" s="14"/>
      <c r="BH3" s="14"/>
      <c r="BI3" s="14">
        <v>20</v>
      </c>
      <c r="BJ3" s="14" t="s">
        <v>562</v>
      </c>
      <c r="BK3" s="14" t="s">
        <v>562</v>
      </c>
      <c r="BM3" s="5">
        <v>1</v>
      </c>
      <c r="BN3" s="5">
        <v>0</v>
      </c>
      <c r="BO3" s="5">
        <v>1</v>
      </c>
      <c r="BP3" s="5">
        <v>0</v>
      </c>
      <c r="BQ3" s="5">
        <v>1</v>
      </c>
      <c r="BU3" s="14">
        <v>1</v>
      </c>
      <c r="BV3" s="14" t="s">
        <v>784</v>
      </c>
      <c r="BW3" s="14" t="s">
        <v>562</v>
      </c>
      <c r="BY3" s="21" t="s">
        <v>562</v>
      </c>
      <c r="CF3" s="14" t="s">
        <v>562</v>
      </c>
      <c r="CG3" s="14" t="s">
        <v>562</v>
      </c>
      <c r="CH3" s="14" t="s">
        <v>562</v>
      </c>
      <c r="CJ3" s="5">
        <v>1.0556000000000001</v>
      </c>
      <c r="CK3" s="5">
        <v>1</v>
      </c>
      <c r="CP3" s="14">
        <v>8</v>
      </c>
      <c r="CQ3" s="14" t="s">
        <v>562</v>
      </c>
      <c r="CR3" s="14" t="s">
        <v>562</v>
      </c>
      <c r="CT3" s="5" t="s">
        <v>579</v>
      </c>
      <c r="CU3" s="5">
        <v>1</v>
      </c>
      <c r="CZ3" s="5">
        <v>0.5</v>
      </c>
      <c r="DA3" s="14">
        <v>80</v>
      </c>
      <c r="DB3" s="14" t="s">
        <v>562</v>
      </c>
      <c r="DC3" s="14" t="s">
        <v>562</v>
      </c>
      <c r="DE3" s="5" t="s">
        <v>782</v>
      </c>
      <c r="DF3" s="5" t="s">
        <v>576</v>
      </c>
      <c r="DG3" s="5" t="s">
        <v>908</v>
      </c>
      <c r="DH3" s="5" t="s">
        <v>765</v>
      </c>
      <c r="DI3" s="5" t="s">
        <v>610</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26both mode : 6.7</v>
      </c>
      <c r="DU3" s="5" t="s">
        <v>778</v>
      </c>
      <c r="DV3" s="5">
        <v>6.7</v>
      </c>
      <c r="DX3" s="22" t="s">
        <v>732</v>
      </c>
      <c r="DY3" s="22" t="s">
        <v>739</v>
      </c>
      <c r="DZ3" s="22" t="s">
        <v>752</v>
      </c>
      <c r="EB3" s="22" t="s">
        <v>617</v>
      </c>
      <c r="EC3" s="22" t="s">
        <v>671</v>
      </c>
      <c r="ED3" s="22" t="s">
        <v>618</v>
      </c>
    </row>
    <row r="4" spans="1:134" ht="30" customHeight="1" x14ac:dyDescent="0.25">
      <c r="A4" s="58">
        <v>3</v>
      </c>
      <c r="B4" s="63" t="str">
        <f t="shared" si="0"/>
        <v>=Block3==</v>
      </c>
      <c r="C4" s="59" t="str" cm="1">
        <f t="array" aca="1" ref="C4" ca="1">BoxVal($A4,8,COLUMN(INDIRECT("T"&amp;($A4-1)*65+2)),1)</f>
        <v>12.65V(12.9V)</v>
      </c>
      <c r="D4" s="59" t="str" cm="1">
        <f t="array" aca="1" ref="D4" ca="1">BoxVal($A4,2,COLUMN(INDIRECT("T"&amp;($A4-1)*65+2)),1)</f>
        <v>CPC</v>
      </c>
      <c r="E4" s="59" t="str" cm="1">
        <f t="array" aca="1" ref="E4" ca="1">BoxVal($A4,3,COLUMN(INDIRECT("T"&amp;($A4-1)*65+2)),1)</f>
        <v>PR</v>
      </c>
      <c r="F4" s="59" t="str" cm="1">
        <f t="array" aca="1" ref="F4" ca="1">BoxVal($A4,16,COLUMN(INDIRECT("T"&amp;($A4-1)*65+2)),1)</f>
        <v>non</v>
      </c>
      <c r="G4" s="59" t="str" cm="1">
        <f t="array" aca="1" ref="G4" ca="1">BoxVal($A4,4,COLUMN(INDIRECT("T"&amp;($A4-1)*65+2)),1)</f>
        <v>ZTSL6471S</v>
      </c>
      <c r="H4" s="59" t="str" cm="1">
        <f t="array" aca="1" ref="H4" ca="1">BoxVal($A4,5,COLUMN(INDIRECT("T"&amp;($A4-1)*65+2)),1)</f>
        <v>4942ZC</v>
      </c>
      <c r="I4" s="59" t="str" cm="1">
        <f t="array" aca="1" ref="I4" ca="1">BoxVal($A4,6,COLUMN(INDIRECT("T"&amp;($A4-1)*65+2)),1)</f>
        <v>1103LAZZ</v>
      </c>
      <c r="J4" s="59" t="str" cm="1">
        <f t="array" aca="1" ref="J4" ca="1">BoxVal($A4,21,COLUMN(INDIRECT("T"&amp;($A4-1)*65+2)),1)</f>
        <v>10V_Normal mode</v>
      </c>
      <c r="K4" s="59" t="e" cm="1">
        <f t="array" aca="1" ref="K4" ca="1">BoxVal($A4,25,COLUMN(INDIRECT("T"&amp;($A4-1)*65+2)),1)</f>
        <v>#VALUE!</v>
      </c>
      <c r="L4" s="60" t="str" cm="1">
        <f t="array" aca="1" ref="L4" ca="1">BoxVal($A4,32,COLUMN(INDIRECT("T"&amp;($A4-1)*65+2)),1)</f>
        <v>1.8V-3.072MHz : 800~1100 (uA)
Vdc&amp;Remark: -</v>
      </c>
      <c r="M4" s="59" t="e" cm="1">
        <f t="array" aca="1" ref="M4" ca="1">BoxVal($A4,31,COLUMN(INDIRECT("T"&amp;($A4-1)*65+2)),1)</f>
        <v>#VALUE!</v>
      </c>
      <c r="N4" s="59" t="str" cm="1">
        <f t="array" aca="1" ref="N4" ca="1">BoxVal($A4,12,COLUMN(INDIRECT("T"&amp;($A4-1)*65+2)),1)</f>
        <v>Full Gain</v>
      </c>
      <c r="O4" s="64" t="str" cm="1">
        <f t="array" ref="O4">BoxVal($A4,2,COLUMN(V5),1)</f>
        <v>Bit40,35,34,26,20,19,17,11,9,39,38,33,31,22,30,23</v>
      </c>
      <c r="P4" s="64" t="e" cm="1">
        <f t="array" aca="1" ref="P4" ca="1">BoxVal($A4,2,COLUMN(INDIRECT("AB"&amp;($A4-1)*65+2)),1)</f>
        <v>#VALUE!</v>
      </c>
      <c r="Q4" s="64" t="str" cm="1">
        <f t="array" aca="1" ref="Q4" ca="1">BoxVal($A4,2,COLUMN(INDIRECT("AJ"&amp;($A4-1)*65+2)),1)</f>
        <v>MAX VBIAS 12.9V+1.056x</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Full(1~7dB)</v>
      </c>
      <c r="AP4" s="56" t="str">
        <f>VLOOKUP($T12,$DE$1:$DJ$31,4,FALSE)</f>
        <v>Only(0.75vcm)</v>
      </c>
      <c r="AQ4" s="56" t="str">
        <f>VLOOKUP($T12,$DE$1:$DJ$31,5,FALSE)</f>
        <v>Only(1.0556x)</v>
      </c>
      <c r="AR4" s="56" t="str">
        <f>VLOOKUP($T12,$DE$1:$DJ$31,6,FALSE)</f>
        <v>non</v>
      </c>
      <c r="AS4" s="35" t="s">
        <v>1009</v>
      </c>
      <c r="AT4" s="34"/>
      <c r="AU4" s="14" t="s">
        <v>556</v>
      </c>
      <c r="AV4" s="5" t="s">
        <v>582</v>
      </c>
      <c r="AW4" s="5" t="s">
        <v>582</v>
      </c>
      <c r="AX4" s="5" t="s">
        <v>255</v>
      </c>
      <c r="AY4" s="5" t="s">
        <v>255</v>
      </c>
      <c r="AZ4" s="5" t="s">
        <v>255</v>
      </c>
      <c r="BB4" s="14" t="s">
        <v>556</v>
      </c>
      <c r="BC4" s="5">
        <v>0</v>
      </c>
      <c r="BD4" s="5">
        <v>1</v>
      </c>
      <c r="BE4" s="5">
        <v>0</v>
      </c>
      <c r="BF4" s="14"/>
      <c r="BG4" s="14"/>
      <c r="BH4" s="14"/>
      <c r="BI4" s="14">
        <v>30</v>
      </c>
      <c r="BJ4" s="14" t="s">
        <v>562</v>
      </c>
      <c r="BK4" s="14" t="s">
        <v>562</v>
      </c>
      <c r="BM4" s="5">
        <v>2</v>
      </c>
      <c r="BN4" s="5">
        <v>0</v>
      </c>
      <c r="BO4" s="5">
        <v>1</v>
      </c>
      <c r="BP4" s="5">
        <v>1</v>
      </c>
      <c r="BQ4" s="5">
        <v>0</v>
      </c>
      <c r="BU4" s="14">
        <v>2</v>
      </c>
      <c r="BV4" s="14" t="s">
        <v>785</v>
      </c>
      <c r="BW4" s="14" t="s">
        <v>562</v>
      </c>
      <c r="BY4" s="21" t="s">
        <v>562</v>
      </c>
      <c r="CF4" s="14" t="s">
        <v>562</v>
      </c>
      <c r="CG4" s="14" t="s">
        <v>562</v>
      </c>
      <c r="CH4" s="14" t="s">
        <v>562</v>
      </c>
      <c r="CJ4" s="14" t="s">
        <v>562</v>
      </c>
      <c r="CP4" s="14" t="s">
        <v>562</v>
      </c>
      <c r="CQ4" s="14" t="s">
        <v>562</v>
      </c>
      <c r="CR4" s="14" t="s">
        <v>562</v>
      </c>
      <c r="CT4" s="14" t="s">
        <v>562</v>
      </c>
      <c r="DB4" s="14" t="s">
        <v>562</v>
      </c>
      <c r="DC4" s="14" t="s">
        <v>562</v>
      </c>
      <c r="DE4" s="5" t="s">
        <v>255</v>
      </c>
      <c r="DF4" s="5" t="s">
        <v>255</v>
      </c>
      <c r="DG4" s="5" t="s">
        <v>255</v>
      </c>
      <c r="DH4" s="5" t="s">
        <v>255</v>
      </c>
      <c r="DI4" s="5" t="s">
        <v>255</v>
      </c>
      <c r="DJ4" s="5" t="s">
        <v>255</v>
      </c>
      <c r="DL4" s="5" t="s">
        <v>255</v>
      </c>
      <c r="DM4" s="5" t="s">
        <v>255</v>
      </c>
      <c r="DN4" s="5" t="s">
        <v>255</v>
      </c>
      <c r="DX4" s="22" t="s">
        <v>733</v>
      </c>
      <c r="DY4" s="22" t="s">
        <v>740</v>
      </c>
      <c r="DZ4" s="22" t="s">
        <v>753</v>
      </c>
      <c r="EB4" s="25" t="s">
        <v>619</v>
      </c>
      <c r="EC4" s="25" t="s">
        <v>642</v>
      </c>
      <c r="ED4" s="25" t="s">
        <v>646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495</v>
      </c>
      <c r="U5" s="36" t="str">
        <f t="shared" ref="U5:U10" ca="1" si="1">ConfigCode($AA5,$AN5,$AO5,$AP5,$AQ5,$AR5,$AF5,$AG5,2)</f>
        <v>0x32=-40.65,-40.00;</v>
      </c>
      <c r="V5" s="37"/>
      <c r="W5" s="37"/>
      <c r="X5" s="38">
        <v>5.3870438799076279</v>
      </c>
      <c r="Y5" s="38">
        <v>5.3839999999998494</v>
      </c>
      <c r="Z5" s="55">
        <f t="shared" ref="Z5:Z10" ca="1" si="2" xml:space="preserve">
N("vbias,vlookup vbias range")+
VLOOKUP($AA5,INDIRECT(BoxVal(ROW($AA5),34,COLUMN(T1))),2,FALSE)+
N("gain")+
$AB5+
N("vcm")+
VLOOKUP($AC5,$CT$1:$DC$31,7,FALSE)+
N("(vbias*vcp*vbg-vbias)*sensor ratio")+
VbiasCal($AA5,$AD5,$AE5,BoxVal(ROW($AC5),18,COLUMN($T$22)))+
N("vbias ref+gain ref")+
$V5+$W5</f>
        <v>5.3</v>
      </c>
      <c r="AA5" s="39" t="s">
        <v>556</v>
      </c>
      <c r="AB5" s="40">
        <v>2</v>
      </c>
      <c r="AC5" s="40" t="s">
        <v>578</v>
      </c>
      <c r="AD5" s="40">
        <v>1</v>
      </c>
      <c r="AE5" s="41">
        <v>0</v>
      </c>
      <c r="AF5" s="42">
        <v>-40.65</v>
      </c>
      <c r="AG5" s="42">
        <v>-40</v>
      </c>
      <c r="AH5" s="43">
        <f ca="1">$AF5+$Z5</f>
        <v>-35.35</v>
      </c>
      <c r="AI5" s="43">
        <f ca="1">$AG5+$Z5</f>
        <v>-34.700000000000003</v>
      </c>
      <c r="AJ5" s="44" cm="1">
        <f t="array" aca="1" ref="AJ5" ca="1" xml:space="preserve">
N("initial sens-loopgain")+
$AF5-BoxVal(ROW($AA5),26,COLUMN(INDIRECT("T"&amp;(INT(ROW($AA22)/65))*65+2)))</f>
        <v>-41.35</v>
      </c>
      <c r="AK5" s="44">
        <f t="shared" ref="AK5:AK10" ca="1" si="3">AJ5+(AG5-AF5)</f>
        <v>-40.700000000000003</v>
      </c>
      <c r="AL5" s="44" cm="1">
        <f t="array" aca="1" ref="AL5" ca="1" xml:space="preserve">
N("initial sens-loopgain-gain-gain ref-vcm")+
$AH5-
BoxVal(ROW($AA5),26,COLUMN(INDIRECT("T"&amp;(INT(ROW($AA22)/65))*65+2)))-
$AB5-
$W5-
IFERROR(VLOOKUP($AC5,$CT$1:$DC$31,7,FALSE),0)</f>
        <v>-38.050000000000004</v>
      </c>
      <c r="AM5" s="44">
        <f t="shared" ref="AM5:AM10" ca="1" si="4">AL5+(AG5-AF5)</f>
        <v>-37.400000000000006</v>
      </c>
      <c r="AN5" s="36" t="str">
        <f t="shared" ref="AN5:AN10" ca="1" si="5">IF(BoxVal(ROW(AA5),9,COLUMN(T3))="FIX","00",ManualLookup(AA5,BoxVal(ROW(AA5),4,COLUMN(AN3)),INDIRECT(DN$3)))</f>
        <v>30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583</v>
      </c>
      <c r="AW5" s="5" t="s">
        <v>583</v>
      </c>
      <c r="AX5" s="5" t="s">
        <v>255</v>
      </c>
      <c r="AY5" s="5" t="s">
        <v>255</v>
      </c>
      <c r="AZ5" s="5" t="s">
        <v>255</v>
      </c>
      <c r="BB5" s="14" t="s">
        <v>557</v>
      </c>
      <c r="BC5" s="5">
        <v>1</v>
      </c>
      <c r="BD5" s="5">
        <v>0</v>
      </c>
      <c r="BE5" s="5">
        <v>0</v>
      </c>
      <c r="BF5" s="14"/>
      <c r="BG5" s="14"/>
      <c r="BH5" s="14"/>
      <c r="BI5" s="14">
        <v>40</v>
      </c>
      <c r="BJ5" s="14" t="s">
        <v>562</v>
      </c>
      <c r="BK5" s="14" t="s">
        <v>562</v>
      </c>
      <c r="BM5" s="5">
        <v>3</v>
      </c>
      <c r="BN5" s="5">
        <v>0</v>
      </c>
      <c r="BO5" s="5">
        <v>0</v>
      </c>
      <c r="BP5" s="5">
        <v>1</v>
      </c>
      <c r="BQ5" s="5">
        <v>1</v>
      </c>
      <c r="BU5" s="14">
        <v>3</v>
      </c>
      <c r="BV5" s="14" t="s">
        <v>786</v>
      </c>
      <c r="BW5" s="14" t="s">
        <v>562</v>
      </c>
      <c r="BY5" s="21" t="s">
        <v>562</v>
      </c>
      <c r="CF5" s="14" t="s">
        <v>562</v>
      </c>
      <c r="CG5" s="14" t="s">
        <v>562</v>
      </c>
      <c r="CH5" s="14" t="s">
        <v>562</v>
      </c>
      <c r="CJ5" s="14" t="s">
        <v>562</v>
      </c>
      <c r="CP5" s="14" t="s">
        <v>562</v>
      </c>
      <c r="CQ5" s="14" t="s">
        <v>562</v>
      </c>
      <c r="CR5" s="14" t="s">
        <v>562</v>
      </c>
      <c r="CT5" s="14" t="s">
        <v>562</v>
      </c>
      <c r="DB5" s="14" t="s">
        <v>562</v>
      </c>
      <c r="DC5" s="14" t="s">
        <v>562</v>
      </c>
      <c r="DE5" s="5" t="s">
        <v>255</v>
      </c>
      <c r="DF5" s="5" t="s">
        <v>255</v>
      </c>
      <c r="DG5" s="5" t="s">
        <v>255</v>
      </c>
      <c r="DH5" s="5" t="s">
        <v>255</v>
      </c>
      <c r="DI5" s="5" t="s">
        <v>255</v>
      </c>
      <c r="DJ5" s="5" t="s">
        <v>255</v>
      </c>
      <c r="DL5" s="5" t="s">
        <v>255</v>
      </c>
      <c r="DM5" s="5" t="s">
        <v>255</v>
      </c>
      <c r="DN5" s="5" t="s">
        <v>255</v>
      </c>
      <c r="DX5" s="22" t="s">
        <v>734</v>
      </c>
      <c r="DY5" s="22" t="s">
        <v>741</v>
      </c>
      <c r="DZ5" s="22" t="s">
        <v>754</v>
      </c>
      <c r="EB5" s="25"/>
      <c r="EC5" s="25" t="s">
        <v>643</v>
      </c>
      <c r="ED5" s="25" t="s">
        <v>645</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0xB2=-41.00,-40.65;</v>
      </c>
      <c r="V6" s="46"/>
      <c r="W6" s="37"/>
      <c r="X6" s="38">
        <v>5.9319340329835066</v>
      </c>
      <c r="Y6" s="38">
        <v>5.8119999999998022</v>
      </c>
      <c r="Z6" s="55">
        <f t="shared" ca="1" si="2"/>
        <v>5.8</v>
      </c>
      <c r="AA6" s="39" t="s">
        <v>556</v>
      </c>
      <c r="AB6" s="40">
        <v>2</v>
      </c>
      <c r="AC6" s="40" t="s">
        <v>579</v>
      </c>
      <c r="AD6" s="40">
        <v>1</v>
      </c>
      <c r="AE6" s="41">
        <v>0</v>
      </c>
      <c r="AF6" s="42">
        <v>-41</v>
      </c>
      <c r="AG6" s="47">
        <f>AF5</f>
        <v>-40.65</v>
      </c>
      <c r="AH6" s="43">
        <f t="shared" ref="AH6:AH10" ca="1" si="6">$AF6+$Z6</f>
        <v>-35.200000000000003</v>
      </c>
      <c r="AI6" s="43">
        <f t="shared" ref="AI6:AI10" ca="1" si="7">$AG6+$Z6</f>
        <v>-34.85</v>
      </c>
      <c r="AJ6" s="44" cm="1">
        <f t="array" aca="1" ref="AJ6" ca="1" xml:space="preserve">
N("initial sens-loopgain")+
$AF6-BoxVal(ROW($AA6),26,COLUMN(INDIRECT("T"&amp;(INT(ROW($AA23)/65))*65+2)))</f>
        <v>-41.7</v>
      </c>
      <c r="AK6" s="44">
        <f t="shared" ca="1" si="3"/>
        <v>-41.35</v>
      </c>
      <c r="AL6" s="44" cm="1">
        <f t="array" aca="1" ref="AL6" ca="1" xml:space="preserve">
N("initial sens-loopgain-gain-gain ref-vcm")+
$AH6-
BoxVal(ROW($AA6),26,COLUMN(INDIRECT("T"&amp;(INT(ROW($AA23)/65))*65+2)))-
$AB6-
$W6-
IFERROR(VLOOKUP($AC6,$CT$1:$DC$31,7,FALSE),0)</f>
        <v>-38.400000000000006</v>
      </c>
      <c r="AM6" s="44">
        <f t="shared" ca="1" si="4"/>
        <v>-38.050000000000004</v>
      </c>
      <c r="AN6" s="36" t="str">
        <f t="shared" ca="1" si="5"/>
        <v>30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584</v>
      </c>
      <c r="AW6" s="5" t="s">
        <v>585</v>
      </c>
      <c r="AX6" s="5" t="s">
        <v>255</v>
      </c>
      <c r="AY6" s="5" t="s">
        <v>255</v>
      </c>
      <c r="AZ6" s="5" t="s">
        <v>255</v>
      </c>
      <c r="BB6" s="14" t="s">
        <v>558</v>
      </c>
      <c r="BC6" s="5">
        <v>0</v>
      </c>
      <c r="BD6" s="5">
        <v>0</v>
      </c>
      <c r="BE6" s="5">
        <v>0</v>
      </c>
      <c r="BF6" s="14"/>
      <c r="BG6" s="14"/>
      <c r="BH6" s="14"/>
      <c r="BI6" s="14">
        <v>0</v>
      </c>
      <c r="BJ6" s="14" t="s">
        <v>562</v>
      </c>
      <c r="BK6" s="14" t="s">
        <v>562</v>
      </c>
      <c r="BM6" s="5">
        <v>4</v>
      </c>
      <c r="BN6" s="5">
        <v>0</v>
      </c>
      <c r="BO6" s="5">
        <v>0</v>
      </c>
      <c r="BP6" s="5">
        <v>1</v>
      </c>
      <c r="BQ6" s="5">
        <v>0</v>
      </c>
      <c r="BU6" s="14">
        <v>4</v>
      </c>
      <c r="BV6" s="14" t="s">
        <v>787</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751</v>
      </c>
      <c r="DY6" s="22" t="s">
        <v>738</v>
      </c>
      <c r="DZ6" s="22" t="s">
        <v>755</v>
      </c>
      <c r="EB6" s="25"/>
      <c r="EC6" s="25" t="s">
        <v>641</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0x33=-41.60,-41.00;</v>
      </c>
      <c r="V7" s="37"/>
      <c r="W7" s="37"/>
      <c r="X7" s="38">
        <v>6.343684210526316</v>
      </c>
      <c r="Y7" s="38">
        <v>6.2600000000000477</v>
      </c>
      <c r="Z7" s="55">
        <f t="shared" ca="1" si="2"/>
        <v>6.3</v>
      </c>
      <c r="AA7" s="39" t="s">
        <v>556</v>
      </c>
      <c r="AB7" s="40">
        <v>3</v>
      </c>
      <c r="AC7" s="40" t="s">
        <v>578</v>
      </c>
      <c r="AD7" s="40">
        <v>1</v>
      </c>
      <c r="AE7" s="41">
        <v>0</v>
      </c>
      <c r="AF7" s="42">
        <v>-41.6</v>
      </c>
      <c r="AG7" s="47">
        <f t="shared" ref="AG7:AG10" si="8">AF6</f>
        <v>-41</v>
      </c>
      <c r="AH7" s="43">
        <f t="shared" ca="1" si="6"/>
        <v>-35.300000000000004</v>
      </c>
      <c r="AI7" s="43">
        <f t="shared" ca="1" si="7"/>
        <v>-34.700000000000003</v>
      </c>
      <c r="AJ7" s="44" cm="1">
        <f t="array" aca="1" ref="AJ7" ca="1" xml:space="preserve">
N("initial sens-loopgain")+
$AF7-BoxVal(ROW($AA7),26,COLUMN(INDIRECT("T"&amp;(INT(ROW($AA24)/65))*65+2)))</f>
        <v>-42.300000000000004</v>
      </c>
      <c r="AK7" s="44">
        <f t="shared" ca="1" si="3"/>
        <v>-41.7</v>
      </c>
      <c r="AL7" s="44" cm="1">
        <f t="array" aca="1" ref="AL7" ca="1" xml:space="preserve">
N("initial sens-loopgain-gain-gain ref-vcm")+
$AH7-
BoxVal(ROW($AA7),26,COLUMN(INDIRECT("T"&amp;(INT(ROW($AA24)/65))*65+2)))-
$AB7-
$W7-
IFERROR(VLOOKUP($AC7,$CT$1:$DC$31,7,FALSE),0)</f>
        <v>-39.000000000000007</v>
      </c>
      <c r="AM7" s="44">
        <f t="shared" ca="1" si="4"/>
        <v>-38.400000000000006</v>
      </c>
      <c r="AN7" s="36" t="str">
        <f t="shared" ca="1" si="5"/>
        <v>30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559</v>
      </c>
      <c r="AV7" s="5" t="s">
        <v>586</v>
      </c>
      <c r="AW7" s="5" t="s">
        <v>586</v>
      </c>
      <c r="AX7" s="5" t="s">
        <v>255</v>
      </c>
      <c r="AY7" s="5" t="s">
        <v>255</v>
      </c>
      <c r="AZ7" s="5" t="s">
        <v>255</v>
      </c>
      <c r="BB7" s="14" t="s">
        <v>559</v>
      </c>
      <c r="BC7" s="5">
        <v>1</v>
      </c>
      <c r="BD7" s="5">
        <v>1</v>
      </c>
      <c r="BE7" s="5">
        <v>1</v>
      </c>
      <c r="BF7" s="14"/>
      <c r="BG7" s="14"/>
      <c r="BH7" s="14"/>
      <c r="BI7" s="14">
        <v>50</v>
      </c>
      <c r="BJ7" s="14" t="s">
        <v>562</v>
      </c>
      <c r="BK7" s="14" t="s">
        <v>562</v>
      </c>
      <c r="BM7" s="5">
        <v>5</v>
      </c>
      <c r="BN7" s="5">
        <v>0</v>
      </c>
      <c r="BO7" s="5">
        <v>0</v>
      </c>
      <c r="BP7" s="5">
        <v>0</v>
      </c>
      <c r="BQ7" s="5">
        <v>1</v>
      </c>
      <c r="BU7" s="14">
        <v>5</v>
      </c>
      <c r="BV7" s="14" t="s">
        <v>788</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t="s">
        <v>1023</v>
      </c>
      <c r="DZ7" s="22"/>
      <c r="EB7" s="22"/>
      <c r="EC7" s="22" t="s">
        <v>644</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0xB3=-42.00,-41.60;</v>
      </c>
      <c r="V8" s="37"/>
      <c r="W8" s="37"/>
      <c r="X8" s="38">
        <v>6.8156020942408411</v>
      </c>
      <c r="Y8" s="38">
        <v>6.8120000000000687</v>
      </c>
      <c r="Z8" s="55">
        <f t="shared" ca="1" si="2"/>
        <v>6.8</v>
      </c>
      <c r="AA8" s="39" t="s">
        <v>556</v>
      </c>
      <c r="AB8" s="40">
        <v>3</v>
      </c>
      <c r="AC8" s="40" t="s">
        <v>579</v>
      </c>
      <c r="AD8" s="40">
        <v>1</v>
      </c>
      <c r="AE8" s="41">
        <v>0</v>
      </c>
      <c r="AF8" s="42">
        <v>-42</v>
      </c>
      <c r="AG8" s="47">
        <f t="shared" si="8"/>
        <v>-41.6</v>
      </c>
      <c r="AH8" s="43">
        <f t="shared" ca="1" si="6"/>
        <v>-35.200000000000003</v>
      </c>
      <c r="AI8" s="43">
        <f t="shared" ca="1" si="7"/>
        <v>-34.800000000000004</v>
      </c>
      <c r="AJ8" s="44" cm="1">
        <f t="array" aca="1" ref="AJ8" ca="1" xml:space="preserve">
N("initial sens-loopgain")+
$AF8-BoxVal(ROW($AA8),26,COLUMN(INDIRECT("T"&amp;(INT(ROW($AA25)/65))*65+2)))</f>
        <v>-42.7</v>
      </c>
      <c r="AK8" s="44">
        <f t="shared" ca="1" si="3"/>
        <v>-42.300000000000004</v>
      </c>
      <c r="AL8" s="44" cm="1">
        <f t="array" aca="1" ref="AL8" ca="1" xml:space="preserve">
N("initial sens-loopgain-gain-gain ref-vcm")+
$AH8-
BoxVal(ROW($AA8),26,COLUMN(INDIRECT("T"&amp;(INT(ROW($AA25)/65))*65+2)))-
$AB8-
$W8-
IFERROR(VLOOKUP($AC8,$CT$1:$DC$31,7,FALSE),0)</f>
        <v>-39.400000000000006</v>
      </c>
      <c r="AM8" s="44">
        <f t="shared" ca="1" si="4"/>
        <v>-39.000000000000007</v>
      </c>
      <c r="AN8" s="36" t="str">
        <f t="shared" ca="1" si="5"/>
        <v>30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00</v>
      </c>
      <c r="AR8" s="36" t="str" cm="1">
        <f t="array" aca="1" ref="AR8" ca="1">ManualLookup(AE8,BoxVal(ROW(AE8),4,COLUMN(AR6)),INDIRECT(DR$3))</f>
        <v>00</v>
      </c>
      <c r="AS8" s="36" t="s">
        <v>1047</v>
      </c>
      <c r="AT8" s="34"/>
      <c r="AU8" s="14" t="s">
        <v>560</v>
      </c>
      <c r="AV8" s="5" t="s">
        <v>587</v>
      </c>
      <c r="AW8" s="5" t="s">
        <v>587</v>
      </c>
      <c r="AX8" s="5" t="s">
        <v>255</v>
      </c>
      <c r="AY8" s="5" t="s">
        <v>255</v>
      </c>
      <c r="AZ8" s="5" t="s">
        <v>255</v>
      </c>
      <c r="BB8" s="14" t="s">
        <v>560</v>
      </c>
      <c r="BC8" s="5">
        <v>0</v>
      </c>
      <c r="BD8" s="5">
        <v>1</v>
      </c>
      <c r="BE8" s="5">
        <v>1</v>
      </c>
      <c r="BF8" s="14"/>
      <c r="BG8" s="14"/>
      <c r="BH8" s="14"/>
      <c r="BI8" s="14">
        <v>60</v>
      </c>
      <c r="BJ8" s="14" t="s">
        <v>562</v>
      </c>
      <c r="BK8" s="14" t="s">
        <v>562</v>
      </c>
      <c r="BM8" s="5">
        <v>6</v>
      </c>
      <c r="BN8" s="5">
        <v>0</v>
      </c>
      <c r="BO8" s="5">
        <v>1</v>
      </c>
      <c r="BP8" s="5">
        <v>1</v>
      </c>
      <c r="BQ8" s="5">
        <v>1</v>
      </c>
      <c r="BU8" s="14">
        <v>6</v>
      </c>
      <c r="BV8" s="14" t="s">
        <v>789</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729</v>
      </c>
      <c r="DY8" s="22"/>
      <c r="DZ8" s="22"/>
      <c r="EB8" s="22" t="s">
        <v>620</v>
      </c>
      <c r="EC8" s="22" t="s">
        <v>621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0x3B=-42.50,-42.00;</v>
      </c>
      <c r="V9" s="37"/>
      <c r="W9" s="37"/>
      <c r="X9" s="38">
        <v>7.2954054054054058</v>
      </c>
      <c r="Y9" s="38">
        <v>7.3310000000000883</v>
      </c>
      <c r="Z9" s="55">
        <f t="shared" ca="1" si="2"/>
        <v>7.2296320000000014</v>
      </c>
      <c r="AA9" s="39" t="s">
        <v>556</v>
      </c>
      <c r="AB9" s="40">
        <v>3</v>
      </c>
      <c r="AC9" s="40" t="s">
        <v>578</v>
      </c>
      <c r="AD9" s="40">
        <v>1.0556000000000001</v>
      </c>
      <c r="AE9" s="41">
        <v>0</v>
      </c>
      <c r="AF9" s="42">
        <v>-42.5</v>
      </c>
      <c r="AG9" s="47">
        <f t="shared" si="8"/>
        <v>-42</v>
      </c>
      <c r="AH9" s="43">
        <f t="shared" ca="1" si="6"/>
        <v>-35.270367999999998</v>
      </c>
      <c r="AI9" s="43">
        <f t="shared" ca="1" si="7"/>
        <v>-34.770367999999998</v>
      </c>
      <c r="AJ9" s="44" cm="1">
        <f t="array" aca="1" ref="AJ9" ca="1" xml:space="preserve">
N("initial sens-loopgain")+
$AF9-BoxVal(ROW($AA9),26,COLUMN(INDIRECT("T"&amp;(INT(ROW($AA26)/65))*65+2)))</f>
        <v>-43.2</v>
      </c>
      <c r="AK9" s="44">
        <f t="shared" ca="1" si="3"/>
        <v>-42.7</v>
      </c>
      <c r="AL9" s="44" cm="1">
        <f t="array" aca="1" ref="AL9" ca="1" xml:space="preserve">
N("initial sens-loopgain-gain-gain ref-vcm")+
$AH9-
BoxVal(ROW($AA9),26,COLUMN(INDIRECT("T"&amp;(INT(ROW($AA26)/65))*65+2)))-
$AB9-
$W9-
IFERROR(VLOOKUP($AC9,$CT$1:$DC$31,7,FALSE),0)</f>
        <v>-38.970368000000001</v>
      </c>
      <c r="AM9" s="44">
        <f t="shared" ca="1" si="4"/>
        <v>-38.470368000000001</v>
      </c>
      <c r="AN9" s="36" t="str">
        <f t="shared" ca="1" si="5"/>
        <v>30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08</v>
      </c>
      <c r="AR9" s="36" t="str" cm="1">
        <f t="array" aca="1" ref="AR9" ca="1">ManualLookup(AE9,BoxVal(ROW(AE9),4,COLUMN(AR7)),INDIRECT(DR$3))</f>
        <v>00</v>
      </c>
      <c r="AS9" s="36" t="s">
        <v>1047</v>
      </c>
      <c r="AT9" s="34"/>
      <c r="AU9" s="14" t="s">
        <v>706</v>
      </c>
      <c r="AV9" s="14" t="s">
        <v>562</v>
      </c>
      <c r="AW9" s="14" t="s">
        <v>799</v>
      </c>
      <c r="AX9" s="5" t="s">
        <v>255</v>
      </c>
      <c r="AY9" s="5" t="s">
        <v>255</v>
      </c>
      <c r="AZ9" s="5" t="s">
        <v>255</v>
      </c>
      <c r="BB9" s="14" t="s">
        <v>706</v>
      </c>
      <c r="BC9" s="5">
        <v>0</v>
      </c>
      <c r="BD9" s="5">
        <v>0</v>
      </c>
      <c r="BE9" s="5">
        <v>1</v>
      </c>
      <c r="BF9" s="14"/>
      <c r="BG9" s="14"/>
      <c r="BH9" s="14"/>
      <c r="BI9" s="14">
        <v>70</v>
      </c>
      <c r="BJ9" s="14" t="s">
        <v>562</v>
      </c>
      <c r="BK9" s="14" t="s">
        <v>562</v>
      </c>
      <c r="BM9" s="5">
        <v>7</v>
      </c>
      <c r="BN9" s="5">
        <v>0</v>
      </c>
      <c r="BO9" s="5">
        <v>1</v>
      </c>
      <c r="BP9" s="5">
        <v>0</v>
      </c>
      <c r="BQ9" s="5">
        <v>0</v>
      </c>
      <c r="BU9" s="14">
        <v>7</v>
      </c>
      <c r="BV9" s="14" t="s">
        <v>790</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t="s">
        <v>732</v>
      </c>
      <c r="DY9" s="22" t="s">
        <v>742</v>
      </c>
      <c r="DZ9" s="22" t="s">
        <v>756</v>
      </c>
      <c r="EB9" s="25" t="s">
        <v>622</v>
      </c>
      <c r="EC9" s="25" t="s">
        <v>647</v>
      </c>
      <c r="ED9" s="25" t="s">
        <v>679</v>
      </c>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0xBB=-43.10,-42.50;</v>
      </c>
      <c r="V10" s="37"/>
      <c r="W10" s="37"/>
      <c r="X10" s="38">
        <v>7.8569565217391304</v>
      </c>
      <c r="Y10" s="38">
        <v>7.7300000000001035</v>
      </c>
      <c r="Z10" s="55">
        <f t="shared" ca="1" si="2"/>
        <v>7.7296320000000014</v>
      </c>
      <c r="AA10" s="39" t="s">
        <v>556</v>
      </c>
      <c r="AB10" s="40">
        <v>3</v>
      </c>
      <c r="AC10" s="40" t="s">
        <v>579</v>
      </c>
      <c r="AD10" s="40">
        <v>1.0556000000000001</v>
      </c>
      <c r="AE10" s="41">
        <v>0</v>
      </c>
      <c r="AF10" s="42">
        <v>-43.1</v>
      </c>
      <c r="AG10" s="47">
        <f t="shared" si="8"/>
        <v>-42.5</v>
      </c>
      <c r="AH10" s="43">
        <f t="shared" ca="1" si="6"/>
        <v>-35.370367999999999</v>
      </c>
      <c r="AI10" s="43">
        <f t="shared" ca="1" si="7"/>
        <v>-34.770367999999998</v>
      </c>
      <c r="AJ10" s="44" cm="1">
        <f t="array" aca="1" ref="AJ10" ca="1" xml:space="preserve">
N("initial sens-loopgain")+
$AF10-BoxVal(ROW($AA10),26,COLUMN(INDIRECT("T"&amp;(INT(ROW($AA27)/65))*65+2)))</f>
        <v>-43.800000000000004</v>
      </c>
      <c r="AK10" s="44">
        <f t="shared" ca="1" si="3"/>
        <v>-43.2</v>
      </c>
      <c r="AL10" s="44" cm="1">
        <f t="array" aca="1" ref="AL10" ca="1" xml:space="preserve">
N("initial sens-loopgain-gain-gain ref-vcm")+
$AH10-
BoxVal(ROW($AA10),26,COLUMN(INDIRECT("T"&amp;(INT(ROW($AA27)/65))*65+2)))-
$AB10-
$W10-
IFERROR(VLOOKUP($AC10,$CT$1:$DC$31,7,FALSE),0)</f>
        <v>-39.570368000000002</v>
      </c>
      <c r="AM10" s="44">
        <f t="shared" ca="1" si="4"/>
        <v>-38.970368000000001</v>
      </c>
      <c r="AN10" s="36" t="str">
        <f t="shared" ca="1" si="5"/>
        <v>30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08</v>
      </c>
      <c r="AR10" s="36" t="str" cm="1">
        <f t="array" aca="1" ref="AR10" ca="1">ManualLookup(AE10,BoxVal(ROW(AE10),4,COLUMN(AR8)),INDIRECT(DR$3))</f>
        <v>00</v>
      </c>
      <c r="AS10" s="36" t="s">
        <v>1047</v>
      </c>
      <c r="AT10" s="34"/>
      <c r="AU10" s="5" t="s">
        <v>436</v>
      </c>
      <c r="AV10" s="14" t="s">
        <v>562</v>
      </c>
      <c r="AW10" s="14" t="s">
        <v>562</v>
      </c>
      <c r="AX10" s="5" t="s">
        <v>255</v>
      </c>
      <c r="AY10" s="5" t="s">
        <v>255</v>
      </c>
      <c r="AZ10" s="5" t="s">
        <v>255</v>
      </c>
      <c r="BB10" s="14" t="s">
        <v>436</v>
      </c>
      <c r="BC10" s="5">
        <v>0</v>
      </c>
      <c r="BD10" s="5">
        <v>0</v>
      </c>
      <c r="BE10" s="5">
        <v>0</v>
      </c>
      <c r="BF10" s="14"/>
      <c r="BG10" s="14"/>
      <c r="BH10" s="14"/>
      <c r="BI10" s="14">
        <v>0</v>
      </c>
      <c r="BJ10" s="14" t="s">
        <v>562</v>
      </c>
      <c r="BK10" s="14" t="s">
        <v>562</v>
      </c>
      <c r="BM10" s="5">
        <v>8</v>
      </c>
      <c r="BN10" s="5">
        <v>1</v>
      </c>
      <c r="BO10" s="5">
        <v>1</v>
      </c>
      <c r="BP10" s="5">
        <v>1</v>
      </c>
      <c r="BQ10" s="5">
        <v>0</v>
      </c>
      <c r="BU10" s="5" t="s">
        <v>562</v>
      </c>
      <c r="BV10" s="14" t="s">
        <v>791</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t="s">
        <v>733</v>
      </c>
      <c r="DY10" s="22" t="s">
        <v>743</v>
      </c>
      <c r="DZ10" s="22" t="s">
        <v>757</v>
      </c>
      <c r="EB10" s="25"/>
      <c r="EC10" s="25" t="s">
        <v>648</v>
      </c>
      <c r="ED10" s="25" t="s">
        <v>651</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c r="V11" s="37"/>
      <c r="W11" s="37"/>
      <c r="X11" s="38"/>
      <c r="Y11" s="38"/>
      <c r="Z11" s="55"/>
      <c r="AA11" s="39"/>
      <c r="AB11" s="40"/>
      <c r="AC11" s="40"/>
      <c r="AD11" s="40"/>
      <c r="AE11" s="41"/>
      <c r="AF11" s="42"/>
      <c r="AG11" s="47"/>
      <c r="AH11" s="43"/>
      <c r="AI11" s="43"/>
      <c r="AJ11" s="44"/>
      <c r="AK11" s="45"/>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792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t="s">
        <v>735</v>
      </c>
      <c r="DY11" s="22" t="s">
        <v>745</v>
      </c>
      <c r="DZ11" s="22" t="s">
        <v>758</v>
      </c>
      <c r="EB11" s="25"/>
      <c r="EC11" s="25" t="s">
        <v>649</v>
      </c>
      <c r="ED11" s="25" t="s">
        <v>652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793</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t="s">
        <v>734</v>
      </c>
      <c r="DY12" s="22" t="s">
        <v>744</v>
      </c>
      <c r="DZ12" s="22" t="s">
        <v>759</v>
      </c>
      <c r="EB12" s="25"/>
      <c r="EC12" s="25" t="s">
        <v>650</v>
      </c>
      <c r="ED12" s="25" t="s">
        <v>653</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794</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c r="ED13" s="22" t="s">
        <v>680</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795</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t="s">
        <v>730</v>
      </c>
      <c r="DY14" s="22"/>
      <c r="DZ14" s="22"/>
      <c r="EB14" s="22" t="s">
        <v>623</v>
      </c>
      <c r="EC14" s="22" t="s">
        <v>669</v>
      </c>
      <c r="ED14" s="2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704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796</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t="s">
        <v>732</v>
      </c>
      <c r="DY15" s="22" t="s">
        <v>746</v>
      </c>
      <c r="DZ15" s="22" t="s">
        <v>760</v>
      </c>
      <c r="EB15" s="22" t="s">
        <v>624</v>
      </c>
      <c r="EC15" s="22" t="s">
        <v>675</v>
      </c>
      <c r="ED15" s="22" t="s">
        <v>667</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t="s">
        <v>733</v>
      </c>
      <c r="DY16" s="22" t="s">
        <v>747</v>
      </c>
      <c r="DZ16" s="22" t="s">
        <v>761</v>
      </c>
      <c r="EB16" s="22" t="s">
        <v>674</v>
      </c>
      <c r="EC16" s="27" t="s">
        <v>702</v>
      </c>
      <c r="ED16" s="22" t="s">
        <v>654</v>
      </c>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t="s">
        <v>734</v>
      </c>
      <c r="DY17" s="22" t="s">
        <v>748</v>
      </c>
      <c r="DZ17" s="22" t="s">
        <v>762</v>
      </c>
      <c r="EB17" s="22" t="s">
        <v>673</v>
      </c>
      <c r="EC17" s="22" t="s">
        <v>681</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672</v>
      </c>
      <c r="EC18" s="22" t="s">
        <v>677</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t="s">
        <v>731</v>
      </c>
      <c r="DY19" s="22"/>
      <c r="DZ19" s="22"/>
      <c r="EB19" s="25" t="s">
        <v>625</v>
      </c>
      <c r="EC19" s="25" t="s">
        <v>682</v>
      </c>
      <c r="ED19" s="25" t="s">
        <v>626</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0.6</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t="s">
        <v>804</v>
      </c>
      <c r="DY20" s="22" t="s">
        <v>770</v>
      </c>
      <c r="DZ20" s="22" t="s">
        <v>771</v>
      </c>
      <c r="EB20" s="25"/>
      <c r="EC20" s="25" t="s">
        <v>683</v>
      </c>
      <c r="ED20" s="25"/>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t="s">
        <v>737</v>
      </c>
      <c r="DY21" s="22" t="s">
        <v>749</v>
      </c>
      <c r="DZ21" s="22" t="s">
        <v>763</v>
      </c>
      <c r="EB21" s="22"/>
      <c r="EC21" s="22" t="s">
        <v>684</v>
      </c>
      <c r="ED21" s="22"/>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t="s">
        <v>627</v>
      </c>
      <c r="EC22" s="22" t="s">
        <v>678</v>
      </c>
      <c r="ED22" s="22" t="s">
        <v>668</v>
      </c>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t="s">
        <v>628</v>
      </c>
      <c r="EC23" s="22" t="s">
        <v>655</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629</v>
      </c>
      <c r="EC24" s="25" t="s">
        <v>657</v>
      </c>
      <c r="ED24" s="25"/>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656</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0.7</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658</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t="s">
        <v>630</v>
      </c>
      <c r="EC27" s="27" t="s">
        <v>676</v>
      </c>
      <c r="ED27" s="22" t="s">
        <v>631</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45903</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2" t="s">
        <v>632</v>
      </c>
      <c r="EC28" s="22" t="s">
        <v>659</v>
      </c>
      <c r="ED28" s="22" t="s">
        <v>633</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t="s">
        <v>634</v>
      </c>
      <c r="EC29" s="25" t="s">
        <v>685</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6</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686</v>
      </c>
      <c r="ED30" s="22" t="s">
        <v>687</v>
      </c>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-35+/-0.6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t="s">
        <v>635</v>
      </c>
      <c r="EC31" s="22" t="s">
        <v>660</v>
      </c>
      <c r="ED31" s="22" t="s">
        <v>663</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t="s">
        <v>636</v>
      </c>
      <c r="EC32" s="22" t="s">
        <v>661</v>
      </c>
      <c r="ED32" s="22" t="s">
        <v>638</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t="s">
        <v>637</v>
      </c>
      <c r="EC33" s="22" t="s">
        <v>688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639</v>
      </c>
      <c r="EC34" s="25" t="s">
        <v>662</v>
      </c>
      <c r="ED34" s="25" t="s">
        <v>689</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c r="EC35" s="25"/>
      <c r="ED35" s="25" t="s">
        <v>664</v>
      </c>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c r="ED36" s="25" t="s">
        <v>665</v>
      </c>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2"/>
      <c r="EC37" s="22"/>
      <c r="ED37" s="22" t="s">
        <v>666</v>
      </c>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4.9000000000000004</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2" t="s">
        <v>640</v>
      </c>
      <c r="EC38" s="22" t="s">
        <v>703</v>
      </c>
      <c r="ED38" s="22"/>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4"/>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4"/>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4"/>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4"/>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4"/>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4"/>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4"/>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4"/>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4"/>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4"/>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768</v>
      </c>
      <c r="V66" s="12"/>
      <c r="W66" s="65"/>
      <c r="X66" s="12"/>
      <c r="Y66" s="7" t="e">
        <f>VLOOKUP(U66,$DX$1:$DZ$21,3,FALSE)</f>
        <v>#N/A</v>
      </c>
      <c r="AD66" s="8"/>
    </row>
    <row r="67" spans="19:45" ht="30" customHeight="1" x14ac:dyDescent="0.25">
      <c r="S67" s="7" t="s">
        <v>24</v>
      </c>
      <c r="T67" s="15" t="s">
        <v>450</v>
      </c>
      <c r="U67" s="5" t="s">
        <v>23</v>
      </c>
      <c r="V67" s="7" t="e">
        <f>VLOOKUP(U66,$DX$1:$DZ$21,2,FALSE)</f>
        <v>#N/A</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769</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Full(1~7dB)</v>
      </c>
      <c r="AP69" s="56" t="str">
        <f>VLOOKUP($T77,$DE$1:$DJ$31,4,FALSE)</f>
        <v>Only(0.75vcm)</v>
      </c>
      <c r="AQ69" s="56" t="str">
        <f>VLOOKUP($T77,$DE$1:$DJ$31,5,FALSE)</f>
        <v>Only(1.0556x)</v>
      </c>
      <c r="AR69" s="56" t="str">
        <f>VLOOKUP($T77,$DE$1:$DJ$31,6,FALSE)</f>
        <v>non</v>
      </c>
      <c r="AS69" s="35" t="s">
        <v>772</v>
      </c>
    </row>
    <row r="70" spans="19:45" ht="30" customHeight="1" x14ac:dyDescent="0.25">
      <c r="S70" s="7" t="s">
        <v>18</v>
      </c>
      <c r="T70" s="15" t="s">
        <v>495</v>
      </c>
      <c r="U70" s="36" t="str">
        <f t="shared" ref="U70:U77" ca="1" si="9">ConfigCode($AA70,$AN70,$AO70,$AP70,$AQ70,$AR70,$AF70,$AG70,2)</f>
        <v>0xA2=-37.80,-37.30;</v>
      </c>
      <c r="V70" s="37"/>
      <c r="W70" s="37">
        <v>6</v>
      </c>
      <c r="X70" s="38">
        <v>8.5350000000000001</v>
      </c>
      <c r="Y70" s="38">
        <v>8.3900000000000396</v>
      </c>
      <c r="Z70" s="55">
        <f t="shared" ref="Z70:Z77" ca="1" si="10" xml:space="preserve">
N("vbias,vlookup vbias range")+
VLOOKUP($AA70,INDIRECT(BoxVal(ROW($AA70),34,COLUMN(T66))),2,FALSE)+
N("gain")+
$AB70+
N("vcm")+
VLOOKUP($AC70,$CT$1:$DC$31,7,FALSE)+
N("(vbias*vcp*vbg-vbias)*sensor ratio")+
VbiasCal($AA70,$AD70,$AE70,BoxVal(ROW($AC70),18,COLUMN($T$22)))+
N("vbias ref+gain ref")+
$V70+$W70</f>
        <v>8.5</v>
      </c>
      <c r="AA70" s="39" t="s">
        <v>555</v>
      </c>
      <c r="AB70" s="40">
        <v>2</v>
      </c>
      <c r="AC70" s="40" t="s">
        <v>579</v>
      </c>
      <c r="AD70" s="40">
        <v>1</v>
      </c>
      <c r="AE70" s="41">
        <v>0</v>
      </c>
      <c r="AF70" s="42">
        <v>-37.799999999999997</v>
      </c>
      <c r="AG70" s="42">
        <v>-37.299999999999997</v>
      </c>
      <c r="AH70" s="43">
        <f ca="1">$AF70+$Z70</f>
        <v>-29.299999999999997</v>
      </c>
      <c r="AI70" s="43">
        <f ca="1">$AG70+$Z70</f>
        <v>-28.799999999999997</v>
      </c>
      <c r="AJ70" s="44" cm="1">
        <f t="array" aca="1" ref="AJ70" ca="1" xml:space="preserve">
N("initial sens-loopgain")+
$AF70-BoxVal(ROW($AA70),26,COLUMN(INDIRECT("T"&amp;(INT(ROW($AA87)/65))*65+2)))</f>
        <v>-38.5</v>
      </c>
      <c r="AK70" s="44">
        <f t="shared" ref="AK70:AK77" ca="1" si="11">AJ70+(AG70-AF70)</f>
        <v>-38</v>
      </c>
      <c r="AL70" s="44" cm="1">
        <f t="array" aca="1" ref="AL70" ca="1" xml:space="preserve">
N("initial sens-loopgain-gain-gain ref-vcm")+
$AH70-
BoxVal(ROW($AA70),26,COLUMN(INDIRECT("T"&amp;(INT(ROW($AA87)/65))*65+2)))-
$AB70-
$W70-
IFERROR(VLOOKUP($AC70,$CT$1:$DC$31,7,FALSE),0)</f>
        <v>-38.5</v>
      </c>
      <c r="AM70" s="44">
        <f t="shared" ref="AM70:AM77" ca="1" si="12">AL70+(AG70-AF70)</f>
        <v>-38</v>
      </c>
      <c r="AN70" s="36" t="str">
        <f t="shared" ref="AN70:AN77" ca="1" si="13">IF(BoxVal(ROW(AA70),9,COLUMN(T68))="FIX","00",ManualLookup(AA70,BoxVal(ROW(AA70),4,COLUMN(AN68)),INDIRECT(DN$3)))</f>
        <v>20</v>
      </c>
      <c r="AO70" s="36" t="str" cm="1">
        <f t="array" aca="1" ref="AO70" ca="1">ManualLookup(AB70,BoxVal(ROW(AB70),4,COLUMN(AO68)),INDIRECT(DO$3))</f>
        <v>02</v>
      </c>
      <c r="AP70" s="36" t="str" cm="1">
        <f t="array" aca="1" ref="AP70" ca="1">ManualLookup(AC70,BoxVal(ROW(AC70),4,COLUMN(AP68)),INDIRECT(DP$3))</f>
        <v>80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9"/>
        <v>0x23=-38.30,-37.80;</v>
      </c>
      <c r="V71" s="46"/>
      <c r="W71" s="37">
        <v>6</v>
      </c>
      <c r="X71" s="38">
        <v>8.9856756756756742</v>
      </c>
      <c r="Y71" s="38">
        <v>8.9800000000001319</v>
      </c>
      <c r="Z71" s="55">
        <f t="shared" ca="1" si="10"/>
        <v>9</v>
      </c>
      <c r="AA71" s="39" t="s">
        <v>555</v>
      </c>
      <c r="AB71" s="40">
        <v>3</v>
      </c>
      <c r="AC71" s="40" t="s">
        <v>578</v>
      </c>
      <c r="AD71" s="40">
        <v>1</v>
      </c>
      <c r="AE71" s="41">
        <v>0</v>
      </c>
      <c r="AF71" s="42">
        <v>-38.299999999999997</v>
      </c>
      <c r="AG71" s="47">
        <f>AF70</f>
        <v>-37.799999999999997</v>
      </c>
      <c r="AH71" s="43">
        <f t="shared" ref="AH71:AH77" ca="1" si="14">$AF71+$Z71</f>
        <v>-29.299999999999997</v>
      </c>
      <c r="AI71" s="43">
        <f t="shared" ref="AI71:AI77" ca="1" si="15">$AG71+$Z71</f>
        <v>-28.799999999999997</v>
      </c>
      <c r="AJ71" s="44" cm="1">
        <f t="array" aca="1" ref="AJ71" ca="1" xml:space="preserve">
N("initial sens-loopgain")+
$AF71-BoxVal(ROW($AA71),26,COLUMN(INDIRECT("T"&amp;(INT(ROW($AA88)/65))*65+2)))</f>
        <v>-39</v>
      </c>
      <c r="AK71" s="44">
        <f t="shared" ca="1" si="11"/>
        <v>-38.5</v>
      </c>
      <c r="AL71" s="44" cm="1">
        <f t="array" aca="1" ref="AL71" ca="1" xml:space="preserve">
N("initial sens-loopgain-gain-gain ref-vcm")+
$AH71-
BoxVal(ROW($AA71),26,COLUMN(INDIRECT("T"&amp;(INT(ROW($AA88)/65))*65+2)))-
$AB71-
$W71-
IFERROR(VLOOKUP($AC71,$CT$1:$DC$31,7,FALSE),0)</f>
        <v>-39</v>
      </c>
      <c r="AM71" s="44">
        <f t="shared" ca="1" si="12"/>
        <v>-38.5</v>
      </c>
      <c r="AN71" s="36" t="str">
        <f t="shared" ca="1" si="13"/>
        <v>20</v>
      </c>
      <c r="AO71" s="36" t="str" cm="1">
        <f t="array" aca="1" ref="AO71" ca="1">ManualLookup(AB71,BoxVal(ROW(AB71),4,COLUMN(AO69)),INDIRECT(DO$3))</f>
        <v>03</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9"/>
        <v>0xA3=-38.80,-38.30;</v>
      </c>
      <c r="V72" s="37"/>
      <c r="W72" s="37">
        <v>6</v>
      </c>
      <c r="X72" s="38">
        <v>9.5725000000000016</v>
      </c>
      <c r="Y72" s="38">
        <v>9.550000000000221</v>
      </c>
      <c r="Z72" s="55">
        <f t="shared" ca="1" si="10"/>
        <v>9.5</v>
      </c>
      <c r="AA72" s="39" t="s">
        <v>555</v>
      </c>
      <c r="AB72" s="40">
        <v>3</v>
      </c>
      <c r="AC72" s="40" t="s">
        <v>579</v>
      </c>
      <c r="AD72" s="40">
        <v>1</v>
      </c>
      <c r="AE72" s="41">
        <v>0</v>
      </c>
      <c r="AF72" s="42">
        <v>-38.799999999999997</v>
      </c>
      <c r="AG72" s="47">
        <f t="shared" ref="AG72:AG75" si="16">AF71</f>
        <v>-38.299999999999997</v>
      </c>
      <c r="AH72" s="43">
        <f t="shared" ca="1" si="14"/>
        <v>-29.299999999999997</v>
      </c>
      <c r="AI72" s="43">
        <f t="shared" ca="1" si="15"/>
        <v>-28.799999999999997</v>
      </c>
      <c r="AJ72" s="44" cm="1">
        <f t="array" aca="1" ref="AJ72" ca="1" xml:space="preserve">
N("initial sens-loopgain")+
$AF72-BoxVal(ROW($AA72),26,COLUMN(INDIRECT("T"&amp;(INT(ROW($AA89)/65))*65+2)))</f>
        <v>-39.5</v>
      </c>
      <c r="AK72" s="44">
        <f t="shared" ca="1" si="11"/>
        <v>-39</v>
      </c>
      <c r="AL72" s="44" cm="1">
        <f t="array" aca="1" ref="AL72" ca="1" xml:space="preserve">
N("initial sens-loopgain-gain-gain ref-vcm")+
$AH72-
BoxVal(ROW($AA72),26,COLUMN(INDIRECT("T"&amp;(INT(ROW($AA89)/65))*65+2)))-
$AB72-
$W72-
IFERROR(VLOOKUP($AC72,$CT$1:$DC$31,7,FALSE),0)</f>
        <v>-39.5</v>
      </c>
      <c r="AM72" s="44">
        <f t="shared" ca="1" si="12"/>
        <v>-39</v>
      </c>
      <c r="AN72" s="36" t="str">
        <f t="shared" ca="1" si="13"/>
        <v>20</v>
      </c>
      <c r="AO72" s="36" t="str" cm="1">
        <f t="array" aca="1" ref="AO72" ca="1">ManualLookup(AB72,BoxVal(ROW(AB72),4,COLUMN(AO70)),INDIRECT(DO$3))</f>
        <v>03</v>
      </c>
      <c r="AP72" s="36" t="str" cm="1">
        <f t="array" aca="1" ref="AP72" ca="1">ManualLookup(AC72,BoxVal(ROW(AC72),4,COLUMN(AP70)),INDIRECT(DP$3))</f>
        <v>80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555</v>
      </c>
      <c r="U73" s="36" t="str">
        <f t="shared" ca="1" si="9"/>
        <v>0x24=-39.30,-38.80;</v>
      </c>
      <c r="V73" s="37"/>
      <c r="W73" s="37">
        <v>6</v>
      </c>
      <c r="X73" s="38">
        <v>9.9982758620689669</v>
      </c>
      <c r="Y73" s="38">
        <v>9.9800000000002882</v>
      </c>
      <c r="Z73" s="55">
        <f t="shared" ca="1" si="10"/>
        <v>10</v>
      </c>
      <c r="AA73" s="39" t="s">
        <v>555</v>
      </c>
      <c r="AB73" s="40">
        <v>4</v>
      </c>
      <c r="AC73" s="40" t="s">
        <v>578</v>
      </c>
      <c r="AD73" s="40">
        <v>1</v>
      </c>
      <c r="AE73" s="41">
        <v>0</v>
      </c>
      <c r="AF73" s="42">
        <v>-39.299999999999997</v>
      </c>
      <c r="AG73" s="47">
        <f t="shared" si="16"/>
        <v>-38.799999999999997</v>
      </c>
      <c r="AH73" s="43">
        <f t="shared" ca="1" si="14"/>
        <v>-29.299999999999997</v>
      </c>
      <c r="AI73" s="43">
        <f t="shared" ca="1" si="15"/>
        <v>-28.799999999999997</v>
      </c>
      <c r="AJ73" s="44" cm="1">
        <f t="array" aca="1" ref="AJ73" ca="1" xml:space="preserve">
N("initial sens-loopgain")+
$AF73-BoxVal(ROW($AA73),26,COLUMN(INDIRECT("T"&amp;(INT(ROW($AA90)/65))*65+2)))</f>
        <v>-40</v>
      </c>
      <c r="AK73" s="44">
        <f t="shared" ca="1" si="11"/>
        <v>-39.5</v>
      </c>
      <c r="AL73" s="44" cm="1">
        <f t="array" aca="1" ref="AL73" ca="1" xml:space="preserve">
N("initial sens-loopgain-gain-gain ref-vcm")+
$AH73-
BoxVal(ROW($AA73),26,COLUMN(INDIRECT("T"&amp;(INT(ROW($AA90)/65))*65+2)))-
$AB73-
$W73-
IFERROR(VLOOKUP($AC73,$CT$1:$DC$31,7,FALSE),0)</f>
        <v>-40</v>
      </c>
      <c r="AM73" s="44">
        <f t="shared" ca="1" si="12"/>
        <v>-39.5</v>
      </c>
      <c r="AN73" s="36" t="str">
        <f t="shared" ca="1" si="13"/>
        <v>20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9"/>
        <v>0x33=-39.90,-39.30;</v>
      </c>
      <c r="V74" s="37"/>
      <c r="W74" s="37">
        <v>6</v>
      </c>
      <c r="X74" s="38">
        <v>10.549166666666665</v>
      </c>
      <c r="Y74" s="38">
        <v>10.540000000000376</v>
      </c>
      <c r="Z74" s="55">
        <f t="shared" ca="1" si="10"/>
        <v>10.6</v>
      </c>
      <c r="AA74" s="39" t="s">
        <v>556</v>
      </c>
      <c r="AB74" s="40">
        <v>3</v>
      </c>
      <c r="AC74" s="40" t="s">
        <v>578</v>
      </c>
      <c r="AD74" s="40">
        <v>1</v>
      </c>
      <c r="AE74" s="41">
        <v>0</v>
      </c>
      <c r="AF74" s="42">
        <v>-39.9</v>
      </c>
      <c r="AG74" s="47">
        <f t="shared" si="16"/>
        <v>-39.299999999999997</v>
      </c>
      <c r="AH74" s="43">
        <f t="shared" ca="1" si="14"/>
        <v>-29.299999999999997</v>
      </c>
      <c r="AI74" s="43">
        <f t="shared" ca="1" si="15"/>
        <v>-28.699999999999996</v>
      </c>
      <c r="AJ74" s="44" cm="1">
        <f t="array" aca="1" ref="AJ74" ca="1" xml:space="preserve">
N("initial sens-loopgain")+
$AF74-BoxVal(ROW($AA74),26,COLUMN(INDIRECT("T"&amp;(INT(ROW($AA91)/65))*65+2)))</f>
        <v>-40.6</v>
      </c>
      <c r="AK74" s="44">
        <f t="shared" ca="1" si="11"/>
        <v>-40</v>
      </c>
      <c r="AL74" s="44" cm="1">
        <f t="array" aca="1" ref="AL74" ca="1" xml:space="preserve">
N("initial sens-loopgain-gain-gain ref-vcm")+
$AH74-
BoxVal(ROW($AA74),26,COLUMN(INDIRECT("T"&amp;(INT(ROW($AA91)/65))*65+2)))-
$AB74-
$W74-
IFERROR(VLOOKUP($AC74,$CT$1:$DC$31,7,FALSE),0)</f>
        <v>-39</v>
      </c>
      <c r="AM74" s="44">
        <f t="shared" ca="1" si="12"/>
        <v>-38.4</v>
      </c>
      <c r="AN74" s="36" t="str">
        <f t="shared" ca="1" si="13"/>
        <v>30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438</v>
      </c>
      <c r="U75" s="36" t="str">
        <f t="shared" ca="1" si="9"/>
        <v>0xB3=-40.40,-39.90;</v>
      </c>
      <c r="V75" s="37"/>
      <c r="W75" s="37">
        <v>6</v>
      </c>
      <c r="X75" s="38">
        <v>11.05</v>
      </c>
      <c r="Y75" s="38">
        <v>11.040000000000454</v>
      </c>
      <c r="Z75" s="55">
        <f t="shared" ca="1" si="10"/>
        <v>11.1</v>
      </c>
      <c r="AA75" s="39" t="s">
        <v>556</v>
      </c>
      <c r="AB75" s="40">
        <v>3</v>
      </c>
      <c r="AC75" s="40" t="s">
        <v>579</v>
      </c>
      <c r="AD75" s="40">
        <v>1</v>
      </c>
      <c r="AE75" s="41">
        <v>0</v>
      </c>
      <c r="AF75" s="42">
        <v>-40.4</v>
      </c>
      <c r="AG75" s="47">
        <f t="shared" si="16"/>
        <v>-39.9</v>
      </c>
      <c r="AH75" s="43">
        <f t="shared" ca="1" si="14"/>
        <v>-29.299999999999997</v>
      </c>
      <c r="AI75" s="43">
        <f t="shared" ca="1" si="15"/>
        <v>-28.799999999999997</v>
      </c>
      <c r="AJ75" s="44" cm="1">
        <f t="array" aca="1" ref="AJ75" ca="1" xml:space="preserve">
N("initial sens-loopgain")+
$AF75-BoxVal(ROW($AA75),26,COLUMN(INDIRECT("T"&amp;(INT(ROW($AA92)/65))*65+2)))</f>
        <v>-41.1</v>
      </c>
      <c r="AK75" s="44">
        <f t="shared" ca="1" si="11"/>
        <v>-40.6</v>
      </c>
      <c r="AL75" s="44" cm="1">
        <f t="array" aca="1" ref="AL75" ca="1" xml:space="preserve">
N("initial sens-loopgain-gain-gain ref-vcm")+
$AH75-
BoxVal(ROW($AA75),26,COLUMN(INDIRECT("T"&amp;(INT(ROW($AA92)/65))*65+2)))-
$AB75-
$W75-
IFERROR(VLOOKUP($AC75,$CT$1:$DC$31,7,FALSE),0)</f>
        <v>-39.5</v>
      </c>
      <c r="AM75" s="44">
        <f t="shared" ca="1" si="12"/>
        <v>-39</v>
      </c>
      <c r="AN75" s="36" t="str">
        <f t="shared" ca="1" si="13"/>
        <v>30</v>
      </c>
      <c r="AO75" s="36" t="str" cm="1">
        <f t="array" aca="1" ref="AO75" ca="1">ManualLookup(AB75,BoxVal(ROW(AB75),4,COLUMN(AO73)),INDIRECT(DO$3))</f>
        <v>03</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9"/>
        <v>0x34=-40.85,-40.40;</v>
      </c>
      <c r="V76" s="37"/>
      <c r="W76" s="37">
        <v>6</v>
      </c>
      <c r="X76" s="38">
        <v>11.418000000000001</v>
      </c>
      <c r="Y76" s="38">
        <v>11.390000000000509</v>
      </c>
      <c r="Z76" s="55">
        <f t="shared" ca="1" si="10"/>
        <v>11.6</v>
      </c>
      <c r="AA76" s="39" t="s">
        <v>556</v>
      </c>
      <c r="AB76" s="40">
        <v>4</v>
      </c>
      <c r="AC76" s="40" t="s">
        <v>578</v>
      </c>
      <c r="AD76" s="40">
        <v>1</v>
      </c>
      <c r="AE76" s="41">
        <v>0</v>
      </c>
      <c r="AF76" s="42">
        <v>-40.85</v>
      </c>
      <c r="AG76" s="47">
        <f t="shared" ref="AG76:AG77" si="17">AF75</f>
        <v>-40.4</v>
      </c>
      <c r="AH76" s="43">
        <f t="shared" ca="1" si="14"/>
        <v>-29.25</v>
      </c>
      <c r="AI76" s="43">
        <f t="shared" ca="1" si="15"/>
        <v>-28.799999999999997</v>
      </c>
      <c r="AJ76" s="44" cm="1">
        <f t="array" aca="1" ref="AJ76" ca="1" xml:space="preserve">
N("initial sens-loopgain")+
$AF76-BoxVal(ROW($AA76),26,COLUMN(INDIRECT("T"&amp;(INT(ROW($AA93)/65))*65+2)))</f>
        <v>-41.550000000000004</v>
      </c>
      <c r="AK76" s="44">
        <f t="shared" ca="1" si="11"/>
        <v>-41.1</v>
      </c>
      <c r="AL76" s="44" cm="1">
        <f t="array" aca="1" ref="AL76" ca="1" xml:space="preserve">
N("initial sens-loopgain-gain-gain ref-vcm")+
$AH76-
BoxVal(ROW($AA76),26,COLUMN(INDIRECT("T"&amp;(INT(ROW($AA93)/65))*65+2)))-
$AB76-
$W76-
IFERROR(VLOOKUP($AC76,$CT$1:$DC$31,7,FALSE),0)</f>
        <v>-39.950000000000003</v>
      </c>
      <c r="AM76" s="44">
        <f t="shared" ca="1" si="12"/>
        <v>-39.5</v>
      </c>
      <c r="AN76" s="36" t="str">
        <f t="shared" ca="1" si="13"/>
        <v>30</v>
      </c>
      <c r="AO76" s="36" t="str" cm="1">
        <f t="array" aca="1" ref="AO76" ca="1">ManualLookup(AB76,BoxVal(ROW(AB76),4,COLUMN(AO74)),INDIRECT(DO$3))</f>
        <v>04</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9"/>
        <v>0xB4=-41.35,-40.85;</v>
      </c>
      <c r="V77" s="37"/>
      <c r="W77" s="37">
        <v>6</v>
      </c>
      <c r="X77" s="38">
        <v>11.418000000000001</v>
      </c>
      <c r="Y77" s="38">
        <v>11.390000000000509</v>
      </c>
      <c r="Z77" s="55">
        <f t="shared" ca="1" si="10"/>
        <v>12.1</v>
      </c>
      <c r="AA77" s="39" t="s">
        <v>556</v>
      </c>
      <c r="AB77" s="40">
        <v>4</v>
      </c>
      <c r="AC77" s="40" t="s">
        <v>579</v>
      </c>
      <c r="AD77" s="40">
        <v>1</v>
      </c>
      <c r="AE77" s="41">
        <v>0</v>
      </c>
      <c r="AF77" s="42">
        <v>-41.35</v>
      </c>
      <c r="AG77" s="47">
        <f t="shared" si="17"/>
        <v>-40.85</v>
      </c>
      <c r="AH77" s="43">
        <f t="shared" ca="1" si="14"/>
        <v>-29.25</v>
      </c>
      <c r="AI77" s="43">
        <f t="shared" ca="1" si="15"/>
        <v>-28.75</v>
      </c>
      <c r="AJ77" s="44" cm="1">
        <f t="array" aca="1" ref="AJ77" ca="1" xml:space="preserve">
N("initial sens-loopgain")+
$AF77-BoxVal(ROW($AA77),26,COLUMN(INDIRECT("T"&amp;(INT(ROW($AA94)/65))*65+2)))</f>
        <v>-42.050000000000004</v>
      </c>
      <c r="AK77" s="44">
        <f t="shared" ca="1" si="11"/>
        <v>-41.550000000000004</v>
      </c>
      <c r="AL77" s="44" cm="1">
        <f t="array" aca="1" ref="AL77" ca="1" xml:space="preserve">
N("initial sens-loopgain-gain-gain ref-vcm")+
$AH77-
BoxVal(ROW($AA77),26,COLUMN(INDIRECT("T"&amp;(INT(ROW($AA94)/65))*65+2)))-
$AB77-
$W77-
IFERROR(VLOOKUP($AC77,$CT$1:$DC$31,7,FALSE),0)</f>
        <v>-40.450000000000003</v>
      </c>
      <c r="AM77" s="44">
        <f t="shared" ca="1" si="12"/>
        <v>-39.950000000000003</v>
      </c>
      <c r="AN77" s="36" t="str">
        <f t="shared" ca="1" si="13"/>
        <v>30</v>
      </c>
      <c r="AO77" s="36" t="str" cm="1">
        <f t="array" aca="1" ref="AO77" ca="1">ManualLookup(AB77,BoxVal(ROW(AB77),4,COLUMN(AO75)),INDIRECT(DO$3))</f>
        <v>04</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798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704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0.6</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14V_Test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033ZC</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0.7</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45923</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800~1100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v>-1.7</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1.6</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736</v>
      </c>
      <c r="V131" s="12"/>
      <c r="W131" s="65"/>
      <c r="X131" s="12"/>
      <c r="Y131" s="7" t="str">
        <f>VLOOKUP(U131,$DX$1:$DZ$21,3,FALSE)</f>
        <v>longht_spl,sel_clamphdiode,+0.5xadcampiq,fixed_inttime,low offset,1x_ibias,en_adcclamp,inc_bw,extend_lowiq,en_diglpf,fast,26both,0.867x_adciq,vdd_detect,inc_afeiq,1.056xvcp</v>
      </c>
      <c r="AD131" s="8"/>
    </row>
    <row r="132" spans="19:45" ht="30" customHeight="1" x14ac:dyDescent="0.25">
      <c r="S132" s="7" t="s">
        <v>24</v>
      </c>
      <c r="T132" s="15" t="s">
        <v>450</v>
      </c>
      <c r="U132" s="5" t="s">
        <v>23</v>
      </c>
      <c r="V132" s="7" t="str">
        <f>VLOOKUP(U131,$DX$1:$DZ$21,2,FALSE)</f>
        <v>Bit40,35,34,26,20,19,17,11,9,39,38,33,31,22,30,23</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780</v>
      </c>
      <c r="AK132" s="16"/>
      <c r="AL132" s="16"/>
      <c r="AM132" s="16"/>
      <c r="AN132" s="16"/>
      <c r="AO132" s="16"/>
      <c r="AP132" s="16"/>
      <c r="AQ132" s="16"/>
      <c r="AR132" s="16"/>
      <c r="AS132" s="16"/>
    </row>
    <row r="133" spans="19:45" ht="30" customHeight="1" x14ac:dyDescent="0.25">
      <c r="S133" s="7" t="s">
        <v>5</v>
      </c>
      <c r="T133" s="15" t="s">
        <v>453</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776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All(1~13dB)</v>
      </c>
      <c r="AP134" s="56" t="str">
        <f>VLOOKUP($T142,$DE$1:$DJ$31,4,FALSE)</f>
        <v>Only(0.75vcm)</v>
      </c>
      <c r="AQ134" s="56" t="str">
        <f>VLOOKUP($T142,$DE$1:$DJ$31,5,FALSE)</f>
        <v>non</v>
      </c>
      <c r="AR134" s="56" t="str">
        <f>VLOOKUP($T142,$DE$1:$DJ$31,6,FALSE)</f>
        <v>non</v>
      </c>
      <c r="AS134" s="35" t="s">
        <v>797</v>
      </c>
    </row>
    <row r="135" spans="19:45" ht="30" customHeight="1" x14ac:dyDescent="0.25">
      <c r="S135" s="7" t="s">
        <v>18</v>
      </c>
      <c r="T135" s="15" t="s">
        <v>495</v>
      </c>
      <c r="U135" s="36" t="str">
        <f t="shared" ref="U135:U141" ca="1" si="18">ConfigCode($AA135,$AN135,$AO135,$AP135,$AQ135,$AR135,$AF135,$AG135,2)</f>
        <v>0x85=-31.80,-31.30;</v>
      </c>
      <c r="V135" s="37"/>
      <c r="W135" s="37"/>
      <c r="X135" s="38"/>
      <c r="Y135" s="38"/>
      <c r="Z135" s="55">
        <f t="shared" ref="Z135:Z141" ca="1" si="19" xml:space="preserve">
N("vbias,vlookup vbias range")+
VLOOKUP($AA135,INDIRECT(BoxVal(ROW($AA135),34,COLUMN(T131))),2,FALSE)+
N("gain")+
$AB135+
N("vcm")+
VLOOKUP($AC135,$CT$1:$DC$31,7,FALSE)+
N("(vbias*vcp*vbg-vbias)*sensor ratio")+
VbiasCal($AA135,$AD135,$AE135,BoxVal(ROW($AC135),18,COLUMN($T$22)))+
N("vbias ref+gain ref")+
$V135+$W135</f>
        <v>5.5</v>
      </c>
      <c r="AA135" s="39" t="s">
        <v>436</v>
      </c>
      <c r="AB135" s="40">
        <v>5</v>
      </c>
      <c r="AC135" s="40" t="s">
        <v>579</v>
      </c>
      <c r="AD135" s="40">
        <v>1</v>
      </c>
      <c r="AE135" s="41">
        <v>0</v>
      </c>
      <c r="AF135" s="42">
        <v>-31.8</v>
      </c>
      <c r="AG135" s="42">
        <v>-31.3</v>
      </c>
      <c r="AH135" s="43">
        <f ca="1">$AF135+$Z135</f>
        <v>-26.3</v>
      </c>
      <c r="AI135" s="43">
        <f ca="1">$AG135+$Z135</f>
        <v>-25.8</v>
      </c>
      <c r="AJ135" s="44" cm="1">
        <f t="array" aca="1" ref="AJ135" ca="1" xml:space="preserve">
N("initial sens-loopgain")+
$AF135-BoxVal(ROW($AA135),26,COLUMN(INDIRECT("T"&amp;(INT(ROW($AA152)/65))*65+2)))</f>
        <v>-38.5</v>
      </c>
      <c r="AK135" s="44">
        <f t="shared" ref="AK135:AK141" ca="1" si="20">AJ135+(AG135-AF135)</f>
        <v>-38</v>
      </c>
      <c r="AL135" s="44" cm="1">
        <f t="array" aca="1" ref="AL135" ca="1" xml:space="preserve">
N("initial sens-loopgain-gain-gain ref-vcm")+
$AH135-
BoxVal(ROW($AA135),26,COLUMN(INDIRECT("T"&amp;(INT(ROW($AA152)/65))*65+2)))-
$AB135-
$W135-
IFERROR(VLOOKUP($AC135,$CT$1:$DC$31,7,FALSE),0)</f>
        <v>-38.5</v>
      </c>
      <c r="AM135" s="44">
        <f t="shared" ref="AM135:AM141" ca="1" si="21">AL135+(AG135-AF135)</f>
        <v>-38</v>
      </c>
      <c r="AN135" s="36" t="str">
        <f t="shared" ref="AN135:AN141" ca="1" si="22">IF(BoxVal(ROW(AA135),9,COLUMN(T133))="FIX","00",ManualLookup(AA135,BoxVal(ROW(AA135),4,COLUMN(AN133)),INDIRECT(DN$3)))</f>
        <v>00</v>
      </c>
      <c r="AO135" s="36" t="str" cm="1">
        <f t="array" aca="1" ref="AO135" ca="1">ManualLookup(AB135,BoxVal(ROW(AB135),4,COLUMN(AO133)),INDIRECT(DO$3))</f>
        <v>05</v>
      </c>
      <c r="AP135" s="36" t="str" cm="1">
        <f t="array" aca="1" ref="AP135" ca="1">ManualLookup(AC135,BoxVal(ROW(AC135),4,COLUMN(AP133)),INDIRECT(DP$3))</f>
        <v>80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777</v>
      </c>
      <c r="U136" s="36" t="str">
        <f t="shared" ca="1" si="18"/>
        <v>0x06=-32.30,-31.80;</v>
      </c>
      <c r="V136" s="46"/>
      <c r="W136" s="37"/>
      <c r="X136" s="38"/>
      <c r="Y136" s="38"/>
      <c r="Z136" s="55">
        <f t="shared" ca="1" si="19"/>
        <v>6</v>
      </c>
      <c r="AA136" s="39" t="s">
        <v>436</v>
      </c>
      <c r="AB136" s="40">
        <v>6</v>
      </c>
      <c r="AC136" s="40" t="s">
        <v>578</v>
      </c>
      <c r="AD136" s="40">
        <v>1</v>
      </c>
      <c r="AE136" s="41">
        <v>0</v>
      </c>
      <c r="AF136" s="42">
        <v>-32.299999999999997</v>
      </c>
      <c r="AG136" s="47">
        <f>AF135</f>
        <v>-31.8</v>
      </c>
      <c r="AH136" s="43">
        <f t="shared" ref="AH136:AH141" ca="1" si="23">$AF136+$Z136</f>
        <v>-26.299999999999997</v>
      </c>
      <c r="AI136" s="43">
        <f t="shared" ref="AI136:AI141" ca="1" si="24">$AG136+$Z136</f>
        <v>-25.8</v>
      </c>
      <c r="AJ136" s="44" cm="1">
        <f t="array" aca="1" ref="AJ136" ca="1" xml:space="preserve">
N("initial sens-loopgain")+
$AF136-BoxVal(ROW($AA136),26,COLUMN(INDIRECT("T"&amp;(INT(ROW($AA153)/65))*65+2)))</f>
        <v>-39</v>
      </c>
      <c r="AK136" s="44">
        <f t="shared" ca="1" si="20"/>
        <v>-38.5</v>
      </c>
      <c r="AL136" s="44" cm="1">
        <f t="array" aca="1" ref="AL136" ca="1" xml:space="preserve">
N("initial sens-loopgain-gain-gain ref-vcm")+
$AH136-
BoxVal(ROW($AA136),26,COLUMN(INDIRECT("T"&amp;(INT(ROW($AA153)/65))*65+2)))-
$AB136-
$W136-
IFERROR(VLOOKUP($AC136,$CT$1:$DC$31,7,FALSE),0)</f>
        <v>-39</v>
      </c>
      <c r="AM136" s="44">
        <f t="shared" ca="1" si="21"/>
        <v>-38.5</v>
      </c>
      <c r="AN136" s="36" t="str">
        <f t="shared" ca="1" si="22"/>
        <v>00</v>
      </c>
      <c r="AO136" s="36" t="str" cm="1">
        <f t="array" aca="1" ref="AO136" ca="1">ManualLookup(AB136,BoxVal(ROW(AB136),4,COLUMN(AO134)),INDIRECT(DO$3))</f>
        <v>06</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0x86=-32.80,-32.30;</v>
      </c>
      <c r="V137" s="37"/>
      <c r="W137" s="37"/>
      <c r="X137" s="38"/>
      <c r="Y137" s="38"/>
      <c r="Z137" s="55">
        <f t="shared" ca="1" si="19"/>
        <v>6.5</v>
      </c>
      <c r="AA137" s="39" t="s">
        <v>436</v>
      </c>
      <c r="AB137" s="40">
        <v>6</v>
      </c>
      <c r="AC137" s="40" t="s">
        <v>579</v>
      </c>
      <c r="AD137" s="40">
        <v>1</v>
      </c>
      <c r="AE137" s="41">
        <v>0</v>
      </c>
      <c r="AF137" s="42">
        <v>-32.799999999999997</v>
      </c>
      <c r="AG137" s="47">
        <f t="shared" ref="AG137:AG140" si="25">AF136</f>
        <v>-32.299999999999997</v>
      </c>
      <c r="AH137" s="43">
        <f t="shared" ca="1" si="23"/>
        <v>-26.299999999999997</v>
      </c>
      <c r="AI137" s="43">
        <f t="shared" ca="1" si="24"/>
        <v>-25.799999999999997</v>
      </c>
      <c r="AJ137" s="44" cm="1">
        <f t="array" aca="1" ref="AJ137" ca="1" xml:space="preserve">
N("initial sens-loopgain")+
$AF137-BoxVal(ROW($AA137),26,COLUMN(INDIRECT("T"&amp;(INT(ROW($AA154)/65))*65+2)))</f>
        <v>-39.5</v>
      </c>
      <c r="AK137" s="44">
        <f t="shared" ca="1" si="20"/>
        <v>-39</v>
      </c>
      <c r="AL137" s="44" cm="1">
        <f t="array" aca="1" ref="AL137" ca="1" xml:space="preserve">
N("initial sens-loopgain-gain-gain ref-vcm")+
$AH137-
BoxVal(ROW($AA137),26,COLUMN(INDIRECT("T"&amp;(INT(ROW($AA154)/65))*65+2)))-
$AB137-
$W137-
IFERROR(VLOOKUP($AC137,$CT$1:$DC$31,7,FALSE),0)</f>
        <v>-39.5</v>
      </c>
      <c r="AM137" s="44">
        <f t="shared" ca="1" si="21"/>
        <v>-39</v>
      </c>
      <c r="AN137" s="36" t="str">
        <f t="shared" ca="1" si="22"/>
        <v>00</v>
      </c>
      <c r="AO137" s="36" t="str" cm="1">
        <f t="array" aca="1" ref="AO137" ca="1">ManualLookup(AB137,BoxVal(ROW(AB137),4,COLUMN(AO135)),INDIRECT(DO$3))</f>
        <v>06</v>
      </c>
      <c r="AP137" s="36" t="str" cm="1">
        <f t="array" aca="1" ref="AP137" ca="1">ManualLookup(AC137,BoxVal(ROW(AC137),4,COLUMN(AP135)),INDIRECT(DP$3))</f>
        <v>80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561</v>
      </c>
      <c r="U138" s="36" t="str">
        <f t="shared" ca="1" si="18"/>
        <v>0x07=-33.30,-32.80;</v>
      </c>
      <c r="V138" s="37"/>
      <c r="W138" s="37"/>
      <c r="X138" s="38"/>
      <c r="Y138" s="38"/>
      <c r="Z138" s="55">
        <f t="shared" ca="1" si="19"/>
        <v>7</v>
      </c>
      <c r="AA138" s="39" t="s">
        <v>436</v>
      </c>
      <c r="AB138" s="40">
        <v>7</v>
      </c>
      <c r="AC138" s="40" t="s">
        <v>578</v>
      </c>
      <c r="AD138" s="40">
        <v>1</v>
      </c>
      <c r="AE138" s="41">
        <v>0</v>
      </c>
      <c r="AF138" s="42">
        <v>-33.299999999999997</v>
      </c>
      <c r="AG138" s="47">
        <f t="shared" si="25"/>
        <v>-32.799999999999997</v>
      </c>
      <c r="AH138" s="43">
        <f t="shared" ca="1" si="23"/>
        <v>-26.299999999999997</v>
      </c>
      <c r="AI138" s="43">
        <f t="shared" ca="1" si="24"/>
        <v>-25.799999999999997</v>
      </c>
      <c r="AJ138" s="44" cm="1">
        <f t="array" aca="1" ref="AJ138" ca="1" xml:space="preserve">
N("initial sens-loopgain")+
$AF138-BoxVal(ROW($AA138),26,COLUMN(INDIRECT("T"&amp;(INT(ROW($AA155)/65))*65+2)))</f>
        <v>-40</v>
      </c>
      <c r="AK138" s="44">
        <f t="shared" ca="1" si="20"/>
        <v>-39.5</v>
      </c>
      <c r="AL138" s="44" cm="1">
        <f t="array" aca="1" ref="AL138" ca="1" xml:space="preserve">
N("initial sens-loopgain-gain-gain ref-vcm")+
$AH138-
BoxVal(ROW($AA138),26,COLUMN(INDIRECT("T"&amp;(INT(ROW($AA155)/65))*65+2)))-
$AB138-
$W138-
IFERROR(VLOOKUP($AC138,$CT$1:$DC$31,7,FALSE),0)</f>
        <v>-40</v>
      </c>
      <c r="AM138" s="44">
        <f t="shared" ca="1" si="21"/>
        <v>-39.5</v>
      </c>
      <c r="AN138" s="36" t="str">
        <f t="shared" ca="1" si="22"/>
        <v>00</v>
      </c>
      <c r="AO138" s="36" t="str" cm="1">
        <f t="array" aca="1" ref="AO138" ca="1">ManualLookup(AB138,BoxVal(ROW(AB138),4,COLUMN(AO136)),INDIRECT(DO$3))</f>
        <v>07</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0x87=-33.80,-33.30;</v>
      </c>
      <c r="V139" s="37"/>
      <c r="W139" s="37"/>
      <c r="X139" s="38"/>
      <c r="Y139" s="38"/>
      <c r="Z139" s="55">
        <f t="shared" ca="1" si="19"/>
        <v>7.5</v>
      </c>
      <c r="AA139" s="39" t="s">
        <v>436</v>
      </c>
      <c r="AB139" s="40">
        <v>7</v>
      </c>
      <c r="AC139" s="40" t="s">
        <v>579</v>
      </c>
      <c r="AD139" s="40">
        <v>1</v>
      </c>
      <c r="AE139" s="41">
        <v>0</v>
      </c>
      <c r="AF139" s="42">
        <v>-33.799999999999997</v>
      </c>
      <c r="AG139" s="47">
        <f t="shared" si="25"/>
        <v>-33.299999999999997</v>
      </c>
      <c r="AH139" s="43">
        <f t="shared" ca="1" si="23"/>
        <v>-26.299999999999997</v>
      </c>
      <c r="AI139" s="43">
        <f t="shared" ca="1" si="24"/>
        <v>-25.799999999999997</v>
      </c>
      <c r="AJ139" s="44" cm="1">
        <f t="array" aca="1" ref="AJ139" ca="1" xml:space="preserve">
N("initial sens-loopgain")+
$AF139-BoxVal(ROW($AA139),26,COLUMN(INDIRECT("T"&amp;(INT(ROW($AA156)/65))*65+2)))</f>
        <v>-40.5</v>
      </c>
      <c r="AK139" s="44">
        <f t="shared" ca="1" si="20"/>
        <v>-40</v>
      </c>
      <c r="AL139" s="44" cm="1">
        <f t="array" aca="1" ref="AL139" ca="1" xml:space="preserve">
N("initial sens-loopgain-gain-gain ref-vcm")+
$AH139-
BoxVal(ROW($AA139),26,COLUMN(INDIRECT("T"&amp;(INT(ROW($AA156)/65))*65+2)))-
$AB139-
$W139-
IFERROR(VLOOKUP($AC139,$CT$1:$DC$31,7,FALSE),0)</f>
        <v>-40.5</v>
      </c>
      <c r="AM139" s="44">
        <f t="shared" ca="1" si="21"/>
        <v>-40</v>
      </c>
      <c r="AN139" s="36" t="str">
        <f t="shared" ca="1" si="22"/>
        <v>00</v>
      </c>
      <c r="AO139" s="36" t="str" cm="1">
        <f t="array" aca="1" ref="AO139" ca="1">ManualLookup(AB139,BoxVal(ROW(AB139),4,COLUMN(AO137)),INDIRECT(DO$3))</f>
        <v>07</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779</v>
      </c>
      <c r="U140" s="36" t="str">
        <f t="shared" ca="1" si="18"/>
        <v>0x0A=-34.30,-33.80;</v>
      </c>
      <c r="V140" s="37"/>
      <c r="W140" s="37"/>
      <c r="X140" s="38"/>
      <c r="Y140" s="38"/>
      <c r="Z140" s="55">
        <f t="shared" ca="1" si="19"/>
        <v>8</v>
      </c>
      <c r="AA140" s="39" t="s">
        <v>436</v>
      </c>
      <c r="AB140" s="40">
        <v>8</v>
      </c>
      <c r="AC140" s="40" t="s">
        <v>578</v>
      </c>
      <c r="AD140" s="40">
        <v>1</v>
      </c>
      <c r="AE140" s="41">
        <v>0</v>
      </c>
      <c r="AF140" s="42">
        <v>-34.299999999999997</v>
      </c>
      <c r="AG140" s="47">
        <f t="shared" si="25"/>
        <v>-33.799999999999997</v>
      </c>
      <c r="AH140" s="43">
        <f t="shared" ca="1" si="23"/>
        <v>-26.299999999999997</v>
      </c>
      <c r="AI140" s="43">
        <f t="shared" ca="1" si="24"/>
        <v>-25.799999999999997</v>
      </c>
      <c r="AJ140" s="44" cm="1">
        <f t="array" aca="1" ref="AJ140" ca="1" xml:space="preserve">
N("initial sens-loopgain")+
$AF140-BoxVal(ROW($AA140),26,COLUMN(INDIRECT("T"&amp;(INT(ROW($AA157)/65))*65+2)))</f>
        <v>-41</v>
      </c>
      <c r="AK140" s="44">
        <f t="shared" ca="1" si="20"/>
        <v>-40.5</v>
      </c>
      <c r="AL140" s="44" cm="1">
        <f t="array" aca="1" ref="AL140" ca="1" xml:space="preserve">
N("initial sens-loopgain-gain-gain ref-vcm")+
$AH140-
BoxVal(ROW($AA140),26,COLUMN(INDIRECT("T"&amp;(INT(ROW($AA157)/65))*65+2)))-
$AB140-
$W140-
IFERROR(VLOOKUP($AC140,$CT$1:$DC$31,7,FALSE),0)</f>
        <v>-41</v>
      </c>
      <c r="AM140" s="44">
        <f t="shared" ca="1" si="21"/>
        <v>-40.5</v>
      </c>
      <c r="AN140" s="36" t="str">
        <f t="shared" ca="1" si="22"/>
        <v>00</v>
      </c>
      <c r="AO140" s="36" t="str" cm="1">
        <f t="array" aca="1" ref="AO140" ca="1">ManualLookup(AB140,BoxVal(ROW(AB140),4,COLUMN(AO138)),INDIRECT(DO$3))</f>
        <v>0A</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0x8A=-34.80,-34.30;</v>
      </c>
      <c r="V141" s="37"/>
      <c r="W141" s="37"/>
      <c r="X141" s="38"/>
      <c r="Y141" s="38"/>
      <c r="Z141" s="55">
        <f t="shared" ca="1" si="19"/>
        <v>8.5</v>
      </c>
      <c r="AA141" s="39" t="s">
        <v>436</v>
      </c>
      <c r="AB141" s="40">
        <v>8</v>
      </c>
      <c r="AC141" s="40" t="s">
        <v>579</v>
      </c>
      <c r="AD141" s="40">
        <v>1</v>
      </c>
      <c r="AE141" s="41">
        <v>0</v>
      </c>
      <c r="AF141" s="42">
        <v>-34.799999999999997</v>
      </c>
      <c r="AG141" s="47">
        <f t="shared" ref="AG141" si="26">AF140</f>
        <v>-34.299999999999997</v>
      </c>
      <c r="AH141" s="43">
        <f t="shared" ca="1" si="23"/>
        <v>-26.299999999999997</v>
      </c>
      <c r="AI141" s="43">
        <f t="shared" ca="1" si="24"/>
        <v>-25.799999999999997</v>
      </c>
      <c r="AJ141" s="44" cm="1">
        <f t="array" aca="1" ref="AJ141" ca="1" xml:space="preserve">
N("initial sens-loopgain")+
$AF141-BoxVal(ROW($AA141),26,COLUMN(INDIRECT("T"&amp;(INT(ROW($AA158)/65))*65+2)))</f>
        <v>-41.5</v>
      </c>
      <c r="AK141" s="44">
        <f t="shared" ca="1" si="20"/>
        <v>-41</v>
      </c>
      <c r="AL141" s="44" cm="1">
        <f t="array" aca="1" ref="AL141" ca="1" xml:space="preserve">
N("initial sens-loopgain-gain-gain ref-vcm")+
$AH141-
BoxVal(ROW($AA141),26,COLUMN(INDIRECT("T"&amp;(INT(ROW($AA158)/65))*65+2)))-
$AB141-
$W141-
IFERROR(VLOOKUP($AC141,$CT$1:$DC$31,7,FALSE),0)</f>
        <v>-41.5</v>
      </c>
      <c r="AM141" s="44">
        <f t="shared" ca="1" si="21"/>
        <v>-41</v>
      </c>
      <c r="AN141" s="36" t="str">
        <f t="shared" ca="1" si="22"/>
        <v>00</v>
      </c>
      <c r="AO141" s="36" t="str" cm="1">
        <f t="array" aca="1" ref="AO141" ca="1">ManualLookup(AB141,BoxVal(ROW(AB141),4,COLUMN(AO139)),INDIRECT(DO$3))</f>
        <v>0A</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781</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798</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820</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VLOOKUP(T134,MPN!$A$1:$E$997,4,FALSE)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10V_Normal 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VLOOKUP($T134,MPN!$A$1:$E$497,2,FALSE)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033ZC</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VLOOKUP($T134,MPN!$A$1:$E$497,5,FALSE)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6.7</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45959</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800~1100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6.68V(6.88V)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7.52V(7.74V)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8.36V(8.6V)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9.21V(9.46V)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10.05V(10.3V)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10.91V(11.18V)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11.75V(12V)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12.65V(12.9V)</v>
      </c>
      <c r="T172" s="3">
        <v>0</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sheetData>
  <sheetProtection sheet="1" objects="1" scenarios="1"/>
  <dataConsolidate/>
  <phoneticPr fontId="1" type="noConversion"/>
  <dataValidations count="17">
    <dataValidation type="list" allowBlank="1" showInputMessage="1" showErrorMessage="1" sqref="T12 T142 T77" xr:uid="{B2207A46-EB6B-4259-8B0F-46E53AC9DC1C}">
      <formula1>$DE$2:$DE$31</formula1>
    </dataValidation>
    <dataValidation type="list" allowBlank="1" showInputMessage="1" showErrorMessage="1" sqref="AA70:AA129 AA135:AA194 AA5:AA64" xr:uid="{9A0AD766-29E2-456D-B013-B0C3F1E5F8E5}">
      <formula1>$BB$2:$BB$31</formula1>
    </dataValidation>
    <dataValidation type="list" allowBlank="1" showInputMessage="1" showErrorMessage="1" sqref="AB135:AB194 AB70:AB129 AB5:AB64" xr:uid="{75EF21CF-D754-423D-9A42-6B4016842D0E}">
      <formula1>$BM$2:$BM$31</formula1>
    </dataValidation>
    <dataValidation type="list" allowBlank="1" showInputMessage="1" showErrorMessage="1" sqref="AC135:AC194 AC70:AC129 AC5:AC64" xr:uid="{E870CA15-6162-497B-94DA-D0ED006D910E}">
      <formula1>$CT$2:$CT$31</formula1>
    </dataValidation>
    <dataValidation type="list" allowBlank="1" showInputMessage="1" showErrorMessage="1" sqref="AD70:AD129 AD135:AD194 AD5:AD64" xr:uid="{34CEFB4A-ADE9-4820-B69E-942F6F3E12DA}">
      <formula1>$CJ$2:$CJ$31</formula1>
    </dataValidation>
    <dataValidation type="list" allowBlank="1" showInputMessage="1" showErrorMessage="1" sqref="AE70:AE129 AE135:AE194 AE5:AE64" xr:uid="{D88F429D-D3EE-4F2F-B298-B8F5565D1196}">
      <formula1>$BY$2:$BY$31</formula1>
    </dataValidation>
    <dataValidation type="list" allowBlank="1" showInputMessage="1" showErrorMessage="1" sqref="T8 T138 T73" xr:uid="{74250867-501B-4EA4-B23D-BD4F610990E6}">
      <formula1>$AU$2:$AU$31</formula1>
    </dataValidation>
    <dataValidation type="list" allowBlank="1" showInputMessage="1" showErrorMessage="1" sqref="BI1:BK1" xr:uid="{0CE08BB1-02ED-421F-94A6-2A4D758F47DC}">
      <formula1>$DF$2:$DF$31</formula1>
    </dataValidation>
    <dataValidation type="list" allowBlank="1" showInputMessage="1" showErrorMessage="1" sqref="BU1:BW1" xr:uid="{297FC2F9-BDA0-4C3B-B297-3C41F5DBD1DF}">
      <formula1>$DG$2:$DG$31</formula1>
    </dataValidation>
    <dataValidation type="list" allowBlank="1" showInputMessage="1" showErrorMessage="1" sqref="CF1:CH1" xr:uid="{EA628D07-A338-4F81-AEA5-D7D977C9884E}">
      <formula1>$DJ$2:$DJ$31</formula1>
    </dataValidation>
    <dataValidation type="list" allowBlank="1" showInputMessage="1" showErrorMessage="1" sqref="CP1:CR1" xr:uid="{A9882B09-2584-401B-BEBF-B46A8C056E39}">
      <formula1>$DI$2:$DI$31</formula1>
    </dataValidation>
    <dataValidation type="list" allowBlank="1" showInputMessage="1" showErrorMessage="1" sqref="DA1:DC1" xr:uid="{5E3A4149-542E-42A7-BE9F-65AF4D5D2B9F}">
      <formula1>$DH$2:$DH$31</formula1>
    </dataValidation>
    <dataValidation type="list" allowBlank="1" showInputMessage="1" showErrorMessage="1" sqref="U1 U131 U66" xr:uid="{2D7A19D3-DD15-4A79-8A7E-E8C2E1BF3361}">
      <formula1>$DX$2:$DX$21</formula1>
    </dataValidation>
    <dataValidation type="list" allowBlank="1" showInputMessage="1" showErrorMessage="1" sqref="T75 T140" xr:uid="{4F55E026-E341-453A-BDF9-376C11F28D88}">
      <formula1>"Normal mode,Test mode,Normal2nd mode,Test2nd mode,Normal(noshortvbias asic)mode"</formula1>
    </dataValidation>
    <dataValidation type="list" allowBlank="1" showInputMessage="1" showErrorMessage="1" sqref="T15 T145 T80" xr:uid="{13704CA6-3131-4F3C-A914-1D77459AC2C2}">
      <formula1>$DT$1:$DT$31</formula1>
    </dataValidation>
    <dataValidation type="list" allowBlank="1" showInputMessage="1" showErrorMessage="1" sqref="T10" xr:uid="{4ACE9AD2-61C4-4223-8F3F-8BDBEE961441}">
      <formula1>"NormalMode,TestMode,VBMode,VBTMode,ClockMode"</formula1>
    </dataValidation>
    <dataValidation type="list" allowBlank="1" showInputMessage="1" showErrorMessage="1" sqref="T9 T74 T139" xr:uid="{E578536E-D501-4C62-AD8F-E0BDEE0F8941}">
      <formula1>"Auto,FIX"</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401D07CC-6630-4009-B735-66AE8465C125}">
          <x14:formula1>
            <xm:f>'Check'!$D$2:$D$15</xm:f>
          </x14:formula1>
          <xm:sqref>T2 T132 T67</xm:sqref>
        </x14:dataValidation>
        <x14:dataValidation type="list" allowBlank="1" showInputMessage="1" showErrorMessage="1" xr:uid="{62CF4EE1-FC66-415B-9EB0-349D10C4A91D}">
          <x14:formula1>
            <xm:f>Sensor!$A$1:$A$200</xm:f>
          </x14:formula1>
          <xm:sqref>T6 T136 T71</xm:sqref>
        </x14:dataValidation>
        <x14:dataValidation type="list" allowBlank="1" showInputMessage="1" showErrorMessage="1" xr:uid="{8AFAB52F-3D52-4D77-9881-2DBEB21FCE1C}">
          <x14:formula1>
            <xm:f>'Check'!$A$2:$A$15</xm:f>
          </x14:formula1>
          <xm:sqref>T3 T133 T68</xm:sqref>
        </x14:dataValidation>
        <x14:dataValidation type="list" allowBlank="1" showInputMessage="1" showErrorMessage="1" xr:uid="{B230902D-4C14-4EBE-A698-1E68A735D906}">
          <x14:formula1>
            <xm:f>MPN!$A$1:$A$497</xm:f>
          </x14:formula1>
          <xm:sqref>T4 T134 T69</xm:sqref>
        </x14:dataValidation>
        <x14:dataValidation type="list" allowBlank="1" showInputMessage="1" showErrorMessage="1" xr:uid="{AFA8EF56-8037-4527-823E-DA4E1F59AA24}">
          <x14:formula1>
            <xm:f>ASIC!$A$2:$A$200</xm:f>
          </x14:formula1>
          <xm:sqref>T5 T70 T135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B3B58-83A7-4018-98E4-1934E1105A04}">
  <sheetPr codeName="工作表6"/>
  <dimension ref="A1:EE130"/>
  <sheetViews>
    <sheetView topLeftCell="AY1" zoomScale="70" zoomScaleNormal="70" workbookViewId="0">
      <selection activeCell="CR16" sqref="CR1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56.25" style="5" customWidth="1"/>
    <col min="129" max="129" width="53.375" style="7" customWidth="1"/>
    <col min="130" max="130" width="186.12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889</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885</v>
      </c>
      <c r="V1" s="12"/>
      <c r="W1" s="65"/>
      <c r="X1" s="12"/>
      <c r="Y1" s="7" t="str">
        <f>VLOOKUP(U1,$DX$1:$DZ$21,3,FALSE)</f>
        <v>sel_clamphdiode,+0.5xadcampi,100duty,low offset,1x_ibias,en_adcclamp,inc0.5xadcampiq_hiqmode,en_0d75xadciq,en_diglpf,37both,0.67x_adciq</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565</v>
      </c>
      <c r="BO1" s="11" t="s">
        <v>566</v>
      </c>
      <c r="BP1" s="11" t="s">
        <v>567</v>
      </c>
      <c r="BQ1" s="11" t="s">
        <v>567</v>
      </c>
      <c r="BR1" s="11" t="s">
        <v>255</v>
      </c>
      <c r="BS1" s="11" t="s">
        <v>255</v>
      </c>
      <c r="BT1" s="11" t="s">
        <v>255</v>
      </c>
      <c r="BU1" s="10" t="s">
        <v>903</v>
      </c>
      <c r="BV1" s="10" t="s">
        <v>255</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4942ZD</v>
      </c>
      <c r="I2" s="59" t="str" cm="1">
        <f t="array" aca="1" ref="I2" ca="1">BoxVal($A2,6,COLUMN(INDIRECT("T"&amp;($A2-1)*65+2)),1)</f>
        <v>2101L</v>
      </c>
      <c r="J2" s="59" t="str" cm="1">
        <f t="array" aca="1" ref="J2" ca="1">BoxVal($A2,21,COLUMN(INDIRECT("T"&amp;($A2-1)*65+2)),1)</f>
        <v>default_TestMode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-35+/-0.8 dBFS</v>
      </c>
      <c r="N2" s="59" t="str" cm="1">
        <f t="array" aca="1" ref="N2" ca="1">BoxVal($A2,12,COLUMN(INDIRECT("T"&amp;($A2-1)*65+2)),1)</f>
        <v>Normal</v>
      </c>
      <c r="O2" s="64" t="str" cm="1">
        <f t="array" ref="O2">BoxVal($A2,2,COLUMN(V3),1)</f>
        <v>Bit35,34,26,20,19,17,11,41,33,31,24</v>
      </c>
      <c r="P2" s="64" t="str" cm="1">
        <f t="array" aca="1" ref="P2" ca="1">BoxVal($A2,2,COLUMN(INDIRECT("AB"&amp;($A2-1)*65+2)),1)</f>
        <v>default_TestMode_35dB_033ZD_N014A_396_428_ZTSL6777S_PR1.3</v>
      </c>
      <c r="Q2" s="64" t="str" cm="1">
        <f t="array" aca="1" ref="Q2" ca="1">BoxVal($A2,2,COLUMN(INDIRECT("AJ"&amp;($A2-1)*65+2)),1)</f>
        <v>-</v>
      </c>
      <c r="R2" s="34"/>
      <c r="S2" s="7" t="s">
        <v>24</v>
      </c>
      <c r="T2" s="15" t="s">
        <v>450</v>
      </c>
      <c r="U2" s="5" t="s">
        <v>23</v>
      </c>
      <c r="V2" s="7" t="str">
        <f>VLOOKUP(U1,$DX$1:$DZ$21,2,FALSE)</f>
        <v>Bit35,34,26,20,19,17,11,41,33,31,24</v>
      </c>
      <c r="W2" s="19"/>
      <c r="X2" s="19"/>
      <c r="Y2" s="19"/>
      <c r="Z2" s="19"/>
      <c r="AA2" s="5" t="s">
        <v>592</v>
      </c>
      <c r="AB2" s="26" t="str">
        <f>T21&amp;"_"&amp;ABS(T19)&amp;"dB_"&amp;T23&amp;"_"&amp;T24&amp;"_"&amp;GetAbsMaxMinText(AF5:AG64)&amp;"_"&amp;T4&amp;"_"&amp;T3&amp;S1&amp;"."&amp;T27</f>
        <v>default_TestMode_35dB_033ZD_N014A_396_428_ZTSL6777S_PR1.3</v>
      </c>
      <c r="AC2" s="18"/>
      <c r="AD2" s="18"/>
      <c r="AE2" s="18"/>
      <c r="AF2" s="18"/>
      <c r="AG2" s="18"/>
      <c r="AH2" s="19"/>
      <c r="AI2" s="19" t="s">
        <v>2</v>
      </c>
      <c r="AJ2" s="16" t="s">
        <v>562</v>
      </c>
      <c r="AK2" s="16"/>
      <c r="AL2" s="16"/>
      <c r="AM2" s="16"/>
      <c r="AN2" s="16"/>
      <c r="AO2" s="16"/>
      <c r="AP2" s="16"/>
      <c r="AQ2" s="16"/>
      <c r="AR2" s="16"/>
      <c r="AS2" s="16"/>
      <c r="AT2" s="34"/>
      <c r="AU2" s="14" t="s">
        <v>554</v>
      </c>
      <c r="AV2" s="5" t="s">
        <v>585</v>
      </c>
      <c r="AW2" s="5" t="s">
        <v>255</v>
      </c>
      <c r="AX2" s="5" t="s">
        <v>255</v>
      </c>
      <c r="AY2" s="5" t="s">
        <v>255</v>
      </c>
      <c r="AZ2" s="5" t="s">
        <v>255</v>
      </c>
      <c r="BB2" s="14" t="s">
        <v>554</v>
      </c>
      <c r="BC2" s="5">
        <v>0</v>
      </c>
      <c r="BD2" s="5">
        <v>0</v>
      </c>
      <c r="BE2" s="5">
        <v>0</v>
      </c>
      <c r="BF2" s="14"/>
      <c r="BG2" s="14"/>
      <c r="BH2" s="14"/>
      <c r="BI2" s="14" t="s">
        <v>783</v>
      </c>
      <c r="BJ2" s="14" t="s">
        <v>562</v>
      </c>
      <c r="BK2" s="14" t="s">
        <v>562</v>
      </c>
      <c r="BM2" s="5">
        <v>0</v>
      </c>
      <c r="BN2" s="5">
        <v>0</v>
      </c>
      <c r="BO2" s="5">
        <v>0</v>
      </c>
      <c r="BP2" s="5">
        <v>0</v>
      </c>
      <c r="BQ2" s="5">
        <v>0</v>
      </c>
      <c r="BU2" s="14" t="s">
        <v>783</v>
      </c>
      <c r="BV2" s="14" t="s">
        <v>562</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-0.415</v>
      </c>
      <c r="DU2" s="5" t="s">
        <v>26</v>
      </c>
      <c r="DV2" s="5">
        <v>-0.41499999999999998</v>
      </c>
      <c r="DX2" s="66" t="s">
        <v>890</v>
      </c>
      <c r="DY2" s="22"/>
      <c r="DZ2" s="22"/>
      <c r="EB2" s="22" t="s">
        <v>825</v>
      </c>
      <c r="EC2" s="22" t="s">
        <v>670</v>
      </c>
      <c r="ED2" s="22" t="s">
        <v>616</v>
      </c>
    </row>
    <row r="3" spans="1:134" ht="30" customHeight="1" x14ac:dyDescent="0.25">
      <c r="A3" s="58">
        <v>2</v>
      </c>
      <c r="B3" s="63" t="str">
        <f t="shared" si="0"/>
        <v>=Block2==</v>
      </c>
      <c r="C3" s="59" t="str" cm="1">
        <f t="array" aca="1" ref="C3" ca="1">BoxVal($A3,8,COLUMN(INDIRECT("T"&amp;($A3-1)*65+2)),1)</f>
        <v>8.36V(8.6V)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ZTSL6572</v>
      </c>
      <c r="H3" s="59" t="str" cm="1">
        <f t="array" aca="1" ref="H3" ca="1">BoxVal($A3,5,COLUMN(INDIRECT("T"&amp;($A3-1)*65+2)),1)</f>
        <v>4942ZD</v>
      </c>
      <c r="I3" s="59" t="str" cm="1">
        <f t="array" aca="1" ref="I3" ca="1">BoxVal($A3,6,COLUMN(INDIRECT("T"&amp;($A3-1)*65+2)),1)</f>
        <v>2145M</v>
      </c>
      <c r="J3" s="59" t="str" cm="1">
        <f t="array" aca="1" ref="J3" ca="1">BoxVal($A3,21,COLUMN(INDIRECT("T"&amp;($A3-1)*65+2)),1)</f>
        <v>12V_Test Mode</v>
      </c>
      <c r="K3" s="59" t="str" cm="1">
        <f t="array" aca="1" ref="K3" ca="1">BoxVal($A3,25,COLUMN(INDIRECT("T"&amp;($A3-1)*65+2)),1)</f>
        <v>Inphase</v>
      </c>
      <c r="L3" s="60" t="str" cm="1">
        <f t="array" aca="1" ref="L3" ca="1">BoxVal($A3,32,COLUMN(INDIRECT("T"&amp;($A3-1)*65+2)),1)</f>
        <v>1.8V-3.072MHz : 350~600 (uA)
Vdc&amp;Remark: 增益燒錄bit12</v>
      </c>
      <c r="M3" s="59" t="str" cm="1">
        <f t="array" aca="1" ref="M3" ca="1">BoxVal($A3,31,COLUMN(INDIRECT("T"&amp;($A3-1)*65+2)),1)</f>
        <v>-37+/-0.8 dBFS</v>
      </c>
      <c r="N3" s="59" t="str" cm="1">
        <f t="array" aca="1" ref="N3" ca="1">BoxVal($A3,12,COLUMN(INDIRECT("T"&amp;($A3-1)*65+2)),1)</f>
        <v>Normal</v>
      </c>
      <c r="O3" s="64" t="str" cm="1">
        <f t="array" ref="O3">BoxVal($A3,2,COLUMN(V4),1)</f>
        <v>Bit35,34,26,20,19,17,11,33,30</v>
      </c>
      <c r="P3" s="64" t="str" cm="1">
        <f t="array" aca="1" ref="P3" ca="1">BoxVal($A3,2,COLUMN(INDIRECT("AB"&amp;($A3-1)*65+2)),1)</f>
        <v>12V_Test Mode_37dB_033ZD_N026A_380_427_ZTSL6572_PR2.1</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586</v>
      </c>
      <c r="AW3" s="5" t="s">
        <v>255</v>
      </c>
      <c r="AX3" s="5" t="s">
        <v>255</v>
      </c>
      <c r="AY3" s="5" t="s">
        <v>255</v>
      </c>
      <c r="AZ3" s="5" t="s">
        <v>255</v>
      </c>
      <c r="BB3" s="14" t="s">
        <v>555</v>
      </c>
      <c r="BC3" s="5">
        <v>1</v>
      </c>
      <c r="BD3" s="5">
        <v>1</v>
      </c>
      <c r="BE3" s="5">
        <v>0</v>
      </c>
      <c r="BF3" s="14"/>
      <c r="BG3" s="14"/>
      <c r="BH3" s="14"/>
      <c r="BI3" s="14" t="s">
        <v>805</v>
      </c>
      <c r="BJ3" s="14" t="s">
        <v>562</v>
      </c>
      <c r="BK3" s="14" t="s">
        <v>562</v>
      </c>
      <c r="BM3" s="5">
        <v>1</v>
      </c>
      <c r="BN3" s="5">
        <v>1</v>
      </c>
      <c r="BO3" s="5">
        <v>0</v>
      </c>
      <c r="BP3" s="5">
        <v>1</v>
      </c>
      <c r="BQ3" s="5">
        <v>1</v>
      </c>
      <c r="BU3" s="14" t="s">
        <v>784</v>
      </c>
      <c r="BV3" s="14" t="s">
        <v>562</v>
      </c>
      <c r="BW3" s="14" t="s">
        <v>562</v>
      </c>
      <c r="BY3" s="21" t="s">
        <v>562</v>
      </c>
      <c r="CF3" s="14" t="s">
        <v>562</v>
      </c>
      <c r="CG3" s="14" t="s">
        <v>562</v>
      </c>
      <c r="CH3" s="14" t="s">
        <v>562</v>
      </c>
      <c r="CJ3" s="5">
        <v>1.0278</v>
      </c>
      <c r="CK3" s="5">
        <v>0</v>
      </c>
      <c r="CL3" s="5">
        <v>1</v>
      </c>
      <c r="CP3" s="14" t="s">
        <v>787</v>
      </c>
      <c r="CQ3" s="14" t="s">
        <v>562</v>
      </c>
      <c r="CR3" s="14" t="s">
        <v>562</v>
      </c>
      <c r="CT3" s="5" t="s">
        <v>578</v>
      </c>
      <c r="CU3" s="5">
        <v>0</v>
      </c>
      <c r="CV3" s="5">
        <v>0</v>
      </c>
      <c r="CZ3" s="5">
        <v>0</v>
      </c>
      <c r="DA3" s="14" t="s">
        <v>783</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dec_dacr4dB : -3.615</v>
      </c>
      <c r="DU3" s="5" t="s">
        <v>819</v>
      </c>
      <c r="DV3" s="5">
        <v>-3.6150000000000002</v>
      </c>
      <c r="DX3" s="22" t="s">
        <v>886</v>
      </c>
      <c r="DY3" s="22" t="s">
        <v>883</v>
      </c>
      <c r="DZ3" s="22" t="s">
        <v>936</v>
      </c>
      <c r="EB3" s="25" t="s">
        <v>826</v>
      </c>
      <c r="EC3" s="25" t="s">
        <v>824</v>
      </c>
      <c r="ED3" s="25" t="s">
        <v>852</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Normal(1~3dB)</v>
      </c>
      <c r="AP4" s="56" t="str">
        <f>VLOOKUP($T12,$DE$1:$DJ$31,4,FALSE)</f>
        <v>Only(0.75vcm)</v>
      </c>
      <c r="AQ4" s="56" t="str">
        <f>VLOOKUP($T12,$DE$1:$DJ$31,5,FALSE)</f>
        <v>Full</v>
      </c>
      <c r="AR4" s="56" t="str">
        <f>VLOOKUP($T12,$DE$1:$DJ$31,6,FALSE)</f>
        <v>non</v>
      </c>
      <c r="AS4" s="35" t="s">
        <v>726</v>
      </c>
      <c r="AT4" s="34"/>
      <c r="AU4" s="14" t="s">
        <v>556</v>
      </c>
      <c r="AV4" s="5" t="s">
        <v>587</v>
      </c>
      <c r="AW4" s="5" t="s">
        <v>255</v>
      </c>
      <c r="AX4" s="5" t="s">
        <v>255</v>
      </c>
      <c r="AY4" s="5" t="s">
        <v>255</v>
      </c>
      <c r="AZ4" s="5" t="s">
        <v>255</v>
      </c>
      <c r="BB4" s="14" t="s">
        <v>556</v>
      </c>
      <c r="BC4" s="5">
        <v>0</v>
      </c>
      <c r="BD4" s="5">
        <v>1</v>
      </c>
      <c r="BE4" s="5">
        <v>0</v>
      </c>
      <c r="BF4" s="14"/>
      <c r="BG4" s="14"/>
      <c r="BH4" s="14"/>
      <c r="BI4" s="14" t="s">
        <v>806</v>
      </c>
      <c r="BJ4" s="14" t="s">
        <v>562</v>
      </c>
      <c r="BK4" s="14" t="s">
        <v>562</v>
      </c>
      <c r="BM4" s="5">
        <v>2</v>
      </c>
      <c r="BN4" s="5">
        <v>1</v>
      </c>
      <c r="BO4" s="5">
        <v>1</v>
      </c>
      <c r="BP4" s="5">
        <v>0</v>
      </c>
      <c r="BQ4" s="5">
        <v>0</v>
      </c>
      <c r="BU4" s="14" t="s">
        <v>785</v>
      </c>
      <c r="BV4" s="14" t="s">
        <v>562</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888</v>
      </c>
      <c r="DY4" s="22" t="s">
        <v>884</v>
      </c>
      <c r="DZ4" s="22" t="s">
        <v>937</v>
      </c>
      <c r="EB4" s="25"/>
      <c r="EC4" s="25" t="s">
        <v>823</v>
      </c>
      <c r="ED4" s="25"/>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497</v>
      </c>
      <c r="U5" s="36" t="str">
        <f t="shared" ref="U5:U11" ca="1" si="1">ConfigCode($AA5,$AN5,$AO5,$AP5,$AQ5,$AR5,$AF5,$AG5,2)</f>
        <v>0x13=-40.10,-39.60;</v>
      </c>
      <c r="V5" s="37"/>
      <c r="W5" s="37"/>
      <c r="X5" s="38"/>
      <c r="Y5" s="38"/>
      <c r="Z5" s="45">
        <f t="shared" ref="Z5:Z11" ca="1" si="2" xml:space="preserve">
N("vbias,vlookup vbias range")+
VLOOKUP($AA5,INDIRECT(BoxVal(ROW($AA5),34,COLUMN(T1))),2,FALSE)+
N("gain")+
$AB5+
N("vcm")+
VLOOKUP($AC5,$CT$1:$DC$31,7,FALSE)+
N("(vbias*vcp*vbg-vbias)*sensor ratio")+
VbiasCal($AA5,$AD5,$AE5,BoxVal(ROW($AC5),18,COLUMN($T$22)))+
N("vbias ref+gain ref")+
$V5+$W5</f>
        <v>4.8</v>
      </c>
      <c r="AA5" s="39" t="s">
        <v>555</v>
      </c>
      <c r="AB5" s="40">
        <v>3</v>
      </c>
      <c r="AC5" s="40" t="s">
        <v>578</v>
      </c>
      <c r="AD5" s="40">
        <v>1</v>
      </c>
      <c r="AE5" s="41">
        <v>0</v>
      </c>
      <c r="AF5" s="42">
        <v>-40.1</v>
      </c>
      <c r="AG5" s="42">
        <v>-39.6</v>
      </c>
      <c r="AH5" s="43">
        <f ca="1">$AF5+$Z5</f>
        <v>-35.300000000000004</v>
      </c>
      <c r="AI5" s="43">
        <f ca="1">$AG5+$Z5</f>
        <v>-34.800000000000004</v>
      </c>
      <c r="AJ5" s="44" cm="1">
        <f t="array" aca="1" ref="AJ5" ca="1" xml:space="preserve">
N("initial sens-loopgain")+
$AF5-BoxVal(ROW($AA5),26,COLUMN(INDIRECT("T"&amp;(INT(ROW($AA22)/65))*65+2)))</f>
        <v>-39.685000000000002</v>
      </c>
      <c r="AK5" s="44">
        <f t="shared" ref="AK5:AK11" ca="1" si="3">AJ5+(AG5-AF5)</f>
        <v>-39.185000000000002</v>
      </c>
      <c r="AL5" s="44" cm="1">
        <f t="array" aca="1" ref="AL5" ca="1" xml:space="preserve">
N("initial sens-loopgain-gain-gain ref-vcm")+
$AH5-
BoxVal(ROW($AA5),26,COLUMN(INDIRECT("T"&amp;(INT(ROW($AA22)/65))*65+2)))-
$AB5-
$W5-
IFERROR(VLOOKUP($AC5,$CT$1:$DC$31,7,FALSE),0)</f>
        <v>-37.885000000000005</v>
      </c>
      <c r="AM5" s="44">
        <f t="shared" ref="AM5:AM11" ca="1" si="4">AL5+(AG5-AF5)</f>
        <v>-37.385000000000005</v>
      </c>
      <c r="AN5" s="36" t="str">
        <f t="shared" ref="AN5:AN11" ca="1" si="5">IF(BoxVal(ROW(AA5),9,COLUMN(T3))="FIX","00",ManualLookup(AA5,BoxVal(ROW(AA5),4,COLUMN(AN3)),INDIRECT(DN$3)))</f>
        <v>10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580</v>
      </c>
      <c r="AW5" s="5" t="s">
        <v>255</v>
      </c>
      <c r="AX5" s="5" t="s">
        <v>255</v>
      </c>
      <c r="AY5" s="5" t="s">
        <v>255</v>
      </c>
      <c r="AZ5" s="5" t="s">
        <v>255</v>
      </c>
      <c r="BB5" s="14" t="s">
        <v>557</v>
      </c>
      <c r="BC5" s="5">
        <v>1</v>
      </c>
      <c r="BD5" s="5">
        <v>0</v>
      </c>
      <c r="BE5" s="5">
        <v>0</v>
      </c>
      <c r="BF5" s="14"/>
      <c r="BG5" s="14"/>
      <c r="BH5" s="14"/>
      <c r="BI5" s="14" t="s">
        <v>807</v>
      </c>
      <c r="BJ5" s="14" t="s">
        <v>562</v>
      </c>
      <c r="BK5" s="14" t="s">
        <v>562</v>
      </c>
      <c r="BM5" s="5">
        <v>3</v>
      </c>
      <c r="BN5" s="5">
        <v>0</v>
      </c>
      <c r="BO5" s="5">
        <v>1</v>
      </c>
      <c r="BP5" s="5">
        <v>1</v>
      </c>
      <c r="BQ5" s="5">
        <v>1</v>
      </c>
      <c r="BU5" s="14" t="s">
        <v>786</v>
      </c>
      <c r="BV5" s="14" t="s">
        <v>562</v>
      </c>
      <c r="BW5" s="14" t="s">
        <v>562</v>
      </c>
      <c r="BY5" s="21" t="s">
        <v>562</v>
      </c>
      <c r="CF5" s="14" t="s">
        <v>562</v>
      </c>
      <c r="CG5" s="14" t="s">
        <v>562</v>
      </c>
      <c r="CH5" s="14" t="s">
        <v>562</v>
      </c>
      <c r="CJ5" s="14">
        <v>1.3</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0x93=-40.60,-40.10;</v>
      </c>
      <c r="V6" s="46"/>
      <c r="W6" s="37"/>
      <c r="X6" s="38"/>
      <c r="Y6" s="38"/>
      <c r="Z6" s="45">
        <f t="shared" ca="1" si="2"/>
        <v>5.3</v>
      </c>
      <c r="AA6" s="39" t="s">
        <v>555</v>
      </c>
      <c r="AB6" s="40">
        <v>3</v>
      </c>
      <c r="AC6" s="40" t="s">
        <v>579</v>
      </c>
      <c r="AD6" s="40">
        <v>1</v>
      </c>
      <c r="AE6" s="41">
        <v>0</v>
      </c>
      <c r="AF6" s="42">
        <v>-40.6</v>
      </c>
      <c r="AG6" s="47">
        <f>AF5</f>
        <v>-40.1</v>
      </c>
      <c r="AH6" s="43">
        <f t="shared" ref="AH6:AH11" ca="1" si="6">$AF6+$Z6</f>
        <v>-35.300000000000004</v>
      </c>
      <c r="AI6" s="43">
        <f t="shared" ref="AI6:AI11" ca="1" si="7">$AG6+$Z6</f>
        <v>-34.800000000000004</v>
      </c>
      <c r="AJ6" s="44" cm="1">
        <f t="array" aca="1" ref="AJ6" ca="1" xml:space="preserve">
N("initial sens-loopgain")+
$AF6-BoxVal(ROW($AA6),26,COLUMN(INDIRECT("T"&amp;(INT(ROW($AA23)/65))*65+2)))</f>
        <v>-40.185000000000002</v>
      </c>
      <c r="AK6" s="44">
        <f t="shared" ca="1" si="3"/>
        <v>-39.685000000000002</v>
      </c>
      <c r="AL6" s="44" cm="1">
        <f t="array" aca="1" ref="AL6" ca="1" xml:space="preserve">
N("initial sens-loopgain-gain-gain ref-vcm")+
$AH6-
BoxVal(ROW($AA6),26,COLUMN(INDIRECT("T"&amp;(INT(ROW($AA23)/65))*65+2)))-
$AB6-
$W6-
IFERROR(VLOOKUP($AC6,$CT$1:$DC$31,7,FALSE),0)</f>
        <v>-38.385000000000005</v>
      </c>
      <c r="AM6" s="44">
        <f t="shared" ca="1" si="4"/>
        <v>-37.885000000000005</v>
      </c>
      <c r="AN6" s="36" t="str">
        <f t="shared" ca="1" si="5"/>
        <v>10</v>
      </c>
      <c r="AO6" s="36" t="str" cm="1">
        <f t="array" aca="1" ref="AO6" ca="1">ManualLookup(AB6,BoxVal(ROW(AB6),4,COLUMN(AO4)),INDIRECT(DO$3))</f>
        <v>03</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581</v>
      </c>
      <c r="AW6" s="5" t="s">
        <v>255</v>
      </c>
      <c r="AX6" s="5" t="s">
        <v>255</v>
      </c>
      <c r="AY6" s="5" t="s">
        <v>255</v>
      </c>
      <c r="AZ6" s="5" t="s">
        <v>255</v>
      </c>
      <c r="BB6" s="14" t="s">
        <v>558</v>
      </c>
      <c r="BC6" s="5">
        <v>1</v>
      </c>
      <c r="BD6" s="5">
        <v>0</v>
      </c>
      <c r="BE6" s="5">
        <v>1</v>
      </c>
      <c r="BF6" s="14"/>
      <c r="BG6" s="14"/>
      <c r="BH6" s="14"/>
      <c r="BI6" s="14" t="s">
        <v>808</v>
      </c>
      <c r="BJ6" s="14" t="s">
        <v>562</v>
      </c>
      <c r="BK6" s="14" t="s">
        <v>562</v>
      </c>
      <c r="BM6" s="5">
        <v>4</v>
      </c>
      <c r="BN6" s="5">
        <v>0</v>
      </c>
      <c r="BO6" s="5">
        <v>1</v>
      </c>
      <c r="BP6" s="5">
        <v>0</v>
      </c>
      <c r="BQ6" s="5">
        <v>0</v>
      </c>
      <c r="BU6" s="14"/>
      <c r="BV6" s="14" t="s">
        <v>562</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5" t="s">
        <v>827</v>
      </c>
      <c r="EC6" s="25" t="s">
        <v>828</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0x97=-41.10,-40.60;</v>
      </c>
      <c r="V7" s="37"/>
      <c r="W7" s="37"/>
      <c r="X7" s="38"/>
      <c r="Y7" s="38"/>
      <c r="Z7" s="45">
        <f t="shared" ca="1" si="2"/>
        <v>5.7390176000000004</v>
      </c>
      <c r="AA7" s="39" t="s">
        <v>555</v>
      </c>
      <c r="AB7" s="40">
        <v>3</v>
      </c>
      <c r="AC7" s="40" t="s">
        <v>579</v>
      </c>
      <c r="AD7" s="40">
        <v>1.0278</v>
      </c>
      <c r="AE7" s="41">
        <v>0</v>
      </c>
      <c r="AF7" s="42">
        <v>-41.1</v>
      </c>
      <c r="AG7" s="47">
        <f t="shared" ref="AG7:AG10" si="8">AF6</f>
        <v>-40.6</v>
      </c>
      <c r="AH7" s="43">
        <f t="shared" ca="1" si="6"/>
        <v>-35.360982399999997</v>
      </c>
      <c r="AI7" s="43">
        <f t="shared" ca="1" si="7"/>
        <v>-34.860982399999997</v>
      </c>
      <c r="AJ7" s="44" cm="1">
        <f t="array" aca="1" ref="AJ7" ca="1" xml:space="preserve">
N("initial sens-loopgain")+
$AF7-BoxVal(ROW($AA7),26,COLUMN(INDIRECT("T"&amp;(INT(ROW($AA24)/65))*65+2)))</f>
        <v>-40.685000000000002</v>
      </c>
      <c r="AK7" s="44">
        <f t="shared" ca="1" si="3"/>
        <v>-40.185000000000002</v>
      </c>
      <c r="AL7" s="44" cm="1">
        <f t="array" aca="1" ref="AL7" ca="1" xml:space="preserve">
N("initial sens-loopgain-gain-gain ref-vcm")+
$AH7-
BoxVal(ROW($AA7),26,COLUMN(INDIRECT("T"&amp;(INT(ROW($AA24)/65))*65+2)))-
$AB7-
$W7-
IFERROR(VLOOKUP($AC7,$CT$1:$DC$31,7,FALSE),0)</f>
        <v>-38.445982399999998</v>
      </c>
      <c r="AM7" s="44">
        <f t="shared" ca="1" si="4"/>
        <v>-37.945982399999998</v>
      </c>
      <c r="AN7" s="36" t="str">
        <f t="shared" ca="1" si="5"/>
        <v>10</v>
      </c>
      <c r="AO7" s="36" t="str" cm="1">
        <f t="array" aca="1" ref="AO7" ca="1">ManualLookup(AB7,BoxVal(ROW(AB7),4,COLUMN(AO5)),INDIRECT(DO$3))</f>
        <v>03</v>
      </c>
      <c r="AP7" s="36" t="str" cm="1">
        <f t="array" aca="1" ref="AP7" ca="1">ManualLookup(AC7,BoxVal(ROW(AC7),4,COLUMN(AP5)),INDIRECT(DP$3))</f>
        <v>80</v>
      </c>
      <c r="AQ7" s="36" t="str" cm="1">
        <f t="array" aca="1" ref="AQ7" ca="1">ManualLookup(AD7,BoxVal(ROW(AD7),4,COLUMN(AQ5)),INDIRECT(DQ$3))</f>
        <v>04</v>
      </c>
      <c r="AR7" s="36" t="str" cm="1">
        <f t="array" aca="1" ref="AR7" ca="1">ManualLookup(AE7,BoxVal(ROW(AE7),4,COLUMN(AR5)),INDIRECT(DR$3))</f>
        <v>00</v>
      </c>
      <c r="AS7" s="36" t="s">
        <v>1047</v>
      </c>
      <c r="AT7" s="34"/>
      <c r="AU7" s="14" t="s">
        <v>559</v>
      </c>
      <c r="AV7" s="5" t="s">
        <v>582</v>
      </c>
      <c r="AW7" s="5" t="s">
        <v>255</v>
      </c>
      <c r="AX7" s="5" t="s">
        <v>255</v>
      </c>
      <c r="AY7" s="5" t="s">
        <v>255</v>
      </c>
      <c r="AZ7" s="5" t="s">
        <v>255</v>
      </c>
      <c r="BB7" s="14" t="s">
        <v>559</v>
      </c>
      <c r="BC7" s="5">
        <v>1</v>
      </c>
      <c r="BD7" s="5">
        <v>1</v>
      </c>
      <c r="BE7" s="5">
        <v>1</v>
      </c>
      <c r="BF7" s="14"/>
      <c r="BG7" s="14"/>
      <c r="BH7" s="14"/>
      <c r="BI7" s="14" t="s">
        <v>809</v>
      </c>
      <c r="BJ7" s="14" t="s">
        <v>562</v>
      </c>
      <c r="BK7" s="14" t="s">
        <v>562</v>
      </c>
      <c r="BM7" s="5">
        <v>5</v>
      </c>
      <c r="BN7" s="5">
        <v>0</v>
      </c>
      <c r="BO7" s="5">
        <v>0</v>
      </c>
      <c r="BP7" s="5">
        <v>1</v>
      </c>
      <c r="BQ7" s="5">
        <v>1</v>
      </c>
      <c r="BU7" s="14"/>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t="s">
        <v>829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0x9B=-41.30,-41.10;</v>
      </c>
      <c r="V8" s="37">
        <v>0.2</v>
      </c>
      <c r="W8" s="37"/>
      <c r="X8" s="38">
        <v>6.0100000000000007</v>
      </c>
      <c r="Y8" s="38">
        <v>5.9810000000000372</v>
      </c>
      <c r="Z8" s="45">
        <f t="shared" ca="1" si="2"/>
        <v>6.3780352000000011</v>
      </c>
      <c r="AA8" s="39" t="s">
        <v>555</v>
      </c>
      <c r="AB8" s="40">
        <v>3</v>
      </c>
      <c r="AC8" s="40" t="s">
        <v>579</v>
      </c>
      <c r="AD8" s="40">
        <v>1.0556000000000001</v>
      </c>
      <c r="AE8" s="41">
        <v>0</v>
      </c>
      <c r="AF8" s="42">
        <v>-41.3</v>
      </c>
      <c r="AG8" s="47">
        <f t="shared" si="8"/>
        <v>-41.1</v>
      </c>
      <c r="AH8" s="43">
        <f t="shared" ca="1" si="6"/>
        <v>-34.921964799999998</v>
      </c>
      <c r="AI8" s="43">
        <f t="shared" ca="1" si="7"/>
        <v>-34.721964800000002</v>
      </c>
      <c r="AJ8" s="44" cm="1">
        <f t="array" aca="1" ref="AJ8" ca="1" xml:space="preserve">
N("initial sens-loopgain")+
$AF8-BoxVal(ROW($AA8),26,COLUMN(INDIRECT("T"&amp;(INT(ROW($AA25)/65))*65+2)))</f>
        <v>-40.884999999999998</v>
      </c>
      <c r="AK8" s="44">
        <f t="shared" ca="1" si="3"/>
        <v>-40.685000000000002</v>
      </c>
      <c r="AL8" s="44" cm="1">
        <f t="array" aca="1" ref="AL8" ca="1" xml:space="preserve">
N("initial sens-loopgain-gain-gain ref-vcm")+
$AH8-
BoxVal(ROW($AA8),26,COLUMN(INDIRECT("T"&amp;(INT(ROW($AA25)/65))*65+2)))-
$AB8-
$W8-
IFERROR(VLOOKUP($AC8,$CT$1:$DC$31,7,FALSE),0)</f>
        <v>-38.006964799999999</v>
      </c>
      <c r="AM8" s="44">
        <f t="shared" ca="1" si="4"/>
        <v>-37.806964800000003</v>
      </c>
      <c r="AN8" s="36" t="str">
        <f t="shared" ca="1" si="5"/>
        <v>10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08</v>
      </c>
      <c r="AR8" s="36" t="str" cm="1">
        <f t="array" aca="1" ref="AR8" ca="1">ManualLookup(AE8,BoxVal(ROW(AE8),4,COLUMN(AR6)),INDIRECT(DR$3))</f>
        <v>00</v>
      </c>
      <c r="AS8" s="36" t="s">
        <v>1047</v>
      </c>
      <c r="AT8" s="34"/>
      <c r="AU8" s="14" t="s">
        <v>560</v>
      </c>
      <c r="AV8" s="5" t="s">
        <v>583</v>
      </c>
      <c r="AW8" s="5" t="s">
        <v>255</v>
      </c>
      <c r="AX8" s="5" t="s">
        <v>255</v>
      </c>
      <c r="AY8" s="5" t="s">
        <v>255</v>
      </c>
      <c r="AZ8" s="5" t="s">
        <v>255</v>
      </c>
      <c r="BB8" s="14" t="s">
        <v>560</v>
      </c>
      <c r="BC8" s="5">
        <v>0</v>
      </c>
      <c r="BD8" s="5">
        <v>1</v>
      </c>
      <c r="BE8" s="5">
        <v>1</v>
      </c>
      <c r="BF8" s="14"/>
      <c r="BG8" s="14"/>
      <c r="BH8" s="14"/>
      <c r="BI8" s="14" t="s">
        <v>810</v>
      </c>
      <c r="BJ8" s="14" t="s">
        <v>562</v>
      </c>
      <c r="BK8" s="14" t="s">
        <v>562</v>
      </c>
      <c r="BM8" s="5">
        <v>6</v>
      </c>
      <c r="BN8" s="5">
        <v>1</v>
      </c>
      <c r="BO8" s="5">
        <v>1</v>
      </c>
      <c r="BP8" s="5">
        <v>1</v>
      </c>
      <c r="BQ8" s="5">
        <v>1</v>
      </c>
      <c r="BU8" s="14"/>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0xA3=-41.80,-41.30;</v>
      </c>
      <c r="V9" s="37"/>
      <c r="W9" s="37"/>
      <c r="X9" s="38">
        <v>6.5884482758620688</v>
      </c>
      <c r="Y9" s="38">
        <v>6.5510000000000588</v>
      </c>
      <c r="Z9" s="45">
        <f t="shared" ca="1" si="2"/>
        <v>6.5</v>
      </c>
      <c r="AA9" s="39" t="s">
        <v>556</v>
      </c>
      <c r="AB9" s="40">
        <v>3</v>
      </c>
      <c r="AC9" s="40" t="s">
        <v>579</v>
      </c>
      <c r="AD9" s="40">
        <v>1</v>
      </c>
      <c r="AE9" s="41">
        <v>0</v>
      </c>
      <c r="AF9" s="42">
        <v>-41.8</v>
      </c>
      <c r="AG9" s="47">
        <f t="shared" si="8"/>
        <v>-41.3</v>
      </c>
      <c r="AH9" s="43">
        <f t="shared" ca="1" si="6"/>
        <v>-35.299999999999997</v>
      </c>
      <c r="AI9" s="43">
        <f t="shared" ca="1" si="7"/>
        <v>-34.799999999999997</v>
      </c>
      <c r="AJ9" s="44" cm="1">
        <f t="array" aca="1" ref="AJ9" ca="1" xml:space="preserve">
N("initial sens-loopgain")+
$AF9-BoxVal(ROW($AA9),26,COLUMN(INDIRECT("T"&amp;(INT(ROW($AA26)/65))*65+2)))</f>
        <v>-41.384999999999998</v>
      </c>
      <c r="AK9" s="44">
        <f t="shared" ca="1" si="3"/>
        <v>-40.884999999999998</v>
      </c>
      <c r="AL9" s="44" cm="1">
        <f t="array" aca="1" ref="AL9" ca="1" xml:space="preserve">
N("initial sens-loopgain-gain-gain ref-vcm")+
$AH9-
BoxVal(ROW($AA9),26,COLUMN(INDIRECT("T"&amp;(INT(ROW($AA26)/65))*65+2)))-
$AB9-
$W9-
IFERROR(VLOOKUP($AC9,$CT$1:$DC$31,7,FALSE),0)</f>
        <v>-38.384999999999998</v>
      </c>
      <c r="AM9" s="44">
        <f t="shared" ca="1" si="4"/>
        <v>-37.884999999999998</v>
      </c>
      <c r="AN9" s="36" t="str">
        <f t="shared" ca="1" si="5"/>
        <v>20</v>
      </c>
      <c r="AO9" s="36" t="str" cm="1">
        <f t="array" aca="1" ref="AO9" ca="1">ManualLookup(AB9,BoxVal(ROW(AB9),4,COLUMN(AO7)),INDIRECT(DO$3))</f>
        <v>03</v>
      </c>
      <c r="AP9" s="36" t="str" cm="1">
        <f t="array" aca="1" ref="AP9" ca="1">ManualLookup(AC9,BoxVal(ROW(AC9),4,COLUMN(AP7)),INDIRECT(DP$3))</f>
        <v>80</v>
      </c>
      <c r="AQ9" s="36" t="str" cm="1">
        <f t="array" aca="1" ref="AQ9" ca="1">ManualLookup(AD9,BoxVal(ROW(AD9),4,COLUMN(AQ7)),INDIRECT(DQ$3))</f>
        <v>00</v>
      </c>
      <c r="AR9" s="36" t="str" cm="1">
        <f t="array" aca="1" ref="AR9" ca="1">ManualLookup(AE9,BoxVal(ROW(AE9),4,COLUMN(AR7)),INDIRECT(DR$3))</f>
        <v>00</v>
      </c>
      <c r="AS9" s="36" t="s">
        <v>1047</v>
      </c>
      <c r="AT9" s="34"/>
      <c r="AU9" s="14" t="s">
        <v>561</v>
      </c>
      <c r="AV9" s="14" t="s">
        <v>818</v>
      </c>
      <c r="AW9" s="5" t="s">
        <v>255</v>
      </c>
      <c r="AX9" s="5" t="s">
        <v>255</v>
      </c>
      <c r="AY9" s="5" t="s">
        <v>255</v>
      </c>
      <c r="AZ9" s="5" t="s">
        <v>255</v>
      </c>
      <c r="BB9" s="14" t="s">
        <v>561</v>
      </c>
      <c r="BC9" s="5">
        <v>0</v>
      </c>
      <c r="BD9" s="5">
        <v>0</v>
      </c>
      <c r="BE9" s="5">
        <v>1</v>
      </c>
      <c r="BF9" s="14"/>
      <c r="BG9" s="14"/>
      <c r="BH9" s="14"/>
      <c r="BI9" s="14" t="s">
        <v>811</v>
      </c>
      <c r="BJ9" s="14" t="s">
        <v>562</v>
      </c>
      <c r="BK9" s="14" t="s">
        <v>562</v>
      </c>
      <c r="BM9" s="5">
        <v>7</v>
      </c>
      <c r="BN9" s="5">
        <v>1</v>
      </c>
      <c r="BO9" s="5">
        <v>0</v>
      </c>
      <c r="BP9" s="5">
        <v>0</v>
      </c>
      <c r="BQ9" s="5">
        <v>0</v>
      </c>
      <c r="BU9" s="14"/>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0xA7=-42.40,-41.80;</v>
      </c>
      <c r="V10" s="37">
        <v>0.1</v>
      </c>
      <c r="W10" s="37"/>
      <c r="X10" s="38">
        <v>7.1483333333333361</v>
      </c>
      <c r="Y10" s="38">
        <v>6.9110000000000724</v>
      </c>
      <c r="Z10" s="45">
        <f t="shared" ca="1" si="2"/>
        <v>7.0880568000000004</v>
      </c>
      <c r="AA10" s="39" t="s">
        <v>556</v>
      </c>
      <c r="AB10" s="40">
        <v>3</v>
      </c>
      <c r="AC10" s="40" t="s">
        <v>579</v>
      </c>
      <c r="AD10" s="40">
        <v>1.0278</v>
      </c>
      <c r="AE10" s="41">
        <v>0</v>
      </c>
      <c r="AF10" s="42">
        <v>-42.4</v>
      </c>
      <c r="AG10" s="47">
        <f t="shared" si="8"/>
        <v>-41.8</v>
      </c>
      <c r="AH10" s="43">
        <f t="shared" ca="1" si="6"/>
        <v>-35.311943200000002</v>
      </c>
      <c r="AI10" s="43">
        <f t="shared" ca="1" si="7"/>
        <v>-34.711943199999993</v>
      </c>
      <c r="AJ10" s="44" cm="1">
        <f t="array" aca="1" ref="AJ10" ca="1" xml:space="preserve">
N("initial sens-loopgain")+
$AF10-BoxVal(ROW($AA10),26,COLUMN(INDIRECT("T"&amp;(INT(ROW($AA27)/65))*65+2)))</f>
        <v>-41.984999999999999</v>
      </c>
      <c r="AK10" s="44">
        <f t="shared" ca="1" si="3"/>
        <v>-41.384999999999998</v>
      </c>
      <c r="AL10" s="44" cm="1">
        <f t="array" aca="1" ref="AL10" ca="1" xml:space="preserve">
N("initial sens-loopgain-gain-gain ref-vcm")+
$AH10-
BoxVal(ROW($AA10),26,COLUMN(INDIRECT("T"&amp;(INT(ROW($AA27)/65))*65+2)))-
$AB10-
$W10-
IFERROR(VLOOKUP($AC10,$CT$1:$DC$31,7,FALSE),0)</f>
        <v>-38.396943200000003</v>
      </c>
      <c r="AM10" s="44">
        <f t="shared" ca="1" si="4"/>
        <v>-37.796943200000001</v>
      </c>
      <c r="AN10" s="36" t="str">
        <f t="shared" ca="1" si="5"/>
        <v>20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04</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0xAB=-42.90,-42.40;</v>
      </c>
      <c r="V11" s="37">
        <v>0.2</v>
      </c>
      <c r="W11" s="37"/>
      <c r="X11" s="38"/>
      <c r="Y11" s="38"/>
      <c r="Z11" s="45">
        <f t="shared" ca="1" si="2"/>
        <v>7.6761136000000016</v>
      </c>
      <c r="AA11" s="39" t="s">
        <v>556</v>
      </c>
      <c r="AB11" s="40">
        <v>3</v>
      </c>
      <c r="AC11" s="40" t="s">
        <v>579</v>
      </c>
      <c r="AD11" s="40">
        <v>1.0556000000000001</v>
      </c>
      <c r="AE11" s="41">
        <v>0</v>
      </c>
      <c r="AF11" s="42">
        <v>-42.9</v>
      </c>
      <c r="AG11" s="47">
        <f t="shared" ref="AG11" si="9">AF10</f>
        <v>-42.4</v>
      </c>
      <c r="AH11" s="43">
        <f t="shared" ca="1" si="6"/>
        <v>-35.223886399999998</v>
      </c>
      <c r="AI11" s="43">
        <f t="shared" ca="1" si="7"/>
        <v>-34.723886399999998</v>
      </c>
      <c r="AJ11" s="44" cm="1">
        <f t="array" aca="1" ref="AJ11" ca="1" xml:space="preserve">
N("initial sens-loopgain")+
$AF11-BoxVal(ROW($AA11),26,COLUMN(INDIRECT("T"&amp;(INT(ROW($AA28)/65))*65+2)))</f>
        <v>-42.484999999999999</v>
      </c>
      <c r="AK11" s="44">
        <f t="shared" ca="1" si="3"/>
        <v>-41.984999999999999</v>
      </c>
      <c r="AL11" s="44" cm="1">
        <f t="array" aca="1" ref="AL11" ca="1" xml:space="preserve">
N("initial sens-loopgain-gain-gain ref-vcm")+
$AH11-
BoxVal(ROW($AA11),26,COLUMN(INDIRECT("T"&amp;(INT(ROW($AA28)/65))*65+2)))-
$AB11-
$W11-
IFERROR(VLOOKUP($AC11,$CT$1:$DC$31,7,FALSE),0)</f>
        <v>-38.308886399999999</v>
      </c>
      <c r="AM11" s="44">
        <f t="shared" ca="1" si="4"/>
        <v>-37.808886399999999</v>
      </c>
      <c r="AN11" s="36" t="str">
        <f t="shared" ca="1" si="5"/>
        <v>20</v>
      </c>
      <c r="AO11" s="36" t="str" cm="1">
        <f t="array" aca="1" ref="AO11" ca="1">ManualLookup(AB11,BoxVal(ROW(AB11),4,COLUMN(AO9)),INDIRECT(DO$3))</f>
        <v>03</v>
      </c>
      <c r="AP11" s="36" t="str" cm="1">
        <f t="array" aca="1" ref="AP11" ca="1">ManualLookup(AC11,BoxVal(ROW(AC11),4,COLUMN(AP9)),INDIRECT(DP$3))</f>
        <v>80</v>
      </c>
      <c r="AQ11" s="36" t="str" cm="1">
        <f t="array" aca="1" ref="AQ11" ca="1">ManualLookup(AD11,BoxVal(ROW(AD11),4,COLUMN(AQ9)),INDIRECT(DQ$3))</f>
        <v>08</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t="s">
        <v>562</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837</v>
      </c>
      <c r="ED11" s="25" t="s">
        <v>842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838</v>
      </c>
      <c r="ED12" s="25" t="s">
        <v>840</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839</v>
      </c>
      <c r="ED13" s="22" t="s">
        <v>841</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843</v>
      </c>
      <c r="EC14" s="25" t="s">
        <v>669</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821</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844</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2"/>
      <c r="EC16" s="22" t="s">
        <v>845</v>
      </c>
      <c r="ED16" s="22"/>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2" t="s">
        <v>848</v>
      </c>
      <c r="EC17" s="22" t="s">
        <v>847</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674</v>
      </c>
      <c r="EC18" s="22" t="s">
        <v>849</v>
      </c>
      <c r="ED18" s="22" t="s">
        <v>850</v>
      </c>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VLOOKUP(T4,MPN!$A$1:$E$997,4,FALSE)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672</v>
      </c>
      <c r="EC19" s="22" t="s">
        <v>677</v>
      </c>
      <c r="ED19" s="22"/>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5" t="s">
        <v>625</v>
      </c>
      <c r="EC20" s="25" t="s">
        <v>851</v>
      </c>
      <c r="ED20" s="25" t="s">
        <v>626</v>
      </c>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c r="EC21" s="25" t="s">
        <v>683</v>
      </c>
      <c r="ED21" s="25"/>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VLOOKUP($T4,MPN!$A$1:$E$497,2,FALSE)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c r="EC22" s="22" t="s">
        <v>684</v>
      </c>
      <c r="ED22" s="22"/>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5" t="s">
        <v>853</v>
      </c>
      <c r="EC23" s="25" t="s">
        <v>854</v>
      </c>
      <c r="ED23" s="25" t="s">
        <v>856</v>
      </c>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2"/>
      <c r="EC24" s="22" t="s">
        <v>855</v>
      </c>
      <c r="ED24" s="22"/>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VLOOKUP($T4,MPN!$A$1:$E$497,5,FALSE)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t="s">
        <v>673</v>
      </c>
      <c r="EC25" s="25" t="s">
        <v>858</v>
      </c>
      <c r="ED25" s="25" t="s">
        <v>857</v>
      </c>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-0.41499999999999998</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859</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3</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5" t="s">
        <v>860</v>
      </c>
      <c r="EC27" s="25" t="s">
        <v>861</v>
      </c>
      <c r="ED27" s="25" t="s">
        <v>865</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45642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c r="EC28" s="25" t="s">
        <v>862</v>
      </c>
      <c r="ED28" s="25"/>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863</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864</v>
      </c>
      <c r="ED30" s="22"/>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-35+/-0.8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5" t="s">
        <v>866</v>
      </c>
      <c r="EC31" s="25" t="s">
        <v>656</v>
      </c>
      <c r="ED31" s="25" t="s">
        <v>657</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c r="EC32" s="22" t="s">
        <v>658</v>
      </c>
      <c r="ED32" s="22"/>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5" t="s">
        <v>632</v>
      </c>
      <c r="EC33" s="25" t="s">
        <v>867</v>
      </c>
      <c r="ED33" s="25" t="s">
        <v>633</v>
      </c>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2"/>
      <c r="EC34" s="22" t="s">
        <v>868</v>
      </c>
      <c r="ED34" s="22"/>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t="s">
        <v>869</v>
      </c>
      <c r="EC35" s="25" t="s">
        <v>870</v>
      </c>
      <c r="ED35" s="25"/>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t="s">
        <v>871</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872</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5.0999999999999996</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873</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874</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875</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t="s">
        <v>635</v>
      </c>
      <c r="EC41" s="22" t="s">
        <v>660</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5" t="s">
        <v>876</v>
      </c>
      <c r="EC42" s="25" t="s">
        <v>877</v>
      </c>
      <c r="ED42" s="25"/>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935</v>
      </c>
      <c r="EC43" s="25" t="s">
        <v>879</v>
      </c>
      <c r="ED43" s="25" t="s">
        <v>878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880</v>
      </c>
      <c r="ED44" s="22"/>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882</v>
      </c>
      <c r="EC45" s="25" t="s">
        <v>881</v>
      </c>
      <c r="ED45" s="25"/>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5"/>
      <c r="EC47" s="25"/>
      <c r="ED47" s="25"/>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c r="EC48" s="25"/>
      <c r="ED48" s="25"/>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887</v>
      </c>
      <c r="V66" s="12"/>
      <c r="W66" s="65"/>
      <c r="X66" s="12"/>
      <c r="Y66" s="7" t="str">
        <f>VLOOKUP(U66,$DX$1:$DZ$21,3,FALSE)</f>
        <v>sel_clamphdiode,+0.5xadcampi,100duty,low offset,1x_ibias,en_adcclamp,inc0.5xadcampiq_hiqmode,en_diglpf,inc_afeiq,,0.867x_adciq</v>
      </c>
      <c r="AD66" s="8"/>
    </row>
    <row r="67" spans="19:45" ht="30" customHeight="1" x14ac:dyDescent="0.25">
      <c r="S67" s="7" t="s">
        <v>24</v>
      </c>
      <c r="T67" s="15" t="s">
        <v>450</v>
      </c>
      <c r="U67" s="5" t="s">
        <v>23</v>
      </c>
      <c r="V67" s="7" t="str">
        <f>VLOOKUP(U66,$DX$1:$DZ$21,2,FALSE)</f>
        <v>Bit35,34,26,20,19,17,11,33,30</v>
      </c>
      <c r="W67" s="19"/>
      <c r="X67" s="19"/>
      <c r="Y67" s="19"/>
      <c r="Z67" s="19"/>
      <c r="AA67" s="5" t="s">
        <v>592</v>
      </c>
      <c r="AB67" s="26" t="str">
        <f>T86&amp;"_"&amp;ABS(T84)&amp;"dB_"&amp;T88&amp;"_"&amp;T89&amp;"_"&amp;GetAbsMaxMinText(AF70:AG129)&amp;"_"&amp;T69&amp;"_"&amp;T68&amp;S66&amp;"."&amp;T92</f>
        <v>12V_Test Mode_37dB_033ZD_N026A_380_427_ZTSL6572_PR2.1</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357</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Normal(1~3dB)</v>
      </c>
      <c r="AP69" s="56" t="str">
        <f>VLOOKUP($T77,$DE$1:$DJ$31,4,FALSE)</f>
        <v>Only(0.75vcm)</v>
      </c>
      <c r="AQ69" s="56" t="str">
        <f>VLOOKUP($T77,$DE$1:$DJ$31,5,FALSE)</f>
        <v>Full</v>
      </c>
      <c r="AR69" s="56" t="str">
        <f>VLOOKUP($T77,$DE$1:$DJ$31,6,FALSE)</f>
        <v>non</v>
      </c>
      <c r="AS69" s="35" t="s">
        <v>772</v>
      </c>
    </row>
    <row r="70" spans="19:45" ht="30" customHeight="1" x14ac:dyDescent="0.25">
      <c r="S70" s="7" t="s">
        <v>18</v>
      </c>
      <c r="T70" s="15" t="s">
        <v>497</v>
      </c>
      <c r="U70" s="36" t="str">
        <f t="shared" ref="U70:U81" ca="1" si="10">ConfigCode($AA70,$AN70,$AO70,$AP70,$AQ70,$AR70,$AF70,$AG70,2)</f>
        <v>0x1A=-38.45,-38.00;</v>
      </c>
      <c r="V70" s="37"/>
      <c r="W70" s="37"/>
      <c r="X70" s="38"/>
      <c r="Y70" s="38"/>
      <c r="Z70" s="55">
        <f t="shared" ref="Z70:Z81" ca="1" si="11" xml:space="preserve">
N("vbias,vlookup vbias range")+
VLOOKUP($AA70,INDIRECT(BoxVal(ROW($AA70),34,COLUMN(T66))),2,FALSE)+
N("gain")+
$AB70+
N("vcm")+
VLOOKUP($AC70,$CT$1:$DC$31,7,FALSE)+
N("(vbias*vcp*vbg-vbias)*sensor ratio")+
VbiasCal($AA70,$AD70,$AE70,BoxVal(ROW($AC70),18,COLUMN($T$22)))+
N("vbias ref+gain ref")+
$V70+$W70</f>
        <v>1.1980352000000014</v>
      </c>
      <c r="AA70" s="39" t="s">
        <v>555</v>
      </c>
      <c r="AB70" s="40">
        <v>2</v>
      </c>
      <c r="AC70" s="40" t="s">
        <v>578</v>
      </c>
      <c r="AD70" s="40">
        <v>1.0556000000000001</v>
      </c>
      <c r="AE70" s="41">
        <v>0</v>
      </c>
      <c r="AF70" s="42">
        <v>-38.450000000000003</v>
      </c>
      <c r="AG70" s="42">
        <v>-38</v>
      </c>
      <c r="AH70" s="43">
        <f ca="1">$AF70+$Z70</f>
        <v>-37.251964800000003</v>
      </c>
      <c r="AI70" s="43">
        <f ca="1">$AG70+$Z70</f>
        <v>-36.8019648</v>
      </c>
      <c r="AJ70" s="44" cm="1">
        <f t="array" aca="1" ref="AJ70" ca="1" xml:space="preserve">
N("initial sens-loopgain")+
$AF70-BoxVal(ROW($AA70),26,COLUMN(INDIRECT("T"&amp;(INT(ROW($AA87)/65))*65+2)))</f>
        <v>-38.035000000000004</v>
      </c>
      <c r="AK70" s="44">
        <f t="shared" ref="AK70:AK81" ca="1" si="12">AJ70+(AG70-AF70)</f>
        <v>-37.585000000000001</v>
      </c>
      <c r="AL70" s="44" cm="1">
        <f t="array" aca="1" ref="AL70" ca="1" xml:space="preserve">
N("initial sens-loopgain-gain-gain ref-vcm")+
$AH70-
BoxVal(ROW($AA70),26,COLUMN(INDIRECT("T"&amp;(INT(ROW($AA87)/65))*65+2)))-
$AB70-
$W70-
IFERROR(VLOOKUP($AC70,$CT$1:$DC$31,7,FALSE),0)</f>
        <v>-38.836964800000004</v>
      </c>
      <c r="AM70" s="44">
        <f t="shared" ref="AM70:AM81" ca="1" si="13">AL70+(AG70-AF70)</f>
        <v>-38.386964800000001</v>
      </c>
      <c r="AN70" s="36" t="str">
        <f t="shared" ref="AN70:AN81"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08</v>
      </c>
      <c r="AR70" s="36" t="str" cm="1">
        <f t="array" aca="1" ref="AR70" ca="1">ManualLookup(AE70,BoxVal(ROW(AE70),4,COLUMN(AR68)),INDIRECT(DR$3))</f>
        <v>00</v>
      </c>
      <c r="AS70" s="33" t="s">
        <v>1047</v>
      </c>
    </row>
    <row r="71" spans="19:45" ht="30" customHeight="1" x14ac:dyDescent="0.25">
      <c r="S71" s="7" t="s">
        <v>13</v>
      </c>
      <c r="T71" s="15" t="s">
        <v>406</v>
      </c>
      <c r="U71" s="36" t="str">
        <f t="shared" ca="1" si="10"/>
        <v>0x9A=-38.85,-38.45;</v>
      </c>
      <c r="V71" s="46"/>
      <c r="W71" s="37"/>
      <c r="X71" s="38"/>
      <c r="Y71" s="38"/>
      <c r="Z71" s="55">
        <f t="shared" ca="1" si="11"/>
        <v>1.6980352000000014</v>
      </c>
      <c r="AA71" s="39" t="s">
        <v>555</v>
      </c>
      <c r="AB71" s="40">
        <v>2</v>
      </c>
      <c r="AC71" s="40" t="s">
        <v>579</v>
      </c>
      <c r="AD71" s="40">
        <v>1.0556000000000001</v>
      </c>
      <c r="AE71" s="41">
        <v>0</v>
      </c>
      <c r="AF71" s="42">
        <v>-38.85</v>
      </c>
      <c r="AG71" s="47">
        <f>AF70</f>
        <v>-38.450000000000003</v>
      </c>
      <c r="AH71" s="43">
        <f t="shared" ref="AH71:AH81" ca="1" si="15">$AF71+$Z71</f>
        <v>-37.151964800000002</v>
      </c>
      <c r="AI71" s="43">
        <f t="shared" ref="AI71:AI81" ca="1" si="16">$AG71+$Z71</f>
        <v>-36.751964800000003</v>
      </c>
      <c r="AJ71" s="44" cm="1">
        <f t="array" aca="1" ref="AJ71" ca="1" xml:space="preserve">
N("initial sens-loopgain")+
$AF71-BoxVal(ROW($AA71),26,COLUMN(INDIRECT("T"&amp;(INT(ROW($AA88)/65))*65+2)))</f>
        <v>-38.435000000000002</v>
      </c>
      <c r="AK71" s="44">
        <f t="shared" ca="1" si="12"/>
        <v>-38.035000000000004</v>
      </c>
      <c r="AL71" s="44" cm="1">
        <f t="array" aca="1" ref="AL71" ca="1" xml:space="preserve">
N("initial sens-loopgain-gain-gain ref-vcm")+
$AH71-
BoxVal(ROW($AA71),26,COLUMN(INDIRECT("T"&amp;(INT(ROW($AA88)/65))*65+2)))-
$AB71-
$W71-
IFERROR(VLOOKUP($AC71,$CT$1:$DC$31,7,FALSE),0)</f>
        <v>-39.236964800000003</v>
      </c>
      <c r="AM71" s="44">
        <f t="shared" ca="1" si="13"/>
        <v>-38.836964800000004</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08</v>
      </c>
      <c r="AR71" s="36" t="str" cm="1">
        <f t="array" aca="1" ref="AR71" ca="1">ManualLookup(AE71,BoxVal(ROW(AE71),4,COLUMN(AR69)),INDIRECT(DR$3))</f>
        <v>00</v>
      </c>
      <c r="AS71" s="36" t="s">
        <v>1047</v>
      </c>
    </row>
    <row r="72" spans="19:45" ht="30" customHeight="1" x14ac:dyDescent="0.25">
      <c r="S72" s="26"/>
      <c r="T72" s="17"/>
      <c r="U72" s="36" t="str">
        <f t="shared" ca="1" si="10"/>
        <v>0x22=-39.25,-38.85;</v>
      </c>
      <c r="V72" s="37"/>
      <c r="W72" s="37"/>
      <c r="X72" s="38"/>
      <c r="Y72" s="38"/>
      <c r="Z72" s="55">
        <f t="shared" ca="1" si="11"/>
        <v>2</v>
      </c>
      <c r="AA72" s="39" t="s">
        <v>556</v>
      </c>
      <c r="AB72" s="40">
        <v>2</v>
      </c>
      <c r="AC72" s="40" t="s">
        <v>578</v>
      </c>
      <c r="AD72" s="40">
        <v>1</v>
      </c>
      <c r="AE72" s="41">
        <v>0</v>
      </c>
      <c r="AF72" s="42">
        <v>-39.25</v>
      </c>
      <c r="AG72" s="47">
        <f t="shared" ref="AG72:AG77" si="17">AF71</f>
        <v>-38.85</v>
      </c>
      <c r="AH72" s="43">
        <f t="shared" ca="1" si="15"/>
        <v>-37.25</v>
      </c>
      <c r="AI72" s="43">
        <f t="shared" ca="1" si="16"/>
        <v>-36.85</v>
      </c>
      <c r="AJ72" s="44" cm="1">
        <f t="array" aca="1" ref="AJ72" ca="1" xml:space="preserve">
N("initial sens-loopgain")+
$AF72-BoxVal(ROW($AA72),26,COLUMN(INDIRECT("T"&amp;(INT(ROW($AA89)/65))*65+2)))</f>
        <v>-38.835000000000001</v>
      </c>
      <c r="AK72" s="44">
        <f t="shared" ca="1" si="12"/>
        <v>-38.435000000000002</v>
      </c>
      <c r="AL72" s="44" cm="1">
        <f t="array" aca="1" ref="AL72" ca="1" xml:space="preserve">
N("initial sens-loopgain-gain-gain ref-vcm")+
$AH72-
BoxVal(ROW($AA72),26,COLUMN(INDIRECT("T"&amp;(INT(ROW($AA89)/65))*65+2)))-
$AB72-
$W72-
IFERROR(VLOOKUP($AC72,$CT$1:$DC$31,7,FALSE),0)</f>
        <v>-38.835000000000001</v>
      </c>
      <c r="AM72" s="44">
        <f t="shared" ca="1" si="13"/>
        <v>-38.435000000000002</v>
      </c>
      <c r="AN72" s="36" t="str">
        <f t="shared" ca="1" si="14"/>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556</v>
      </c>
      <c r="U73" s="36" t="str">
        <f t="shared" ca="1" si="10"/>
        <v>0xA2=-39.75,-39.25;</v>
      </c>
      <c r="V73" s="37"/>
      <c r="W73" s="37"/>
      <c r="X73" s="38"/>
      <c r="Y73" s="38"/>
      <c r="Z73" s="55">
        <f t="shared" ca="1" si="11"/>
        <v>2.5</v>
      </c>
      <c r="AA73" s="39" t="s">
        <v>556</v>
      </c>
      <c r="AB73" s="40">
        <v>2</v>
      </c>
      <c r="AC73" s="40" t="s">
        <v>579</v>
      </c>
      <c r="AD73" s="40">
        <v>1</v>
      </c>
      <c r="AE73" s="41">
        <v>0</v>
      </c>
      <c r="AF73" s="42">
        <v>-39.75</v>
      </c>
      <c r="AG73" s="47">
        <f t="shared" si="17"/>
        <v>-39.25</v>
      </c>
      <c r="AH73" s="43">
        <f t="shared" ca="1" si="15"/>
        <v>-37.25</v>
      </c>
      <c r="AI73" s="43">
        <f t="shared" ca="1" si="16"/>
        <v>-36.75</v>
      </c>
      <c r="AJ73" s="44" cm="1">
        <f t="array" aca="1" ref="AJ73" ca="1" xml:space="preserve">
N("initial sens-loopgain")+
$AF73-BoxVal(ROW($AA73),26,COLUMN(INDIRECT("T"&amp;(INT(ROW($AA90)/65))*65+2)))</f>
        <v>-39.335000000000001</v>
      </c>
      <c r="AK73" s="44">
        <f t="shared" ca="1" si="12"/>
        <v>-38.835000000000001</v>
      </c>
      <c r="AL73" s="44" cm="1">
        <f t="array" aca="1" ref="AL73" ca="1" xml:space="preserve">
N("initial sens-loopgain-gain-gain ref-vcm")+
$AH73-
BoxVal(ROW($AA73),26,COLUMN(INDIRECT("T"&amp;(INT(ROW($AA90)/65))*65+2)))-
$AB73-
$W73-
IFERROR(VLOOKUP($AC73,$CT$1:$DC$31,7,FALSE),0)</f>
        <v>-39.335000000000001</v>
      </c>
      <c r="AM73" s="44">
        <f t="shared" ca="1" si="13"/>
        <v>-38.835000000000001</v>
      </c>
      <c r="AN73" s="36" t="str">
        <f t="shared" ca="1" si="14"/>
        <v>20</v>
      </c>
      <c r="AO73" s="36" t="str" cm="1">
        <f t="array" aca="1" ref="AO73" ca="1">ManualLookup(AB73,BoxVal(ROW(AB73),4,COLUMN(AO71)),INDIRECT(DO$3))</f>
        <v>02</v>
      </c>
      <c r="AP73" s="36" t="str" cm="1">
        <f t="array" aca="1" ref="AP73" ca="1">ManualLookup(AC73,BoxVal(ROW(AC73),4,COLUMN(AP71)),INDIRECT(DP$3))</f>
        <v>80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10"/>
        <v>0x2A=-40.23,-39.75;</v>
      </c>
      <c r="V74" s="37"/>
      <c r="W74" s="37"/>
      <c r="X74" s="38"/>
      <c r="Y74" s="38">
        <v>3</v>
      </c>
      <c r="Z74" s="55">
        <f t="shared" ca="1" si="11"/>
        <v>2.9761136000000015</v>
      </c>
      <c r="AA74" s="39" t="s">
        <v>556</v>
      </c>
      <c r="AB74" s="40">
        <v>2</v>
      </c>
      <c r="AC74" s="40" t="s">
        <v>578</v>
      </c>
      <c r="AD74" s="40">
        <v>1.0556000000000001</v>
      </c>
      <c r="AE74" s="41">
        <v>0</v>
      </c>
      <c r="AF74" s="42">
        <v>-40.229999999999997</v>
      </c>
      <c r="AG74" s="47">
        <f t="shared" si="17"/>
        <v>-39.75</v>
      </c>
      <c r="AH74" s="43">
        <f t="shared" ca="1" si="15"/>
        <v>-37.253886399999999</v>
      </c>
      <c r="AI74" s="43">
        <f t="shared" ca="1" si="16"/>
        <v>-36.773886399999995</v>
      </c>
      <c r="AJ74" s="44" cm="1">
        <f t="array" aca="1" ref="AJ74" ca="1" xml:space="preserve">
N("initial sens-loopgain")+
$AF74-BoxVal(ROW($AA74),26,COLUMN(INDIRECT("T"&amp;(INT(ROW($AA91)/65))*65+2)))</f>
        <v>-39.814999999999998</v>
      </c>
      <c r="AK74" s="44">
        <f t="shared" ca="1" si="12"/>
        <v>-39.335000000000001</v>
      </c>
      <c r="AL74" s="44" cm="1">
        <f t="array" aca="1" ref="AL74" ca="1" xml:space="preserve">
N("initial sens-loopgain-gain-gain ref-vcm")+
$AH74-
BoxVal(ROW($AA74),26,COLUMN(INDIRECT("T"&amp;(INT(ROW($AA91)/65))*65+2)))-
$AB74-
$W74-
IFERROR(VLOOKUP($AC74,$CT$1:$DC$31,7,FALSE),0)</f>
        <v>-38.8388864</v>
      </c>
      <c r="AM74" s="44">
        <f t="shared" ca="1" si="13"/>
        <v>-38.358886400000003</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08</v>
      </c>
      <c r="AR74" s="36" t="str" cm="1">
        <f t="array" aca="1" ref="AR74" ca="1">ManualLookup(AE74,BoxVal(ROW(AE74),4,COLUMN(AR72)),INDIRECT(DR$3))</f>
        <v>00</v>
      </c>
      <c r="AS74" s="36" t="s">
        <v>1047</v>
      </c>
    </row>
    <row r="75" spans="19:45" ht="30" customHeight="1" x14ac:dyDescent="0.25">
      <c r="S75" s="7" t="s">
        <v>705</v>
      </c>
      <c r="T75" s="15" t="s">
        <v>438</v>
      </c>
      <c r="U75" s="36" t="str">
        <f t="shared" ca="1" si="10"/>
        <v>0xAA=-40.63,-40.23;</v>
      </c>
      <c r="V75" s="37"/>
      <c r="W75" s="37"/>
      <c r="X75" s="38"/>
      <c r="Y75" s="38">
        <v>3.5</v>
      </c>
      <c r="Z75" s="55">
        <f t="shared" ca="1" si="11"/>
        <v>3.4761136000000015</v>
      </c>
      <c r="AA75" s="39" t="s">
        <v>556</v>
      </c>
      <c r="AB75" s="40">
        <v>2</v>
      </c>
      <c r="AC75" s="40" t="s">
        <v>579</v>
      </c>
      <c r="AD75" s="40">
        <v>1.0556000000000001</v>
      </c>
      <c r="AE75" s="41">
        <v>0</v>
      </c>
      <c r="AF75" s="42">
        <v>-40.630000000000003</v>
      </c>
      <c r="AG75" s="47">
        <f t="shared" si="17"/>
        <v>-40.229999999999997</v>
      </c>
      <c r="AH75" s="43">
        <f t="shared" ca="1" si="15"/>
        <v>-37.153886400000005</v>
      </c>
      <c r="AI75" s="43">
        <f t="shared" ca="1" si="16"/>
        <v>-36.753886399999999</v>
      </c>
      <c r="AJ75" s="44" cm="1">
        <f t="array" aca="1" ref="AJ75" ca="1" xml:space="preserve">
N("initial sens-loopgain")+
$AF75-BoxVal(ROW($AA75),26,COLUMN(INDIRECT("T"&amp;(INT(ROW($AA92)/65))*65+2)))</f>
        <v>-40.215000000000003</v>
      </c>
      <c r="AK75" s="44">
        <f t="shared" ca="1" si="12"/>
        <v>-39.814999999999998</v>
      </c>
      <c r="AL75" s="44" cm="1">
        <f t="array" aca="1" ref="AL75" ca="1" xml:space="preserve">
N("initial sens-loopgain-gain-gain ref-vcm")+
$AH75-
BoxVal(ROW($AA75),26,COLUMN(INDIRECT("T"&amp;(INT(ROW($AA92)/65))*65+2)))-
$AB75-
$W75-
IFERROR(VLOOKUP($AC75,$CT$1:$DC$31,7,FALSE),0)</f>
        <v>-39.238886400000005</v>
      </c>
      <c r="AM75" s="44">
        <f t="shared" ca="1" si="13"/>
        <v>-38.8388864</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08</v>
      </c>
      <c r="AR75" s="36" t="str" cm="1">
        <f t="array" aca="1" ref="AR75" ca="1">ManualLookup(AE75,BoxVal(ROW(AE75),4,COLUMN(AR73)),INDIRECT(DR$3))</f>
        <v>00</v>
      </c>
      <c r="AS75" s="36" t="s">
        <v>1047</v>
      </c>
    </row>
    <row r="76" spans="19:45" ht="30" customHeight="1" x14ac:dyDescent="0.25">
      <c r="S76" s="7" t="s">
        <v>605</v>
      </c>
      <c r="T76" s="15" t="s">
        <v>589</v>
      </c>
      <c r="U76" s="36" t="str">
        <f t="shared" ca="1" si="10"/>
        <v>0x32=-40.75,-40.63;</v>
      </c>
      <c r="V76" s="37"/>
      <c r="W76" s="37"/>
      <c r="X76" s="38"/>
      <c r="Y76" s="38">
        <v>3.4</v>
      </c>
      <c r="Z76" s="55">
        <f t="shared" ca="1" si="11"/>
        <v>3.5</v>
      </c>
      <c r="AA76" s="39" t="s">
        <v>557</v>
      </c>
      <c r="AB76" s="40">
        <v>2</v>
      </c>
      <c r="AC76" s="40" t="s">
        <v>578</v>
      </c>
      <c r="AD76" s="40">
        <v>1</v>
      </c>
      <c r="AE76" s="41">
        <v>0</v>
      </c>
      <c r="AF76" s="42">
        <v>-40.75</v>
      </c>
      <c r="AG76" s="47">
        <f t="shared" si="17"/>
        <v>-40.630000000000003</v>
      </c>
      <c r="AH76" s="43">
        <f t="shared" ca="1" si="15"/>
        <v>-37.25</v>
      </c>
      <c r="AI76" s="43">
        <f t="shared" ca="1" si="16"/>
        <v>-37.130000000000003</v>
      </c>
      <c r="AJ76" s="44" cm="1">
        <f t="array" aca="1" ref="AJ76" ca="1" xml:space="preserve">
N("initial sens-loopgain")+
$AF76-BoxVal(ROW($AA76),26,COLUMN(INDIRECT("T"&amp;(INT(ROW($AA93)/65))*65+2)))</f>
        <v>-40.335000000000001</v>
      </c>
      <c r="AK76" s="44">
        <f t="shared" ca="1" si="12"/>
        <v>-40.215000000000003</v>
      </c>
      <c r="AL76" s="44" cm="1">
        <f t="array" aca="1" ref="AL76" ca="1" xml:space="preserve">
N("initial sens-loopgain-gain-gain ref-vcm")+
$AH76-
BoxVal(ROW($AA76),26,COLUMN(INDIRECT("T"&amp;(INT(ROW($AA93)/65))*65+2)))-
$AB76-
$W76-
IFERROR(VLOOKUP($AC76,$CT$1:$DC$31,7,FALSE),0)</f>
        <v>-38.835000000000001</v>
      </c>
      <c r="AM76" s="44">
        <f t="shared" ca="1" si="13"/>
        <v>-38.715000000000003</v>
      </c>
      <c r="AN76" s="36" t="str">
        <f t="shared" ca="1" si="14"/>
        <v>30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10"/>
        <v>0xB2=-41.15,-40.75;</v>
      </c>
      <c r="V77" s="37"/>
      <c r="W77" s="37"/>
      <c r="X77" s="38"/>
      <c r="Y77" s="38">
        <v>4</v>
      </c>
      <c r="Z77" s="55">
        <f t="shared" ca="1" si="11"/>
        <v>4</v>
      </c>
      <c r="AA77" s="39" t="s">
        <v>557</v>
      </c>
      <c r="AB77" s="40">
        <v>2</v>
      </c>
      <c r="AC77" s="40" t="s">
        <v>579</v>
      </c>
      <c r="AD77" s="40">
        <v>1</v>
      </c>
      <c r="AE77" s="41">
        <v>0</v>
      </c>
      <c r="AF77" s="42">
        <v>-41.15</v>
      </c>
      <c r="AG77" s="47">
        <f t="shared" si="17"/>
        <v>-40.75</v>
      </c>
      <c r="AH77" s="43">
        <f t="shared" ca="1" si="15"/>
        <v>-37.15</v>
      </c>
      <c r="AI77" s="43">
        <f t="shared" ca="1" si="16"/>
        <v>-36.75</v>
      </c>
      <c r="AJ77" s="44" cm="1">
        <f t="array" aca="1" ref="AJ77" ca="1" xml:space="preserve">
N("initial sens-loopgain")+
$AF77-BoxVal(ROW($AA77),26,COLUMN(INDIRECT("T"&amp;(INT(ROW($AA94)/65))*65+2)))</f>
        <v>-40.734999999999999</v>
      </c>
      <c r="AK77" s="44">
        <f t="shared" ca="1" si="12"/>
        <v>-40.335000000000001</v>
      </c>
      <c r="AL77" s="44" cm="1">
        <f t="array" aca="1" ref="AL77" ca="1" xml:space="preserve">
N("initial sens-loopgain-gain-gain ref-vcm")+
$AH77-
BoxVal(ROW($AA77),26,COLUMN(INDIRECT("T"&amp;(INT(ROW($AA94)/65))*65+2)))-
$AB77-
$W77-
IFERROR(VLOOKUP($AC77,$CT$1:$DC$31,7,FALSE),0)</f>
        <v>-39.234999999999999</v>
      </c>
      <c r="AM77" s="44">
        <f t="shared" ca="1" si="13"/>
        <v>-38.835000000000001</v>
      </c>
      <c r="AN77" s="36" t="str">
        <f t="shared" ca="1" si="14"/>
        <v>30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t="str">
        <f t="shared" ca="1" si="10"/>
        <v>0xB9=-41.33,-41.15;</v>
      </c>
      <c r="V78" s="37"/>
      <c r="W78" s="37"/>
      <c r="X78" s="38"/>
      <c r="Y78" s="38">
        <v>4</v>
      </c>
      <c r="Z78" s="55">
        <f t="shared" ca="1" si="11"/>
        <v>4.0753596000000023</v>
      </c>
      <c r="AA78" s="39" t="s">
        <v>557</v>
      </c>
      <c r="AB78" s="40">
        <v>1</v>
      </c>
      <c r="AC78" s="40" t="s">
        <v>579</v>
      </c>
      <c r="AD78" s="40">
        <v>1.0556000000000001</v>
      </c>
      <c r="AE78" s="41">
        <v>0</v>
      </c>
      <c r="AF78" s="42">
        <v>-41.33</v>
      </c>
      <c r="AG78" s="47">
        <f t="shared" ref="AG78:AG81" si="18">AF77</f>
        <v>-41.15</v>
      </c>
      <c r="AH78" s="43">
        <f t="shared" ca="1" si="15"/>
        <v>-37.2546404</v>
      </c>
      <c r="AI78" s="43">
        <f t="shared" ca="1" si="16"/>
        <v>-37.074640399999993</v>
      </c>
      <c r="AJ78" s="44" cm="1">
        <f t="array" aca="1" ref="AJ78" ca="1" xml:space="preserve">
N("initial sens-loopgain")+
$AF78-BoxVal(ROW($AA78),26,COLUMN(INDIRECT("T"&amp;(INT(ROW($AA95)/65))*65+2)))</f>
        <v>-40.914999999999999</v>
      </c>
      <c r="AK78" s="44">
        <f t="shared" ca="1" si="12"/>
        <v>-40.734999999999999</v>
      </c>
      <c r="AL78" s="44" cm="1">
        <f t="array" aca="1" ref="AL78" ca="1" xml:space="preserve">
N("initial sens-loopgain-gain-gain ref-vcm")+
$AH78-
BoxVal(ROW($AA78),26,COLUMN(INDIRECT("T"&amp;(INT(ROW($AA95)/65))*65+2)))-
$AB78-
$W78-
IFERROR(VLOOKUP($AC78,$CT$1:$DC$31,7,FALSE),0)</f>
        <v>-38.3396404</v>
      </c>
      <c r="AM78" s="44">
        <f t="shared" ca="1" si="13"/>
        <v>-38.159640400000001</v>
      </c>
      <c r="AN78" s="36" t="str">
        <f t="shared" ca="1" si="14"/>
        <v>30</v>
      </c>
      <c r="AO78" s="36" t="str" cm="1">
        <f t="array" aca="1" ref="AO78" ca="1">ManualLookup(AB78,BoxVal(ROW(AB78),4,COLUMN(AO76)),INDIRECT(DO$3))</f>
        <v>01</v>
      </c>
      <c r="AP78" s="36" t="str" cm="1">
        <f t="array" aca="1" ref="AP78" ca="1">ManualLookup(AC78,BoxVal(ROW(AC78),4,COLUMN(AP76)),INDIRECT(DP$3))</f>
        <v>80</v>
      </c>
      <c r="AQ78" s="36" t="str" cm="1">
        <f t="array" aca="1" ref="AQ78" ca="1">ManualLookup(AD78,BoxVal(ROW(AD78),4,COLUMN(AQ76)),INDIRECT(DQ$3))</f>
        <v>08</v>
      </c>
      <c r="AR78" s="36" t="str" cm="1">
        <f t="array" aca="1" ref="AR78" ca="1">ManualLookup(AE78,BoxVal(ROW(AE78),4,COLUMN(AR76)),INDIRECT(DR$3))</f>
        <v>00</v>
      </c>
      <c r="AS78" s="36" t="s">
        <v>1047</v>
      </c>
    </row>
    <row r="79" spans="19:45" ht="30" customHeight="1" x14ac:dyDescent="0.25">
      <c r="S79" s="7" t="s">
        <v>691</v>
      </c>
      <c r="T79" s="15" t="s">
        <v>822</v>
      </c>
      <c r="U79" s="36" t="str">
        <f t="shared" ca="1" si="10"/>
        <v>0x3A=-41.83,-41.33;</v>
      </c>
      <c r="V79" s="37"/>
      <c r="W79" s="37"/>
      <c r="X79" s="38"/>
      <c r="Y79" s="38">
        <v>4.45</v>
      </c>
      <c r="Z79" s="55">
        <f t="shared" ca="1" si="11"/>
        <v>4.5753596000000023</v>
      </c>
      <c r="AA79" s="39" t="s">
        <v>557</v>
      </c>
      <c r="AB79" s="40">
        <v>2</v>
      </c>
      <c r="AC79" s="40" t="s">
        <v>578</v>
      </c>
      <c r="AD79" s="40">
        <v>1.0556000000000001</v>
      </c>
      <c r="AE79" s="41">
        <v>0</v>
      </c>
      <c r="AF79" s="42">
        <v>-41.83</v>
      </c>
      <c r="AG79" s="47">
        <f t="shared" si="18"/>
        <v>-41.33</v>
      </c>
      <c r="AH79" s="43">
        <f t="shared" ca="1" si="15"/>
        <v>-37.2546404</v>
      </c>
      <c r="AI79" s="43">
        <f t="shared" ca="1" si="16"/>
        <v>-36.7546404</v>
      </c>
      <c r="AJ79" s="44" cm="1">
        <f t="array" aca="1" ref="AJ79" ca="1" xml:space="preserve">
N("initial sens-loopgain")+
$AF79-BoxVal(ROW($AA79),26,COLUMN(INDIRECT("T"&amp;(INT(ROW($AA96)/65))*65+2)))</f>
        <v>-41.414999999999999</v>
      </c>
      <c r="AK79" s="44">
        <f t="shared" ca="1" si="12"/>
        <v>-40.914999999999999</v>
      </c>
      <c r="AL79" s="44" cm="1">
        <f t="array" aca="1" ref="AL79" ca="1" xml:space="preserve">
N("initial sens-loopgain-gain-gain ref-vcm")+
$AH79-
BoxVal(ROW($AA79),26,COLUMN(INDIRECT("T"&amp;(INT(ROW($AA96)/65))*65+2)))-
$AB79-
$W79-
IFERROR(VLOOKUP($AC79,$CT$1:$DC$31,7,FALSE),0)</f>
        <v>-38.8396404</v>
      </c>
      <c r="AM79" s="44">
        <f t="shared" ca="1" si="13"/>
        <v>-38.3396404</v>
      </c>
      <c r="AN79" s="36" t="str">
        <f t="shared" ca="1" si="14"/>
        <v>30</v>
      </c>
      <c r="AO79" s="36" t="str" cm="1">
        <f t="array" aca="1" ref="AO79" ca="1">ManualLookup(AB79,BoxVal(ROW(AB79),4,COLUMN(AO77)),INDIRECT(DO$3))</f>
        <v>02</v>
      </c>
      <c r="AP79" s="36" t="str" cm="1">
        <f t="array" aca="1" ref="AP79" ca="1">ManualLookup(AC79,BoxVal(ROW(AC79),4,COLUMN(AP77)),INDIRECT(DP$3))</f>
        <v>00</v>
      </c>
      <c r="AQ79" s="36" t="str" cm="1">
        <f t="array" aca="1" ref="AQ79" ca="1">ManualLookup(AD79,BoxVal(ROW(AD79),4,COLUMN(AQ77)),INDIRECT(DQ$3))</f>
        <v>08</v>
      </c>
      <c r="AR79" s="36" t="str" cm="1">
        <f t="array" aca="1" ref="AR79" ca="1">ManualLookup(AE79,BoxVal(ROW(AE79),4,COLUMN(AR77)),INDIRECT(DR$3))</f>
        <v>00</v>
      </c>
      <c r="AS79" s="36" t="s">
        <v>1047</v>
      </c>
    </row>
    <row r="80" spans="19:45" ht="30" customHeight="1" x14ac:dyDescent="0.25">
      <c r="S80" s="7" t="s">
        <v>544</v>
      </c>
      <c r="T80" s="15" t="s">
        <v>821</v>
      </c>
      <c r="U80" s="36" t="str">
        <f t="shared" ca="1" si="10"/>
        <v>0xBA=-42.33,-41.83;</v>
      </c>
      <c r="V80" s="37"/>
      <c r="W80" s="37"/>
      <c r="X80" s="38"/>
      <c r="Y80" s="38">
        <v>4.75</v>
      </c>
      <c r="Z80" s="55">
        <f t="shared" ca="1" si="11"/>
        <v>5.0753596000000023</v>
      </c>
      <c r="AA80" s="39" t="s">
        <v>557</v>
      </c>
      <c r="AB80" s="40">
        <v>2</v>
      </c>
      <c r="AC80" s="40" t="s">
        <v>579</v>
      </c>
      <c r="AD80" s="40">
        <v>1.0556000000000001</v>
      </c>
      <c r="AE80" s="41">
        <v>0</v>
      </c>
      <c r="AF80" s="42">
        <v>-42.33</v>
      </c>
      <c r="AG80" s="47">
        <f t="shared" si="18"/>
        <v>-41.83</v>
      </c>
      <c r="AH80" s="43">
        <f t="shared" ca="1" si="15"/>
        <v>-37.2546404</v>
      </c>
      <c r="AI80" s="43">
        <f t="shared" ca="1" si="16"/>
        <v>-36.7546404</v>
      </c>
      <c r="AJ80" s="44" cm="1">
        <f t="array" aca="1" ref="AJ80" ca="1" xml:space="preserve">
N("initial sens-loopgain")+
$AF80-BoxVal(ROW($AA80),26,COLUMN(INDIRECT("T"&amp;(INT(ROW($AA97)/65))*65+2)))</f>
        <v>-41.914999999999999</v>
      </c>
      <c r="AK80" s="44">
        <f t="shared" ca="1" si="12"/>
        <v>-41.414999999999999</v>
      </c>
      <c r="AL80" s="44" cm="1">
        <f t="array" aca="1" ref="AL80" ca="1" xml:space="preserve">
N("initial sens-loopgain-gain-gain ref-vcm")+
$AH80-
BoxVal(ROW($AA80),26,COLUMN(INDIRECT("T"&amp;(INT(ROW($AA97)/65))*65+2)))-
$AB80-
$W80-
IFERROR(VLOOKUP($AC80,$CT$1:$DC$31,7,FALSE),0)</f>
        <v>-39.3396404</v>
      </c>
      <c r="AM80" s="44">
        <f t="shared" ca="1" si="13"/>
        <v>-38.8396404</v>
      </c>
      <c r="AN80" s="36" t="str">
        <f t="shared" ca="1" si="14"/>
        <v>30</v>
      </c>
      <c r="AO80" s="36" t="str" cm="1">
        <f t="array" aca="1" ref="AO80" ca="1">ManualLookup(AB80,BoxVal(ROW(AB80),4,COLUMN(AO78)),INDIRECT(DO$3))</f>
        <v>02</v>
      </c>
      <c r="AP80" s="36" t="str" cm="1">
        <f t="array" aca="1" ref="AP80" ca="1">ManualLookup(AC80,BoxVal(ROW(AC80),4,COLUMN(AP78)),INDIRECT(DP$3))</f>
        <v>80</v>
      </c>
      <c r="AQ80" s="36" t="str" cm="1">
        <f t="array" aca="1" ref="AQ80" ca="1">ManualLookup(AD80,BoxVal(ROW(AD80),4,COLUMN(AQ78)),INDIRECT(DQ$3))</f>
        <v>08</v>
      </c>
      <c r="AR80" s="36" t="str" cm="1">
        <f t="array" aca="1" ref="AR80" ca="1">ManualLookup(AE80,BoxVal(ROW(AE80),4,COLUMN(AR78)),INDIRECT(DR$3))</f>
        <v>00</v>
      </c>
      <c r="AS80" s="36" t="s">
        <v>1047</v>
      </c>
    </row>
    <row r="81" spans="19:45" ht="30" customHeight="1" x14ac:dyDescent="0.25">
      <c r="S81" s="7" t="s">
        <v>12</v>
      </c>
      <c r="T81" s="15" t="s">
        <v>548</v>
      </c>
      <c r="U81" s="36" t="str">
        <f t="shared" ca="1" si="10"/>
        <v>0xC2=-42.75,-42.33;</v>
      </c>
      <c r="V81" s="37"/>
      <c r="W81" s="37"/>
      <c r="X81" s="38"/>
      <c r="Y81" s="38"/>
      <c r="Z81" s="55">
        <f t="shared" ca="1" si="11"/>
        <v>5.5</v>
      </c>
      <c r="AA81" s="39" t="s">
        <v>558</v>
      </c>
      <c r="AB81" s="40">
        <v>2</v>
      </c>
      <c r="AC81" s="40" t="s">
        <v>579</v>
      </c>
      <c r="AD81" s="40">
        <v>1</v>
      </c>
      <c r="AE81" s="41">
        <v>0</v>
      </c>
      <c r="AF81" s="42">
        <v>-42.75</v>
      </c>
      <c r="AG81" s="47">
        <f t="shared" si="18"/>
        <v>-42.33</v>
      </c>
      <c r="AH81" s="43">
        <f t="shared" ca="1" si="15"/>
        <v>-37.25</v>
      </c>
      <c r="AI81" s="43">
        <f t="shared" ca="1" si="16"/>
        <v>-36.83</v>
      </c>
      <c r="AJ81" s="44" cm="1">
        <f t="array" aca="1" ref="AJ81" ca="1" xml:space="preserve">
N("initial sens-loopgain")+
$AF81-BoxVal(ROW($AA81),26,COLUMN(INDIRECT("T"&amp;(INT(ROW($AA98)/65))*65+2)))</f>
        <v>-42.335000000000001</v>
      </c>
      <c r="AK81" s="44">
        <f t="shared" ca="1" si="12"/>
        <v>-41.914999999999999</v>
      </c>
      <c r="AL81" s="44" cm="1">
        <f t="array" aca="1" ref="AL81" ca="1" xml:space="preserve">
N("initial sens-loopgain-gain-gain ref-vcm")+
$AH81-
BoxVal(ROW($AA81),26,COLUMN(INDIRECT("T"&amp;(INT(ROW($AA98)/65))*65+2)))-
$AB81-
$W81-
IFERROR(VLOOKUP($AC81,$CT$1:$DC$31,7,FALSE),0)</f>
        <v>-39.335000000000001</v>
      </c>
      <c r="AM81" s="44">
        <f t="shared" ca="1" si="13"/>
        <v>-38.914999999999999</v>
      </c>
      <c r="AN81" s="36" t="str">
        <f t="shared" ca="1" si="14"/>
        <v>40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00</v>
      </c>
      <c r="AR81" s="36" t="str" cm="1">
        <f t="array" aca="1" ref="AR81" ca="1">ManualLookup(AE81,BoxVal(ROW(AE81),4,COLUMN(AR79)),INDIRECT(DR$3))</f>
        <v>00</v>
      </c>
      <c r="AS81" s="36" t="s">
        <v>1047</v>
      </c>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VLOOKUP(T69,MPN!$A$1:$E$997,4,FALSE)</f>
        <v>-37</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VLOOKUP($T69,MPN!$A$1:$E$497,2,FALSE)</f>
        <v>DMIC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N026A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VLOOKUP($T69,MPN!$A$1:$E$497,5,FALSE)</f>
        <v>Inphase</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-0.41499999999999998</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45642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12</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-37+/-0.8 dBFS</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350~600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-1.68</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v>1.5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v>3</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7">
    <dataValidation type="list" allowBlank="1" showInputMessage="1" showErrorMessage="1" sqref="T9 T74" xr:uid="{C0B3EC04-A9C4-47F0-85CE-BBAF8D3772E6}">
      <formula1>"Auto,FIX"</formula1>
    </dataValidation>
    <dataValidation type="list" allowBlank="1" showInputMessage="1" showErrorMessage="1" sqref="T10" xr:uid="{17AC9BDB-C187-4B21-8D0D-C196D1CFAA95}">
      <formula1>"NormalMode,TestMode,VBMode,VBTMode,ClockMode"</formula1>
    </dataValidation>
    <dataValidation type="list" allowBlank="1" showInputMessage="1" showErrorMessage="1" sqref="T15 T80" xr:uid="{C25C21F1-40A1-4026-84B9-75BE007F821E}">
      <formula1>$DT$1:$DT$31</formula1>
    </dataValidation>
    <dataValidation type="list" allowBlank="1" showInputMessage="1" showErrorMessage="1" sqref="T75" xr:uid="{AFBBB8C2-8E34-4770-AE39-27D27EA0E711}">
      <formula1>"Normal mode,Test mode,Normal2nd mode,Test2nd mode,Normal(noshortvbias asic)mode"</formula1>
    </dataValidation>
    <dataValidation type="list" allowBlank="1" showInputMessage="1" showErrorMessage="1" sqref="U1 U66" xr:uid="{C7006882-F8CB-4AD8-A0EF-AD98AAFB1811}">
      <formula1>$DX$2:$DX$21</formula1>
    </dataValidation>
    <dataValidation type="list" allowBlank="1" showInputMessage="1" showErrorMessage="1" sqref="DA1:DC1" xr:uid="{C4C54B0F-EB09-408E-B521-B5EA355474E6}">
      <formula1>$DH$2:$DH$31</formula1>
    </dataValidation>
    <dataValidation type="list" allowBlank="1" showInputMessage="1" showErrorMessage="1" sqref="CP1:CR1" xr:uid="{DA2E7199-403B-4E8B-9287-3EBC959C66D7}">
      <formula1>$DI$2:$DI$31</formula1>
    </dataValidation>
    <dataValidation type="list" allowBlank="1" showInputMessage="1" showErrorMessage="1" sqref="CF1:CH1" xr:uid="{2814A0FA-0E1B-4E4D-B18A-15B0B1E5B9BE}">
      <formula1>$DJ$2:$DJ$31</formula1>
    </dataValidation>
    <dataValidation type="list" allowBlank="1" showInputMessage="1" showErrorMessage="1" sqref="BU1:BW1" xr:uid="{85EB38A2-0E6E-41A5-AFAA-1ED43F85E3F5}">
      <formula1>$DG$2:$DG$31</formula1>
    </dataValidation>
    <dataValidation type="list" allowBlank="1" showInputMessage="1" showErrorMessage="1" sqref="BI1:BK1" xr:uid="{3C02030F-DE0B-4FCE-9697-B686813AC93F}">
      <formula1>$DF$2:$DF$31</formula1>
    </dataValidation>
    <dataValidation type="list" allowBlank="1" showInputMessage="1" showErrorMessage="1" sqref="T8 T73" xr:uid="{AF58CDD7-0160-40D8-84D3-F51E41A24568}">
      <formula1>$AU$2:$AU$31</formula1>
    </dataValidation>
    <dataValidation type="list" allowBlank="1" showInputMessage="1" showErrorMessage="1" sqref="AE70:AE129 AE5:AE64" xr:uid="{F16EDA0B-D0FA-45C1-8577-52F72B1EB4FE}">
      <formula1>$BY$2:$BY$31</formula1>
    </dataValidation>
    <dataValidation type="list" allowBlank="1" showInputMessage="1" showErrorMessage="1" sqref="AD70:AD129 AD5:AD64" xr:uid="{4FE1B9AA-5867-4738-A0DA-9637C43C13F2}">
      <formula1>$CJ$2:$CJ$31</formula1>
    </dataValidation>
    <dataValidation type="list" allowBlank="1" showInputMessage="1" showErrorMessage="1" sqref="AC70:AC129 AC5:AC64" xr:uid="{CFD59EB3-736F-4022-8814-E9330800A8EB}">
      <formula1>$CT$2:$CT$31</formula1>
    </dataValidation>
    <dataValidation type="list" allowBlank="1" showInputMessage="1" showErrorMessage="1" sqref="AB70:AB129 AB5:AB64" xr:uid="{4CB49BF1-8BC2-47C2-B6AE-CD270C362DF8}">
      <formula1>$BM$2:$BM$31</formula1>
    </dataValidation>
    <dataValidation type="list" allowBlank="1" showInputMessage="1" showErrorMessage="1" sqref="AA70:AA129 AA5:AA64" xr:uid="{0AB6330F-DA4F-4B54-BC64-1D888B52A3FE}">
      <formula1>$BB$2:$BB$31</formula1>
    </dataValidation>
    <dataValidation type="list" allowBlank="1" showInputMessage="1" showErrorMessage="1" sqref="T12 T77" xr:uid="{415E34F2-E9FD-41DE-8FC3-61C0ED1016E5}">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CD033C9-36DD-4A36-8410-006A5734A70F}">
          <x14:formula1>
            <xm:f>'Check'!$A$2:$A$15</xm:f>
          </x14:formula1>
          <xm:sqref>T3 T68</xm:sqref>
        </x14:dataValidation>
        <x14:dataValidation type="list" allowBlank="1" showInputMessage="1" showErrorMessage="1" xr:uid="{744AE83B-DBDB-43EC-88A9-70A430A9FE85}">
          <x14:formula1>
            <xm:f>Sensor!$A$1:$A$200</xm:f>
          </x14:formula1>
          <xm:sqref>T6 T71</xm:sqref>
        </x14:dataValidation>
        <x14:dataValidation type="list" allowBlank="1" showInputMessage="1" showErrorMessage="1" xr:uid="{7D2641CB-8EBC-45C2-8318-55FE5F188EE7}">
          <x14:formula1>
            <xm:f>'Check'!$D$2:$D$15</xm:f>
          </x14:formula1>
          <xm:sqref>T2 T67</xm:sqref>
        </x14:dataValidation>
        <x14:dataValidation type="list" allowBlank="1" showInputMessage="1" showErrorMessage="1" xr:uid="{337E7664-DA67-4D80-A206-C23A6C4E4616}">
          <x14:formula1>
            <xm:f>MPN!$A$1:$A$497</xm:f>
          </x14:formula1>
          <xm:sqref>T4 T69</xm:sqref>
        </x14:dataValidation>
        <x14:dataValidation type="list" allowBlank="1" showInputMessage="1" showErrorMessage="1" xr:uid="{2B0A37E5-CC42-4A31-BC6B-ABEEB1AA9950}">
          <x14:formula1>
            <xm:f>ASIC!$A$2:$A$200</xm:f>
          </x14:formula1>
          <xm:sqref>T5 T70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2405-5EC7-4718-9FD0-8AA5FA4E9E07}">
  <sheetPr codeName="工作表7"/>
  <dimension ref="A1:EE260"/>
  <sheetViews>
    <sheetView topLeftCell="C1" zoomScale="70" zoomScaleNormal="70" workbookViewId="0">
      <selection activeCell="AJ5" sqref="AJ5"/>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9.37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108.5" style="5" customWidth="1"/>
    <col min="129" max="129" width="61.5" style="7" customWidth="1"/>
    <col min="130" max="130" width="169.7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1024</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959</v>
      </c>
      <c r="V1" s="12"/>
      <c r="W1" s="65"/>
      <c r="X1" s="12"/>
      <c r="Y1" s="7" t="str">
        <f>VLOOKUP(U1,$DX$1:$DZ$21,3,FALSE)</f>
        <v>100duty , 1x_ibias , nosel_voutp , 80mfs_vth , 720mvos(hclamph_dio) , 1.56v_VADC , en_diglpf , 37both , 0.67x_adciq ,  lowoffset , longht_spl</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903</v>
      </c>
      <c r="BV1" s="10" t="s">
        <v>901</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563</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8.5V(8.26V)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ZTSL6777S-L(長延時)</v>
      </c>
      <c r="H2" s="59" t="str" cm="1">
        <f t="array" aca="1" ref="H2" ca="1">BoxVal($A2,5,COLUMN(INDIRECT("T"&amp;($A2-1)*65+2)),1)</f>
        <v>4942ZE</v>
      </c>
      <c r="I2" s="59" t="str" cm="1">
        <f t="array" aca="1" ref="I2" ca="1">BoxVal($A2,6,COLUMN(INDIRECT("T"&amp;($A2-1)*65+2)),1)</f>
        <v>2101L</v>
      </c>
      <c r="J2" s="59" t="str" cm="1">
        <f t="array" aca="1" ref="J2" ca="1">BoxVal($A2,21,COLUMN(INDIRECT("T"&amp;($A2-1)*65+2)),1)</f>
        <v>10V_TestMode</v>
      </c>
      <c r="K2" s="59" t="e" cm="1">
        <f t="array" aca="1" ref="K2" ca="1">BoxVal($A2,25,COLUMN(INDIRECT("T"&amp;($A2-1)*65+2)),1)</f>
        <v>#VALUE!</v>
      </c>
      <c r="L2" s="60" t="str" cm="1">
        <f t="array" aca="1" ref="L2" ca="1">BoxVal($A2,32,COLUMN(INDIRECT("T"&amp;($A2-1)*65+2)),1)</f>
        <v>1.8V-3.072MHz : 720~900 (uA)
Vdc&amp;Remark: -</v>
      </c>
      <c r="M2" s="59" t="e" cm="1">
        <f t="array" aca="1" ref="M2" ca="1">BoxVal($A2,31,COLUMN(INDIRECT("T"&amp;($A2-1)*65+2)),1)</f>
        <v>#VALUE!</v>
      </c>
      <c r="N2" s="59" t="str" cm="1">
        <f t="array" aca="1" ref="N2" ca="1">BoxVal($A2,12,COLUMN(INDIRECT("T"&amp;($A2-1)*65+2)),1)</f>
        <v>High Gain</v>
      </c>
      <c r="O2" s="64" t="str" cm="1">
        <f t="array" ref="O2">BoxVal($A2,2,COLUMN(V3),1)</f>
        <v>bit26,19,17,39,34,16,33,31,24,20,41</v>
      </c>
      <c r="P2" s="64" t="e" cm="1">
        <f t="array" aca="1" ref="P2" ca="1">BoxVal($A2,2,COLUMN(INDIRECT("AB"&amp;($A2-1)*65+2)),1)</f>
        <v>#VALUE!</v>
      </c>
      <c r="Q2" s="64" t="str" cm="1">
        <f t="array" aca="1" ref="Q2" ca="1">BoxVal($A2,2,COLUMN(INDIRECT("AJ"&amp;($A2-1)*65+2)),1)</f>
        <v>For豪恩_長延時配置_印字3A9</v>
      </c>
      <c r="R2" s="34"/>
      <c r="S2" s="7" t="s">
        <v>24</v>
      </c>
      <c r="T2" s="15" t="s">
        <v>450</v>
      </c>
      <c r="U2" s="5" t="s">
        <v>23</v>
      </c>
      <c r="V2" s="7" t="str">
        <f>VLOOKUP(U1,$DX$1:$DZ$21,2,FALSE)</f>
        <v>bit26,19,17,39,34,16,33,31,24,20,41</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914</v>
      </c>
      <c r="AK2" s="16"/>
      <c r="AL2" s="16"/>
      <c r="AM2" s="16"/>
      <c r="AN2" s="16"/>
      <c r="AO2" s="16"/>
      <c r="AP2" s="16"/>
      <c r="AQ2" s="16"/>
      <c r="AR2" s="16"/>
      <c r="AS2" s="16"/>
      <c r="AT2" s="34"/>
      <c r="AU2" s="14" t="s">
        <v>891</v>
      </c>
      <c r="AV2" s="5" t="s">
        <v>585</v>
      </c>
      <c r="AW2" s="5" t="s">
        <v>255</v>
      </c>
      <c r="AX2" s="5" t="s">
        <v>255</v>
      </c>
      <c r="AY2" s="5" t="s">
        <v>255</v>
      </c>
      <c r="AZ2" s="5" t="s">
        <v>255</v>
      </c>
      <c r="BB2" s="14" t="s">
        <v>891</v>
      </c>
      <c r="BC2" s="5">
        <v>0</v>
      </c>
      <c r="BD2" s="5">
        <v>0</v>
      </c>
      <c r="BE2" s="5">
        <v>0</v>
      </c>
      <c r="BF2" s="14"/>
      <c r="BG2" s="14"/>
      <c r="BH2" s="14"/>
      <c r="BI2" s="14" t="s">
        <v>783</v>
      </c>
      <c r="BJ2" s="14" t="s">
        <v>562</v>
      </c>
      <c r="BK2" s="14" t="s">
        <v>562</v>
      </c>
      <c r="BM2" s="5">
        <v>0</v>
      </c>
      <c r="BN2" s="5">
        <v>0</v>
      </c>
      <c r="BO2" s="5">
        <v>0</v>
      </c>
      <c r="BP2" s="5">
        <v>0</v>
      </c>
      <c r="BQ2" s="5">
        <v>0</v>
      </c>
      <c r="BU2" s="14" t="s">
        <v>783</v>
      </c>
      <c r="BV2" s="14" t="s">
        <v>783</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0.428</v>
      </c>
      <c r="DU2" s="5" t="s">
        <v>26</v>
      </c>
      <c r="DV2" s="5">
        <v>0.42799999999999999</v>
      </c>
      <c r="DX2" s="22" t="s">
        <v>957</v>
      </c>
      <c r="DY2" s="22" t="s">
        <v>942</v>
      </c>
      <c r="DZ2" s="22" t="s">
        <v>947</v>
      </c>
      <c r="EB2" s="22" t="s">
        <v>825</v>
      </c>
      <c r="EC2" s="22" t="s">
        <v>671</v>
      </c>
      <c r="ED2" s="22"/>
    </row>
    <row r="3" spans="1:134" ht="30" customHeight="1" x14ac:dyDescent="0.25">
      <c r="A3" s="58">
        <v>2</v>
      </c>
      <c r="B3" s="63" t="str">
        <f t="shared" si="0"/>
        <v>=Block2==</v>
      </c>
      <c r="C3" s="59" t="str" cm="1">
        <f t="array" aca="1" ref="C3" ca="1">BoxVal($A3,8,COLUMN(INDIRECT("T"&amp;($A3-1)*65+2)),1)</f>
        <v>8.5V(8.26V)</v>
      </c>
      <c r="D3" s="59" t="str" cm="1">
        <f t="array" aca="1" ref="D3" ca="1">BoxVal($A3,2,COLUMN(INDIRECT("T"&amp;($A3-1)*65+2)),1)</f>
        <v>CPC</v>
      </c>
      <c r="E3" s="59" t="str" cm="1">
        <f t="array" aca="1" ref="E3" ca="1">BoxVal($A3,3,COLUMN(INDIRECT("T"&amp;($A3-1)*65+2)),1)</f>
        <v>MP</v>
      </c>
      <c r="F3" s="59" t="str" cm="1">
        <f t="array" aca="1" ref="F3" ca="1">BoxVal($A3,16,COLUMN(INDIRECT("T"&amp;($A3-1)*65+2)),1)</f>
        <v>non</v>
      </c>
      <c r="G3" s="59" t="str" cm="1">
        <f t="array" aca="1" ref="G3" ca="1">BoxVal($A3,4,COLUMN(INDIRECT("T"&amp;($A3-1)*65+2)),1)</f>
        <v>ZTSL6777S-R(短延時)</v>
      </c>
      <c r="H3" s="59" t="str" cm="1">
        <f t="array" aca="1" ref="H3" ca="1">BoxVal($A3,5,COLUMN(INDIRECT("T"&amp;($A3-1)*65+2)),1)</f>
        <v>4942ZE</v>
      </c>
      <c r="I3" s="59" t="str" cm="1">
        <f t="array" aca="1" ref="I3" ca="1">BoxVal($A3,6,COLUMN(INDIRECT("T"&amp;($A3-1)*65+2)),1)</f>
        <v>2101L</v>
      </c>
      <c r="J3" s="59" t="str" cm="1">
        <f t="array" aca="1" ref="J3" ca="1">BoxVal($A3,21,COLUMN(INDIRECT("T"&amp;($A3-1)*65+2)),1)</f>
        <v>10V_TestMode</v>
      </c>
      <c r="K3" s="59" t="e" cm="1">
        <f t="array" aca="1" ref="K3" ca="1">BoxVal($A3,25,COLUMN(INDIRECT("T"&amp;($A3-1)*65+2)),1)</f>
        <v>#VALUE!</v>
      </c>
      <c r="L3" s="60" t="str" cm="1">
        <f t="array" aca="1" ref="L3" ca="1">BoxVal($A3,32,COLUMN(INDIRECT("T"&amp;($A3-1)*65+2)),1)</f>
        <v>1.8V-3.072MHz : 720~900 (uA)
Vdc&amp;Remark: -</v>
      </c>
      <c r="M3" s="59" t="e" cm="1">
        <f t="array" aca="1" ref="M3" ca="1">BoxVal($A3,31,COLUMN(INDIRECT("T"&amp;($A3-1)*65+2)),1)</f>
        <v>#VALUE!</v>
      </c>
      <c r="N3" s="59" t="str" cm="1">
        <f t="array" aca="1" ref="N3" ca="1">BoxVal($A3,12,COLUMN(INDIRECT("T"&amp;($A3-1)*65+2)),1)</f>
        <v>High Gain</v>
      </c>
      <c r="O3" s="64" t="str" cm="1">
        <f t="array" ref="O3">BoxVal($A3,2,COLUMN(V4),1)</f>
        <v>bit26,19,17,39,34,16,33,31,24,20</v>
      </c>
      <c r="P3" s="64" t="e" cm="1">
        <f t="array" aca="1" ref="P3" ca="1">BoxVal($A3,2,COLUMN(INDIRECT("AB"&amp;($A3-1)*65+2)),1)</f>
        <v>#VALUE!</v>
      </c>
      <c r="Q3" s="64" t="str" cm="1">
        <f t="array" aca="1" ref="Q3" ca="1">BoxVal($A3,2,COLUMN(INDIRECT("AJ"&amp;($A3-1)*65+2)),1)</f>
        <v>For豪恩_短延時配置_印字3AT</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892</v>
      </c>
      <c r="AV3" s="5" t="s">
        <v>584</v>
      </c>
      <c r="AW3" s="5" t="s">
        <v>255</v>
      </c>
      <c r="AX3" s="5" t="s">
        <v>255</v>
      </c>
      <c r="AY3" s="5" t="s">
        <v>255</v>
      </c>
      <c r="AZ3" s="5" t="s">
        <v>255</v>
      </c>
      <c r="BB3" s="14" t="s">
        <v>892</v>
      </c>
      <c r="BC3" s="5">
        <v>1</v>
      </c>
      <c r="BD3" s="5">
        <v>1</v>
      </c>
      <c r="BE3" s="5">
        <v>0</v>
      </c>
      <c r="BF3" s="14"/>
      <c r="BG3" s="14"/>
      <c r="BH3" s="14"/>
      <c r="BI3" s="14" t="s">
        <v>805</v>
      </c>
      <c r="BJ3" s="14" t="s">
        <v>562</v>
      </c>
      <c r="BK3" s="14" t="s">
        <v>562</v>
      </c>
      <c r="BM3" s="5">
        <v>1</v>
      </c>
      <c r="BN3" s="5">
        <v>0</v>
      </c>
      <c r="BO3" s="5">
        <v>1</v>
      </c>
      <c r="BP3" s="5">
        <v>0</v>
      </c>
      <c r="BQ3" s="5">
        <v>1</v>
      </c>
      <c r="BU3" s="14" t="s">
        <v>784</v>
      </c>
      <c r="BV3" s="5" t="s">
        <v>562</v>
      </c>
      <c r="BW3" s="14" t="s">
        <v>562</v>
      </c>
      <c r="BY3" s="21" t="s">
        <v>562</v>
      </c>
      <c r="CF3" s="14" t="s">
        <v>562</v>
      </c>
      <c r="CG3" s="14" t="s">
        <v>562</v>
      </c>
      <c r="CH3" s="14" t="s">
        <v>562</v>
      </c>
      <c r="CJ3" s="5">
        <v>0.94</v>
      </c>
      <c r="CK3" s="5">
        <v>0</v>
      </c>
      <c r="CL3" s="5">
        <v>1</v>
      </c>
      <c r="CP3" s="14" t="s">
        <v>787</v>
      </c>
      <c r="CQ3" s="14" t="s">
        <v>562</v>
      </c>
      <c r="CR3" s="14" t="s">
        <v>562</v>
      </c>
      <c r="CT3" s="5" t="s">
        <v>578</v>
      </c>
      <c r="CU3" s="5">
        <v>0</v>
      </c>
      <c r="CV3" s="5">
        <v>0</v>
      </c>
      <c r="CZ3" s="5">
        <v>0</v>
      </c>
      <c r="DA3" s="14" t="s">
        <v>783</v>
      </c>
      <c r="DB3" s="14" t="s">
        <v>562</v>
      </c>
      <c r="DC3" s="14" t="s">
        <v>562</v>
      </c>
      <c r="DE3" s="5" t="s">
        <v>900</v>
      </c>
      <c r="DF3" s="5" t="s">
        <v>576</v>
      </c>
      <c r="DG3" s="5" t="s">
        <v>902</v>
      </c>
      <c r="DH3" s="5" t="s">
        <v>764</v>
      </c>
      <c r="DI3" s="5" t="s">
        <v>576</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956</v>
      </c>
      <c r="DY3" s="22" t="s">
        <v>943</v>
      </c>
      <c r="DZ3" s="22" t="s">
        <v>948</v>
      </c>
      <c r="EB3" s="25" t="s">
        <v>826</v>
      </c>
      <c r="EC3" s="25" t="s">
        <v>824</v>
      </c>
      <c r="ED3" s="25" t="s">
        <v>852</v>
      </c>
    </row>
    <row r="4" spans="1:134" ht="30" customHeight="1" x14ac:dyDescent="0.25">
      <c r="A4" s="58">
        <v>3</v>
      </c>
      <c r="B4" s="63" t="str">
        <f t="shared" si="0"/>
        <v>=Block3==</v>
      </c>
      <c r="C4" s="59" t="str" cm="1">
        <f t="array" aca="1" ref="C4" ca="1">BoxVal($A4,8,COLUMN(INDIRECT("T"&amp;($A4-1)*65+2)),1)</f>
        <v>12.9V(12.44V)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ZTSL6872C</v>
      </c>
      <c r="H4" s="59" t="str" cm="1">
        <f t="array" aca="1" ref="H4" ca="1">BoxVal($A4,5,COLUMN(INDIRECT("T"&amp;($A4-1)*65+2)),1)</f>
        <v>4942ZE</v>
      </c>
      <c r="I4" s="59" t="str" cm="1">
        <f t="array" aca="1" ref="I4" ca="1">BoxVal($A4,6,COLUMN(INDIRECT("T"&amp;($A4-1)*65+2)),1)</f>
        <v>1102LAZ</v>
      </c>
      <c r="J4" s="59" t="str" cm="1">
        <f t="array" aca="1" ref="J4" ca="1">BoxVal($A4,21,COLUMN(INDIRECT("T"&amp;($A4-1)*65+2)),1)</f>
        <v>15V_TestMode</v>
      </c>
      <c r="K4" s="59" t="str" cm="1">
        <f t="array" aca="1" ref="K4" ca="1">BoxVal($A4,25,COLUMN(INDIRECT("T"&amp;($A4-1)*65+2)),1)</f>
        <v>Inphase</v>
      </c>
      <c r="L4" s="60" t="str" cm="1">
        <f t="array" aca="1" ref="L4" ca="1">BoxVal($A4,32,COLUMN(INDIRECT("T"&amp;($A4-1)*65+2)),1)</f>
        <v>1.8V-3.072MHz : 400~650 (uA)
Vdc&amp;Remark: -</v>
      </c>
      <c r="M4" s="59" t="str" cm="1">
        <f t="array" aca="1" ref="M4" ca="1">BoxVal($A4,31,COLUMN(INDIRECT("T"&amp;($A4-1)*65+2)),1)</f>
        <v>-37+/-0.8 dBFS</v>
      </c>
      <c r="N4" s="59" t="str" cm="1">
        <f t="array" aca="1" ref="N4" ca="1">BoxVal($A4,12,COLUMN(INDIRECT("T"&amp;($A4-1)*65+2)),1)</f>
        <v>Normal</v>
      </c>
      <c r="O4" s="64" t="str" cm="1">
        <f t="array" ref="O4">BoxVal($A4,2,COLUMN(V5),1)</f>
        <v>bit30,26,19,17,41,35,33,29,24,20</v>
      </c>
      <c r="P4" s="64" t="e" cm="1">
        <f t="array" aca="1" ref="P4" ca="1">BoxVal($A4,2,COLUMN(INDIRECT("AB"&amp;($A4-1)*65+2)),1)</f>
        <v>#VALUE!</v>
      </c>
      <c r="Q4" s="64" t="str" cm="1">
        <f t="array" aca="1" ref="Q4" ca="1">BoxVal($A4,2,COLUMN(INDIRECT("AJ"&amp;($A4-1)*65+2)),1)</f>
        <v>-</v>
      </c>
      <c r="R4" s="34"/>
      <c r="S4" s="7" t="s">
        <v>10</v>
      </c>
      <c r="T4" s="15" t="s">
        <v>909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High(2~4dB)</v>
      </c>
      <c r="AP4" s="56" t="str">
        <f>VLOOKUP($T12,$DE$1:$DJ$31,4,FALSE)</f>
        <v>Only(0.75vcm)</v>
      </c>
      <c r="AQ4" s="56" t="str">
        <f>VLOOKUP($T12,$DE$1:$DJ$31,5,FALSE)</f>
        <v>Full</v>
      </c>
      <c r="AR4" s="56" t="str">
        <f>VLOOKUP($T12,$DE$1:$DJ$31,6,FALSE)</f>
        <v>non</v>
      </c>
      <c r="AS4" s="35" t="s">
        <v>1015</v>
      </c>
      <c r="AT4" s="34"/>
      <c r="AU4" s="14" t="s">
        <v>893</v>
      </c>
      <c r="AV4" s="5" t="s">
        <v>586</v>
      </c>
      <c r="AW4" s="5" t="s">
        <v>255</v>
      </c>
      <c r="AX4" s="5" t="s">
        <v>255</v>
      </c>
      <c r="AY4" s="5" t="s">
        <v>255</v>
      </c>
      <c r="AZ4" s="5" t="s">
        <v>255</v>
      </c>
      <c r="BB4" s="14" t="s">
        <v>893</v>
      </c>
      <c r="BC4" s="5">
        <v>0</v>
      </c>
      <c r="BD4" s="5">
        <v>1</v>
      </c>
      <c r="BE4" s="5">
        <v>0</v>
      </c>
      <c r="BF4" s="14"/>
      <c r="BG4" s="14"/>
      <c r="BH4" s="14"/>
      <c r="BI4" s="14" t="s">
        <v>806</v>
      </c>
      <c r="BJ4" s="14" t="s">
        <v>562</v>
      </c>
      <c r="BK4" s="14" t="s">
        <v>562</v>
      </c>
      <c r="BM4" s="5">
        <v>2</v>
      </c>
      <c r="BN4" s="5">
        <v>0</v>
      </c>
      <c r="BO4" s="5">
        <v>1</v>
      </c>
      <c r="BP4" s="5">
        <v>1</v>
      </c>
      <c r="BQ4" s="5">
        <v>0</v>
      </c>
      <c r="BU4" s="14" t="s">
        <v>785</v>
      </c>
      <c r="BV4" s="14" t="s">
        <v>784</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958</v>
      </c>
      <c r="DY4" s="22" t="s">
        <v>951</v>
      </c>
      <c r="DZ4" s="22" t="s">
        <v>949</v>
      </c>
      <c r="EB4" s="25"/>
      <c r="EC4" s="25" t="s">
        <v>823</v>
      </c>
      <c r="ED4" s="25"/>
    </row>
    <row r="5" spans="1:134" ht="30" customHeight="1" x14ac:dyDescent="0.25">
      <c r="A5" s="58">
        <v>4</v>
      </c>
      <c r="B5" s="63" t="str">
        <f t="shared" si="0"/>
        <v>=Block4==</v>
      </c>
      <c r="C5" s="59" t="str" cm="1">
        <f t="array" aca="1" ref="C5" ca="1">BoxVal($A5,8,COLUMN(INDIRECT("T"&amp;($A5-1)*65+2)),1)</f>
        <v>8.5V(8.26V)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ZTSL6777S</v>
      </c>
      <c r="H5" s="59" t="str" cm="1">
        <f t="array" aca="1" ref="H5" ca="1">BoxVal($A5,5,COLUMN(INDIRECT("T"&amp;($A5-1)*65+2)),1)</f>
        <v>4942ZE</v>
      </c>
      <c r="I5" s="59" t="str" cm="1">
        <f t="array" aca="1" ref="I5" ca="1">BoxVal($A5,6,COLUMN(INDIRECT("T"&amp;($A5-1)*65+2)),1)</f>
        <v>2101L</v>
      </c>
      <c r="J5" s="59" t="str" cm="1">
        <f t="array" aca="1" ref="J5" ca="1">BoxVal($A5,21,COLUMN(INDIRECT("T"&amp;($A5-1)*65+2)),1)</f>
        <v>10V_TestMode</v>
      </c>
      <c r="K5" s="59" t="str" cm="1">
        <f t="array" aca="1" ref="K5" ca="1">BoxVal($A5,25,COLUMN(INDIRECT("T"&amp;($A5-1)*65+2)),1)</f>
        <v>Inphase</v>
      </c>
      <c r="L5" s="60" t="str" cm="1">
        <f t="array" aca="1" ref="L5" ca="1">BoxVal($A5,32,COLUMN(INDIRECT("T"&amp;($A5-1)*65+2)),1)</f>
        <v>1.2V-3.072MHz : 720~900 (uA)
Vdc&amp;Remark: -</v>
      </c>
      <c r="M5" s="59" t="str" cm="1">
        <f t="array" aca="1" ref="M5" ca="1">BoxVal($A5,31,COLUMN(INDIRECT("T"&amp;($A5-1)*65+2)),1)</f>
        <v>-35+/-0.8 dBFS</v>
      </c>
      <c r="N5" s="59" t="str" cm="1">
        <f t="array" aca="1" ref="N5" ca="1">BoxVal($A5,12,COLUMN(INDIRECT("T"&amp;($A5-1)*65+2)),1)</f>
        <v>High Gain</v>
      </c>
      <c r="O5" s="64" t="str" cm="1">
        <f t="array" ref="O5">BoxVal($A5,2,COLUMN(V6),1)</f>
        <v>Bit30,26,19,17,41,35,29,24</v>
      </c>
      <c r="P5" s="64" t="e" cm="1">
        <f t="array" aca="1" ref="P5" ca="1">BoxVal($A5,2,COLUMN(INDIRECT("AB"&amp;($A5-1)*65+2)),1)</f>
        <v>#VALUE!</v>
      </c>
      <c r="Q5" s="64" t="str" cm="1">
        <f t="array" aca="1" ref="Q5" ca="1">BoxVal($A5,2,COLUMN(INDIRECT("AJ"&amp;($A5-1)*65+2)),1)</f>
        <v>For MTK</v>
      </c>
      <c r="R5" s="34"/>
      <c r="S5" s="7" t="s">
        <v>18</v>
      </c>
      <c r="T5" s="15" t="s">
        <v>911</v>
      </c>
      <c r="U5" s="36" t="str">
        <f t="shared" ref="U5:U18" ca="1" si="1">ConfigCode($AA5,$AN5,$AO5,$AP5,$AQ5,$AR5,$AF5,$AG5,2)</f>
        <v>0x12=-38.25,-37.70;</v>
      </c>
      <c r="V5" s="37"/>
      <c r="W5" s="37"/>
      <c r="X5" s="38">
        <v>3.0500000000000043</v>
      </c>
      <c r="Y5" s="38">
        <v>3.0500000000000176</v>
      </c>
      <c r="Z5" s="55">
        <f t="shared" ref="Z5:Z18" ca="1" si="2" xml:space="preserve">
N("vbias,vlookup vbias range")+
VLOOKUP($AA5,INDIRECT(BoxVal(ROW($AA5),34,COLUMN(T1))),2,FALSE)+
N("gain")+
$AB5+
N("vcm")+
VLOOKUP($AC5,$CT$1:$DC$31,7,FALSE)+
N("(vbias*vcp*vbg-vbias)*sensor ratio")+
VbiasCal($AA5,$AD5,$AE5,BoxVal(ROW($AC5),18,COLUMN($T$22)))+
N("vbias ref+gain ref")+
$V5+$W5</f>
        <v>3</v>
      </c>
      <c r="AA5" s="39" t="s">
        <v>892</v>
      </c>
      <c r="AB5" s="40">
        <v>3</v>
      </c>
      <c r="AC5" s="40" t="s">
        <v>578</v>
      </c>
      <c r="AD5" s="40">
        <v>1</v>
      </c>
      <c r="AE5" s="41">
        <v>0</v>
      </c>
      <c r="AF5" s="42">
        <v>-38.25</v>
      </c>
      <c r="AG5" s="42">
        <v>-37.700000000000003</v>
      </c>
      <c r="AH5" s="43">
        <f ca="1">$AF5+$Z5</f>
        <v>-35.25</v>
      </c>
      <c r="AI5" s="43">
        <f ca="1">$AG5+$Z5</f>
        <v>-34.700000000000003</v>
      </c>
      <c r="AJ5" s="44" cm="1">
        <f t="array" aca="1" ref="AJ5" ca="1" xml:space="preserve">
N("initial sens-loopgain")+
$AF5-BoxVal(ROW($AA5),26,COLUMN(INDIRECT("T"&amp;(INT(ROW($AA22)/65))*65+2)))</f>
        <v>-38.677999999999997</v>
      </c>
      <c r="AK5" s="44">
        <f ca="1">AJ5+(AG5-AF5)</f>
        <v>-38.128</v>
      </c>
      <c r="AL5" s="44" cm="1">
        <f t="array" aca="1" ref="AL5" ca="1" xml:space="preserve">
N("initial sens-loopgain-gain-gain ref-vcm")+
$AH5-
BoxVal(ROW($AA5),26,COLUMN(INDIRECT("T"&amp;(INT(ROW($AA22)/65))*65+2)))-
$AB5-
$W5-
IFERROR(VLOOKUP($AC5,$CT$1:$DC$31,7,FALSE),0)</f>
        <v>-38.677999999999997</v>
      </c>
      <c r="AM5" s="44">
        <f ca="1">AL5+(AG5-AF5)</f>
        <v>-38.128</v>
      </c>
      <c r="AN5" s="36" t="str">
        <f t="shared" ref="AN5:AN18" ca="1" si="3">IF(BoxVal(ROW(AA5),9,COLUMN(T3))="FIX","00",ManualLookup(AA5,BoxVal(ROW(AA5),4,COLUMN(AN3)),INDIRECT(DN$3)))</f>
        <v>10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894</v>
      </c>
      <c r="AV5" s="5" t="s">
        <v>587</v>
      </c>
      <c r="AW5" s="5" t="s">
        <v>255</v>
      </c>
      <c r="AX5" s="5" t="s">
        <v>255</v>
      </c>
      <c r="AY5" s="5" t="s">
        <v>255</v>
      </c>
      <c r="AZ5" s="5" t="s">
        <v>255</v>
      </c>
      <c r="BB5" s="14" t="s">
        <v>894</v>
      </c>
      <c r="BC5" s="5">
        <v>1</v>
      </c>
      <c r="BD5" s="5">
        <v>0</v>
      </c>
      <c r="BE5" s="5">
        <v>0</v>
      </c>
      <c r="BF5" s="14"/>
      <c r="BG5" s="14"/>
      <c r="BH5" s="14"/>
      <c r="BI5" s="14" t="s">
        <v>807</v>
      </c>
      <c r="BJ5" s="14" t="s">
        <v>562</v>
      </c>
      <c r="BK5" s="14" t="s">
        <v>562</v>
      </c>
      <c r="BM5" s="5">
        <v>3</v>
      </c>
      <c r="BN5" s="5">
        <v>0</v>
      </c>
      <c r="BO5" s="5">
        <v>0</v>
      </c>
      <c r="BP5" s="5">
        <v>1</v>
      </c>
      <c r="BQ5" s="5">
        <v>1</v>
      </c>
      <c r="BU5" s="14" t="s">
        <v>786</v>
      </c>
      <c r="BV5" s="14" t="s">
        <v>785</v>
      </c>
      <c r="BW5" s="14" t="s">
        <v>562</v>
      </c>
      <c r="BY5" s="21" t="s">
        <v>562</v>
      </c>
      <c r="CF5" s="14" t="s">
        <v>562</v>
      </c>
      <c r="CG5" s="14" t="s">
        <v>562</v>
      </c>
      <c r="CH5" s="14" t="s">
        <v>562</v>
      </c>
      <c r="CJ5" s="14">
        <v>1.4570000000000001</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t="s">
        <v>960</v>
      </c>
      <c r="DY5" s="22" t="s">
        <v>953</v>
      </c>
      <c r="DZ5" s="22" t="s">
        <v>954</v>
      </c>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0x92=-38.75,-38.25;</v>
      </c>
      <c r="V6" s="46"/>
      <c r="W6" s="37"/>
      <c r="X6" s="38">
        <v>3.6015384615384631</v>
      </c>
      <c r="Y6" s="38">
        <v>3.5400000000000258</v>
      </c>
      <c r="Z6" s="55">
        <f t="shared" ca="1" si="2"/>
        <v>3.5</v>
      </c>
      <c r="AA6" s="39" t="s">
        <v>892</v>
      </c>
      <c r="AB6" s="40">
        <v>3</v>
      </c>
      <c r="AC6" s="40" t="s">
        <v>579</v>
      </c>
      <c r="AD6" s="40">
        <v>1</v>
      </c>
      <c r="AE6" s="41">
        <v>0</v>
      </c>
      <c r="AF6" s="42">
        <v>-38.75</v>
      </c>
      <c r="AG6" s="47">
        <f>AF5</f>
        <v>-38.25</v>
      </c>
      <c r="AH6" s="43">
        <f t="shared" ref="AH6:AH18" ca="1" si="4">$AF6+$Z6</f>
        <v>-35.25</v>
      </c>
      <c r="AI6" s="43">
        <f t="shared" ref="AI6:AI18" ca="1" si="5">$AG6+$Z6</f>
        <v>-34.75</v>
      </c>
      <c r="AJ6" s="44" cm="1">
        <f t="array" aca="1" ref="AJ6" ca="1" xml:space="preserve">
N("initial sens-loopgain")+
$AF6-BoxVal(ROW($AA6),26,COLUMN(INDIRECT("T"&amp;(INT(ROW($AA23)/65))*65+2)))</f>
        <v>-39.177999999999997</v>
      </c>
      <c r="AK6" s="44">
        <f t="shared" ref="AK6:AK18" ca="1" si="6">AJ6+(AG6-AF6)</f>
        <v>-38.677999999999997</v>
      </c>
      <c r="AL6" s="44" cm="1">
        <f t="array" aca="1" ref="AL6" ca="1" xml:space="preserve">
N("initial sens-loopgain-gain-gain ref-vcm")+
$AH6-
BoxVal(ROW($AA6),26,COLUMN(INDIRECT("T"&amp;(INT(ROW($AA23)/65))*65+2)))-
$AB6-
$W6-
IFERROR(VLOOKUP($AC6,$CT$1:$DC$31,7,FALSE),0)</f>
        <v>-39.177999999999997</v>
      </c>
      <c r="AM6" s="44">
        <f t="shared" ref="AM6:AM18" ca="1" si="7">AL6+(AG6-AF6)</f>
        <v>-38.677999999999997</v>
      </c>
      <c r="AN6" s="36" t="str">
        <f t="shared" ca="1" si="3"/>
        <v>10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895</v>
      </c>
      <c r="AV6" s="5" t="s">
        <v>580</v>
      </c>
      <c r="AW6" s="5" t="s">
        <v>255</v>
      </c>
      <c r="AX6" s="5" t="s">
        <v>255</v>
      </c>
      <c r="AY6" s="5" t="s">
        <v>255</v>
      </c>
      <c r="AZ6" s="5" t="s">
        <v>255</v>
      </c>
      <c r="BB6" s="14" t="s">
        <v>895</v>
      </c>
      <c r="BC6" s="5">
        <v>1</v>
      </c>
      <c r="BD6" s="5">
        <v>0</v>
      </c>
      <c r="BE6" s="5">
        <v>1</v>
      </c>
      <c r="BF6" s="14"/>
      <c r="BG6" s="14"/>
      <c r="BH6" s="14"/>
      <c r="BI6" s="14" t="s">
        <v>808</v>
      </c>
      <c r="BJ6" s="14" t="s">
        <v>562</v>
      </c>
      <c r="BK6" s="14" t="s">
        <v>562</v>
      </c>
      <c r="BM6" s="5">
        <v>4</v>
      </c>
      <c r="BN6" s="5">
        <v>0</v>
      </c>
      <c r="BO6" s="5">
        <v>0</v>
      </c>
      <c r="BP6" s="5">
        <v>1</v>
      </c>
      <c r="BQ6" s="5">
        <v>0</v>
      </c>
      <c r="BU6" s="5" t="s">
        <v>562</v>
      </c>
      <c r="BV6" s="14" t="s">
        <v>786</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962</v>
      </c>
      <c r="DY6" s="22" t="s">
        <v>952</v>
      </c>
      <c r="DZ6" s="22" t="s">
        <v>955</v>
      </c>
      <c r="EB6" s="25" t="s">
        <v>827</v>
      </c>
      <c r="EC6" s="25" t="s">
        <v>918</v>
      </c>
      <c r="ED6" s="25" t="s">
        <v>917</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0x13=-39.25,-38.75;</v>
      </c>
      <c r="V7" s="37"/>
      <c r="W7" s="37"/>
      <c r="X7" s="38">
        <v>3.9243518518518523</v>
      </c>
      <c r="Y7" s="38">
        <v>3.9530000000000327</v>
      </c>
      <c r="Z7" s="55">
        <f t="shared" ca="1" si="2"/>
        <v>4</v>
      </c>
      <c r="AA7" s="39" t="s">
        <v>892</v>
      </c>
      <c r="AB7" s="40">
        <v>4</v>
      </c>
      <c r="AC7" s="40" t="s">
        <v>578</v>
      </c>
      <c r="AD7" s="40">
        <v>1</v>
      </c>
      <c r="AE7" s="41">
        <v>0</v>
      </c>
      <c r="AF7" s="42">
        <v>-39.25</v>
      </c>
      <c r="AG7" s="47">
        <f t="shared" ref="AG7:AG11" si="8">AF6</f>
        <v>-38.75</v>
      </c>
      <c r="AH7" s="43">
        <f t="shared" ca="1" si="4"/>
        <v>-35.25</v>
      </c>
      <c r="AI7" s="43">
        <f t="shared" ca="1" si="5"/>
        <v>-34.75</v>
      </c>
      <c r="AJ7" s="44" cm="1">
        <f t="array" aca="1" ref="AJ7" ca="1" xml:space="preserve">
N("initial sens-loopgain")+
$AF7-BoxVal(ROW($AA7),26,COLUMN(INDIRECT("T"&amp;(INT(ROW($AA24)/65))*65+2)))</f>
        <v>-39.677999999999997</v>
      </c>
      <c r="AK7" s="44">
        <f t="shared" ca="1" si="6"/>
        <v>-39.177999999999997</v>
      </c>
      <c r="AL7" s="44" cm="1">
        <f t="array" aca="1" ref="AL7" ca="1" xml:space="preserve">
N("initial sens-loopgain-gain-gain ref-vcm")+
$AH7-
BoxVal(ROW($AA7),26,COLUMN(INDIRECT("T"&amp;(INT(ROW($AA24)/65))*65+2)))-
$AB7-
$W7-
IFERROR(VLOOKUP($AC7,$CT$1:$DC$31,7,FALSE),0)</f>
        <v>-39.677999999999997</v>
      </c>
      <c r="AM7" s="44">
        <f t="shared" ca="1" si="7"/>
        <v>-39.177999999999997</v>
      </c>
      <c r="AN7" s="36" t="str">
        <f t="shared" ca="1" si="3"/>
        <v>10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896</v>
      </c>
      <c r="AV7" s="5" t="s">
        <v>581</v>
      </c>
      <c r="AW7" s="5" t="s">
        <v>255</v>
      </c>
      <c r="AX7" s="5" t="s">
        <v>255</v>
      </c>
      <c r="AY7" s="5" t="s">
        <v>255</v>
      </c>
      <c r="AZ7" s="5" t="s">
        <v>255</v>
      </c>
      <c r="BB7" s="14" t="s">
        <v>896</v>
      </c>
      <c r="BC7" s="5">
        <v>1</v>
      </c>
      <c r="BD7" s="5">
        <v>1</v>
      </c>
      <c r="BE7" s="5">
        <v>1</v>
      </c>
      <c r="BF7" s="14"/>
      <c r="BG7" s="14"/>
      <c r="BH7" s="14"/>
      <c r="BI7" s="14" t="s">
        <v>809</v>
      </c>
      <c r="BJ7" s="14" t="s">
        <v>562</v>
      </c>
      <c r="BK7" s="14" t="s">
        <v>562</v>
      </c>
      <c r="BM7" s="5">
        <v>5</v>
      </c>
      <c r="BN7" s="5">
        <v>0</v>
      </c>
      <c r="BO7" s="5">
        <v>0</v>
      </c>
      <c r="BP7" s="5">
        <v>0</v>
      </c>
      <c r="BQ7" s="5">
        <v>1</v>
      </c>
      <c r="BU7" s="5" t="s">
        <v>562</v>
      </c>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t="s">
        <v>964</v>
      </c>
      <c r="DY7" s="22" t="s">
        <v>946</v>
      </c>
      <c r="DZ7" s="22" t="s">
        <v>950</v>
      </c>
      <c r="EB7" s="22"/>
      <c r="EC7" s="22" t="s">
        <v>919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892</v>
      </c>
      <c r="U8" s="36" t="str">
        <f t="shared" ca="1" si="1"/>
        <v>0x1A=-39.40,-39.25;</v>
      </c>
      <c r="V8" s="37">
        <v>0.1</v>
      </c>
      <c r="W8" s="37"/>
      <c r="X8" s="38">
        <v>4.0584536082474223</v>
      </c>
      <c r="Y8" s="38">
        <v>4.0160000000000329</v>
      </c>
      <c r="Z8" s="55">
        <f t="shared" ca="1" si="2"/>
        <v>4.0452000000000012</v>
      </c>
      <c r="AA8" s="39" t="s">
        <v>892</v>
      </c>
      <c r="AB8" s="40">
        <v>3</v>
      </c>
      <c r="AC8" s="40" t="s">
        <v>578</v>
      </c>
      <c r="AD8" s="40">
        <v>1.0556000000000001</v>
      </c>
      <c r="AE8" s="41">
        <v>0</v>
      </c>
      <c r="AF8" s="42">
        <v>-39.4</v>
      </c>
      <c r="AG8" s="47">
        <f t="shared" si="8"/>
        <v>-39.25</v>
      </c>
      <c r="AH8" s="43">
        <f t="shared" ca="1" si="4"/>
        <v>-35.354799999999997</v>
      </c>
      <c r="AI8" s="43">
        <f t="shared" ca="1" si="5"/>
        <v>-35.204799999999999</v>
      </c>
      <c r="AJ8" s="44" cm="1">
        <f t="array" aca="1" ref="AJ8" ca="1" xml:space="preserve">
N("initial sens-loopgain")+
$AF8-BoxVal(ROW($AA8),26,COLUMN(INDIRECT("T"&amp;(INT(ROW($AA25)/65))*65+2)))</f>
        <v>-39.827999999999996</v>
      </c>
      <c r="AK8" s="44">
        <f t="shared" ca="1" si="6"/>
        <v>-39.677999999999997</v>
      </c>
      <c r="AL8" s="44" cm="1">
        <f t="array" aca="1" ref="AL8" ca="1" xml:space="preserve">
N("initial sens-loopgain-gain-gain ref-vcm")+
$AH8-
BoxVal(ROW($AA8),26,COLUMN(INDIRECT("T"&amp;(INT(ROW($AA25)/65))*65+2)))-
$AB8-
$W8-
IFERROR(VLOOKUP($AC8,$CT$1:$DC$31,7,FALSE),0)</f>
        <v>-38.782799999999995</v>
      </c>
      <c r="AM8" s="44">
        <f t="shared" ca="1" si="7"/>
        <v>-38.632799999999996</v>
      </c>
      <c r="AN8" s="36" t="str">
        <f t="shared" ca="1" si="3"/>
        <v>10</v>
      </c>
      <c r="AO8" s="36" t="str" cm="1">
        <f t="array" aca="1" ref="AO8" ca="1">ManualLookup(AB8,BoxVal(ROW(AB8),4,COLUMN(AO6)),INDIRECT(DO$3))</f>
        <v>02</v>
      </c>
      <c r="AP8" s="36" t="str" cm="1">
        <f t="array" aca="1" ref="AP8" ca="1">ManualLookup(AC8,BoxVal(ROW(AC8),4,COLUMN(AP6)),INDIRECT(DP$3))</f>
        <v>00</v>
      </c>
      <c r="AQ8" s="36" t="str" cm="1">
        <f t="array" aca="1" ref="AQ8" ca="1">ManualLookup(AD8,BoxVal(ROW(AD8),4,COLUMN(AQ6)),INDIRECT(DQ$3))</f>
        <v>08</v>
      </c>
      <c r="AR8" s="36" t="str" cm="1">
        <f t="array" aca="1" ref="AR8" ca="1">ManualLookup(AE8,BoxVal(ROW(AE8),4,COLUMN(AR6)),INDIRECT(DR$3))</f>
        <v>00</v>
      </c>
      <c r="AS8" s="36" t="s">
        <v>1047</v>
      </c>
      <c r="AT8" s="34"/>
      <c r="AU8" s="14" t="s">
        <v>897</v>
      </c>
      <c r="AV8" s="5" t="s">
        <v>582</v>
      </c>
      <c r="AW8" s="5" t="s">
        <v>255</v>
      </c>
      <c r="AX8" s="5" t="s">
        <v>255</v>
      </c>
      <c r="AY8" s="5" t="s">
        <v>255</v>
      </c>
      <c r="AZ8" s="5" t="s">
        <v>255</v>
      </c>
      <c r="BB8" s="14" t="s">
        <v>897</v>
      </c>
      <c r="BC8" s="5">
        <v>0</v>
      </c>
      <c r="BD8" s="5">
        <v>1</v>
      </c>
      <c r="BE8" s="5">
        <v>1</v>
      </c>
      <c r="BF8" s="14"/>
      <c r="BG8" s="14"/>
      <c r="BH8" s="14"/>
      <c r="BI8" s="14" t="s">
        <v>810</v>
      </c>
      <c r="BJ8" s="14" t="s">
        <v>562</v>
      </c>
      <c r="BK8" s="14" t="s">
        <v>562</v>
      </c>
      <c r="BM8" s="5">
        <v>6</v>
      </c>
      <c r="BN8" s="5">
        <v>1</v>
      </c>
      <c r="BO8" s="5">
        <v>0</v>
      </c>
      <c r="BP8" s="5">
        <v>0</v>
      </c>
      <c r="BQ8" s="5">
        <v>0</v>
      </c>
      <c r="BU8" s="5" t="s">
        <v>562</v>
      </c>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1020</v>
      </c>
      <c r="DY8" s="22" t="s">
        <v>1018</v>
      </c>
      <c r="DZ8" s="22" t="s">
        <v>948</v>
      </c>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0x22=-39.80,-39.40;</v>
      </c>
      <c r="V9" s="37"/>
      <c r="W9" s="37"/>
      <c r="X9" s="38">
        <v>4.5800000000000027</v>
      </c>
      <c r="Y9" s="38">
        <v>4.5760000000000067</v>
      </c>
      <c r="Z9" s="55">
        <f t="shared" ca="1" si="2"/>
        <v>4.55</v>
      </c>
      <c r="AA9" s="39" t="s">
        <v>893</v>
      </c>
      <c r="AB9" s="40">
        <v>3</v>
      </c>
      <c r="AC9" s="40" t="s">
        <v>578</v>
      </c>
      <c r="AD9" s="40">
        <v>1</v>
      </c>
      <c r="AE9" s="41">
        <v>0</v>
      </c>
      <c r="AF9" s="42">
        <v>-39.799999999999997</v>
      </c>
      <c r="AG9" s="47">
        <f t="shared" si="8"/>
        <v>-39.4</v>
      </c>
      <c r="AH9" s="43">
        <f t="shared" ca="1" si="4"/>
        <v>-35.25</v>
      </c>
      <c r="AI9" s="43">
        <f t="shared" ca="1" si="5"/>
        <v>-34.85</v>
      </c>
      <c r="AJ9" s="44" cm="1">
        <f t="array" aca="1" ref="AJ9" ca="1" xml:space="preserve">
N("initial sens-loopgain")+
$AF9-BoxVal(ROW($AA9),26,COLUMN(INDIRECT("T"&amp;(INT(ROW($AA26)/65))*65+2)))</f>
        <v>-40.227999999999994</v>
      </c>
      <c r="AK9" s="44">
        <f t="shared" ca="1" si="6"/>
        <v>-39.827999999999996</v>
      </c>
      <c r="AL9" s="44" cm="1">
        <f t="array" aca="1" ref="AL9" ca="1" xml:space="preserve">
N("initial sens-loopgain-gain-gain ref-vcm")+
$AH9-
BoxVal(ROW($AA9),26,COLUMN(INDIRECT("T"&amp;(INT(ROW($AA26)/65))*65+2)))-
$AB9-
$W9-
IFERROR(VLOOKUP($AC9,$CT$1:$DC$31,7,FALSE),0)</f>
        <v>-38.677999999999997</v>
      </c>
      <c r="AM9" s="44">
        <f t="shared" ca="1" si="7"/>
        <v>-38.277999999999999</v>
      </c>
      <c r="AN9" s="36" t="str">
        <f t="shared" ca="1" si="3"/>
        <v>20</v>
      </c>
      <c r="AO9" s="36" t="str" cm="1">
        <f t="array" aca="1" ref="AO9" ca="1">ManualLookup(AB9,BoxVal(ROW(AB9),4,COLUMN(AO7)),INDIRECT(DO$3))</f>
        <v>02</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t="s">
        <v>1047</v>
      </c>
      <c r="AT9" s="34"/>
      <c r="AU9" s="14" t="s">
        <v>898</v>
      </c>
      <c r="AV9" s="14" t="s">
        <v>583</v>
      </c>
      <c r="AW9" s="5" t="s">
        <v>255</v>
      </c>
      <c r="AX9" s="5" t="s">
        <v>255</v>
      </c>
      <c r="AY9" s="5" t="s">
        <v>255</v>
      </c>
      <c r="AZ9" s="5" t="s">
        <v>255</v>
      </c>
      <c r="BB9" s="14" t="s">
        <v>898</v>
      </c>
      <c r="BC9" s="5">
        <v>0</v>
      </c>
      <c r="BD9" s="5">
        <v>0</v>
      </c>
      <c r="BE9" s="5">
        <v>1</v>
      </c>
      <c r="BF9" s="14"/>
      <c r="BG9" s="14"/>
      <c r="BH9" s="14"/>
      <c r="BI9" s="14" t="s">
        <v>811</v>
      </c>
      <c r="BJ9" s="14" t="s">
        <v>562</v>
      </c>
      <c r="BK9" s="14" t="s">
        <v>562</v>
      </c>
      <c r="BM9" s="5">
        <v>7</v>
      </c>
      <c r="BN9" s="5">
        <v>0</v>
      </c>
      <c r="BO9" s="5">
        <v>1</v>
      </c>
      <c r="BP9" s="5">
        <v>0</v>
      </c>
      <c r="BQ9" s="5">
        <v>0</v>
      </c>
      <c r="BU9" s="5" t="s">
        <v>562</v>
      </c>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0xA2=-40.30,-39.80;</v>
      </c>
      <c r="V10" s="37"/>
      <c r="W10" s="37"/>
      <c r="X10" s="38">
        <v>5.1110761530210853</v>
      </c>
      <c r="Y10" s="38">
        <v>5.1009999999999822</v>
      </c>
      <c r="Z10" s="55">
        <f t="shared" ca="1" si="2"/>
        <v>5.05</v>
      </c>
      <c r="AA10" s="39" t="s">
        <v>893</v>
      </c>
      <c r="AB10" s="40">
        <v>3</v>
      </c>
      <c r="AC10" s="40" t="s">
        <v>579</v>
      </c>
      <c r="AD10" s="40">
        <v>1</v>
      </c>
      <c r="AE10" s="41">
        <v>0</v>
      </c>
      <c r="AF10" s="42">
        <v>-40.299999999999997</v>
      </c>
      <c r="AG10" s="47">
        <f t="shared" si="8"/>
        <v>-39.799999999999997</v>
      </c>
      <c r="AH10" s="43">
        <f t="shared" ca="1" si="4"/>
        <v>-35.25</v>
      </c>
      <c r="AI10" s="43">
        <f t="shared" ca="1" si="5"/>
        <v>-34.75</v>
      </c>
      <c r="AJ10" s="44" cm="1">
        <f t="array" aca="1" ref="AJ10" ca="1" xml:space="preserve">
N("initial sens-loopgain")+
$AF10-BoxVal(ROW($AA10),26,COLUMN(INDIRECT("T"&amp;(INT(ROW($AA27)/65))*65+2)))</f>
        <v>-40.727999999999994</v>
      </c>
      <c r="AK10" s="44">
        <f t="shared" ca="1" si="6"/>
        <v>-40.227999999999994</v>
      </c>
      <c r="AL10" s="44" cm="1">
        <f t="array" aca="1" ref="AL10" ca="1" xml:space="preserve">
N("initial sens-loopgain-gain-gain ref-vcm")+
$AH10-
BoxVal(ROW($AA10),26,COLUMN(INDIRECT("T"&amp;(INT(ROW($AA27)/65))*65+2)))-
$AB10-
$W10-
IFERROR(VLOOKUP($AC10,$CT$1:$DC$31,7,FALSE),0)</f>
        <v>-39.177999999999997</v>
      </c>
      <c r="AM10" s="44">
        <f t="shared" ca="1" si="7"/>
        <v>-38.677999999999997</v>
      </c>
      <c r="AN10" s="36" t="str">
        <f t="shared" ca="1" si="3"/>
        <v>20</v>
      </c>
      <c r="AO10" s="36" t="str" cm="1">
        <f t="array" aca="1" ref="AO10" ca="1">ManualLookup(AB10,BoxVal(ROW(AB10),4,COLUMN(AO8)),INDIRECT(DO$3))</f>
        <v>02</v>
      </c>
      <c r="AP10" s="36" t="str" cm="1">
        <f t="array" aca="1" ref="AP10" ca="1">ManualLookup(AC10,BoxVal(ROW(AC10),4,COLUMN(AP8)),INDIRECT(DP$3))</f>
        <v>80</v>
      </c>
      <c r="AQ10" s="36" t="str" cm="1">
        <f t="array" aca="1" ref="AQ10" ca="1">ManualLookup(AD10,BoxVal(ROW(AD10),4,COLUMN(AQ8)),INDIRECT(DQ$3))</f>
        <v>00</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8</v>
      </c>
      <c r="BN10" s="5">
        <v>1</v>
      </c>
      <c r="BO10" s="5">
        <v>1</v>
      </c>
      <c r="BP10" s="5">
        <v>1</v>
      </c>
      <c r="BQ10" s="5">
        <v>0</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0x23=-40.85,-40.30;</v>
      </c>
      <c r="V11" s="37"/>
      <c r="W11" s="37"/>
      <c r="X11" s="38"/>
      <c r="Y11" s="38"/>
      <c r="Z11" s="55">
        <f t="shared" ca="1" si="2"/>
        <v>5.55</v>
      </c>
      <c r="AA11" s="39" t="s">
        <v>893</v>
      </c>
      <c r="AB11" s="40">
        <v>4</v>
      </c>
      <c r="AC11" s="40" t="s">
        <v>578</v>
      </c>
      <c r="AD11" s="40">
        <v>1</v>
      </c>
      <c r="AE11" s="41">
        <v>0</v>
      </c>
      <c r="AF11" s="42">
        <v>-40.85</v>
      </c>
      <c r="AG11" s="47">
        <f t="shared" si="8"/>
        <v>-40.299999999999997</v>
      </c>
      <c r="AH11" s="43">
        <f t="shared" ca="1" si="4"/>
        <v>-35.300000000000004</v>
      </c>
      <c r="AI11" s="43">
        <f t="shared" ca="1" si="5"/>
        <v>-34.75</v>
      </c>
      <c r="AJ11" s="44" cm="1">
        <f t="array" aca="1" ref="AJ11" ca="1" xml:space="preserve">
N("initial sens-loopgain")+
$AF11-BoxVal(ROW($AA11),26,COLUMN(INDIRECT("T"&amp;(INT(ROW($AA28)/65))*65+2)))</f>
        <v>-41.277999999999999</v>
      </c>
      <c r="AK11" s="44">
        <f t="shared" ca="1" si="6"/>
        <v>-40.727999999999994</v>
      </c>
      <c r="AL11" s="44" cm="1">
        <f t="array" aca="1" ref="AL11" ca="1" xml:space="preserve">
N("initial sens-loopgain-gain-gain ref-vcm")+
$AH11-
BoxVal(ROW($AA11),26,COLUMN(INDIRECT("T"&amp;(INT(ROW($AA28)/65))*65+2)))-
$AB11-
$W11-
IFERROR(VLOOKUP($AC11,$CT$1:$DC$31,7,FALSE),0)</f>
        <v>-39.728000000000002</v>
      </c>
      <c r="AM11" s="44">
        <f t="shared" ca="1" si="7"/>
        <v>-39.177999999999997</v>
      </c>
      <c r="AN11" s="36" t="str">
        <f t="shared" ca="1" si="3"/>
        <v>20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920</v>
      </c>
      <c r="ED11" s="25" t="s">
        <v>920</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899</v>
      </c>
      <c r="U12" s="36" t="str">
        <f t="shared" ca="1" si="1"/>
        <v>0xAA=-41.25,-40.85;</v>
      </c>
      <c r="V12" s="37"/>
      <c r="W12" s="37"/>
      <c r="X12" s="38">
        <v>6.0902072425829115</v>
      </c>
      <c r="Y12" s="38">
        <v>6.0809999999999365</v>
      </c>
      <c r="Z12" s="55">
        <f t="shared" ca="1" si="2"/>
        <v>6.0952800000000016</v>
      </c>
      <c r="AA12" s="39" t="s">
        <v>893</v>
      </c>
      <c r="AB12" s="40">
        <v>3</v>
      </c>
      <c r="AC12" s="40" t="s">
        <v>579</v>
      </c>
      <c r="AD12" s="40">
        <v>1.0556000000000001</v>
      </c>
      <c r="AE12" s="41">
        <v>0</v>
      </c>
      <c r="AF12" s="42">
        <v>-41.25</v>
      </c>
      <c r="AG12" s="47">
        <f t="shared" ref="AG12:AG18" si="9">AF11</f>
        <v>-40.85</v>
      </c>
      <c r="AH12" s="43">
        <f t="shared" ca="1" si="4"/>
        <v>-35.154719999999998</v>
      </c>
      <c r="AI12" s="43">
        <f t="shared" ca="1" si="5"/>
        <v>-34.754719999999999</v>
      </c>
      <c r="AJ12" s="44" cm="1">
        <f t="array" aca="1" ref="AJ12" ca="1" xml:space="preserve">
N("initial sens-loopgain")+
$AF12-BoxVal(ROW($AA12),26,COLUMN(INDIRECT("T"&amp;(INT(ROW($AA29)/65))*65+2)))</f>
        <v>-41.677999999999997</v>
      </c>
      <c r="AK12" s="44">
        <f t="shared" ca="1" si="6"/>
        <v>-41.277999999999999</v>
      </c>
      <c r="AL12" s="44" cm="1">
        <f t="array" aca="1" ref="AL12" ca="1" xml:space="preserve">
N("initial sens-loopgain-gain-gain ref-vcm")+
$AH12-
BoxVal(ROW($AA12),26,COLUMN(INDIRECT("T"&amp;(INT(ROW($AA29)/65))*65+2)))-
$AB12-
$W12-
IFERROR(VLOOKUP($AC12,$CT$1:$DC$31,7,FALSE),0)</f>
        <v>-39.082719999999995</v>
      </c>
      <c r="AM12" s="44">
        <f t="shared" ca="1" si="7"/>
        <v>-38.682719999999996</v>
      </c>
      <c r="AN12" s="36" t="str">
        <f t="shared" ca="1" si="3"/>
        <v>20</v>
      </c>
      <c r="AO12" s="36" t="str" cm="1">
        <f t="array" aca="1" ref="AO12" ca="1">ManualLookup(AB12,BoxVal(ROW(AB12),4,COLUMN(AO10)),INDIRECT(DO$3))</f>
        <v>02</v>
      </c>
      <c r="AP12" s="36" t="str" cm="1">
        <f t="array" aca="1" ref="AP12" ca="1">ManualLookup(AC12,BoxVal(ROW(AC12),4,COLUMN(AP10)),INDIRECT(DP$3))</f>
        <v>80</v>
      </c>
      <c r="AQ12" s="36" t="str" cm="1">
        <f t="array" aca="1" ref="AQ12" ca="1">ManualLookup(AD12,BoxVal(ROW(AD12),4,COLUMN(AQ10)),INDIRECT(DQ$3))</f>
        <v>08</v>
      </c>
      <c r="AR12" s="36" t="str" cm="1">
        <f t="array" aca="1" ref="AR12" ca="1">ManualLookup(AE12,BoxVal(ROW(AE12),4,COLUMN(AR10)),INDIRECT(DR$3))</f>
        <v>00</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921</v>
      </c>
      <c r="ED12" s="25"/>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0xB2=-41.55,-41.25;</v>
      </c>
      <c r="V13" s="37"/>
      <c r="W13" s="37"/>
      <c r="X13" s="38">
        <v>6.3416869918699241</v>
      </c>
      <c r="Y13" s="38">
        <v>6.325999999999925</v>
      </c>
      <c r="Z13" s="55">
        <f t="shared" ca="1" si="2"/>
        <v>6.3</v>
      </c>
      <c r="AA13" s="39" t="s">
        <v>894</v>
      </c>
      <c r="AB13" s="40">
        <v>3</v>
      </c>
      <c r="AC13" s="40" t="s">
        <v>579</v>
      </c>
      <c r="AD13" s="40">
        <v>1</v>
      </c>
      <c r="AE13" s="41">
        <v>0</v>
      </c>
      <c r="AF13" s="42">
        <v>-41.55</v>
      </c>
      <c r="AG13" s="47">
        <f t="shared" si="9"/>
        <v>-41.25</v>
      </c>
      <c r="AH13" s="43">
        <f t="shared" ca="1" si="4"/>
        <v>-35.25</v>
      </c>
      <c r="AI13" s="43">
        <f t="shared" ca="1" si="5"/>
        <v>-34.950000000000003</v>
      </c>
      <c r="AJ13" s="44" cm="1">
        <f t="array" aca="1" ref="AJ13" ca="1" xml:space="preserve">
N("initial sens-loopgain")+
$AF13-BoxVal(ROW($AA13),26,COLUMN(INDIRECT("T"&amp;(INT(ROW($AA30)/65))*65+2)))</f>
        <v>-41.977999999999994</v>
      </c>
      <c r="AK13" s="44">
        <f t="shared" ca="1" si="6"/>
        <v>-41.677999999999997</v>
      </c>
      <c r="AL13" s="44" cm="1">
        <f t="array" aca="1" ref="AL13" ca="1" xml:space="preserve">
N("initial sens-loopgain-gain-gain ref-vcm")+
$AH13-
BoxVal(ROW($AA13),26,COLUMN(INDIRECT("T"&amp;(INT(ROW($AA30)/65))*65+2)))-
$AB13-
$W13-
IFERROR(VLOOKUP($AC13,$CT$1:$DC$31,7,FALSE),0)</f>
        <v>-39.177999999999997</v>
      </c>
      <c r="AM13" s="44">
        <f t="shared" ca="1" si="7"/>
        <v>-38.878</v>
      </c>
      <c r="AN13" s="36" t="str">
        <f t="shared" ca="1" si="3"/>
        <v>30</v>
      </c>
      <c r="AO13" s="36" t="str" cm="1">
        <f t="array" aca="1" ref="AO13" ca="1">ManualLookup(AB13,BoxVal(ROW(AB13),4,COLUMN(AO11)),INDIRECT(DO$3))</f>
        <v>02</v>
      </c>
      <c r="AP13" s="36" t="str" cm="1">
        <f t="array" aca="1" ref="AP13" ca="1">ManualLookup(AC13,BoxVal(ROW(AC13),4,COLUMN(AP11)),INDIRECT(DP$3))</f>
        <v>80</v>
      </c>
      <c r="AQ13" s="36" t="str" cm="1">
        <f t="array" aca="1" ref="AQ13" ca="1">ManualLookup(AD13,BoxVal(ROW(AD13),4,COLUMN(AQ11)),INDIRECT(DQ$3))</f>
        <v>00</v>
      </c>
      <c r="AR13" s="36" t="str" cm="1">
        <f t="array" aca="1" ref="AR13" ca="1">ManualLookup(AE13,BoxVal(ROW(AE13),4,COLUMN(AR11)),INDIRECT(DR$3))</f>
        <v>00</v>
      </c>
      <c r="AS13" s="36"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922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912</v>
      </c>
      <c r="U14" s="36" t="str">
        <f t="shared" ca="1" si="1"/>
        <v>0x33=-41.90,-41.55;</v>
      </c>
      <c r="V14" s="37">
        <v>-0.15</v>
      </c>
      <c r="W14" s="37"/>
      <c r="X14" s="38">
        <v>6.6474102079395028</v>
      </c>
      <c r="Y14" s="38">
        <v>6.6549999999999097</v>
      </c>
      <c r="Z14" s="55">
        <f t="shared" ca="1" si="2"/>
        <v>6.6499999999999995</v>
      </c>
      <c r="AA14" s="39" t="s">
        <v>894</v>
      </c>
      <c r="AB14" s="40">
        <v>4</v>
      </c>
      <c r="AC14" s="40" t="s">
        <v>578</v>
      </c>
      <c r="AD14" s="40">
        <v>1</v>
      </c>
      <c r="AE14" s="41">
        <v>0</v>
      </c>
      <c r="AF14" s="42">
        <v>-41.9</v>
      </c>
      <c r="AG14" s="47">
        <f t="shared" si="9"/>
        <v>-41.55</v>
      </c>
      <c r="AH14" s="43">
        <f t="shared" ca="1" si="4"/>
        <v>-35.25</v>
      </c>
      <c r="AI14" s="43">
        <f t="shared" ca="1" si="5"/>
        <v>-34.9</v>
      </c>
      <c r="AJ14" s="44" cm="1">
        <f t="array" aca="1" ref="AJ14" ca="1" xml:space="preserve">
N("initial sens-loopgain")+
$AF14-BoxVal(ROW($AA14),26,COLUMN(INDIRECT("T"&amp;(INT(ROW($AA31)/65))*65+2)))</f>
        <v>-42.327999999999996</v>
      </c>
      <c r="AK14" s="44">
        <f t="shared" ca="1" si="6"/>
        <v>-41.977999999999994</v>
      </c>
      <c r="AL14" s="44" cm="1">
        <f t="array" aca="1" ref="AL14" ca="1" xml:space="preserve">
N("initial sens-loopgain-gain-gain ref-vcm")+
$AH14-
BoxVal(ROW($AA14),26,COLUMN(INDIRECT("T"&amp;(INT(ROW($AA31)/65))*65+2)))-
$AB14-
$W14-
IFERROR(VLOOKUP($AC14,$CT$1:$DC$31,7,FALSE),0)</f>
        <v>-39.677999999999997</v>
      </c>
      <c r="AM14" s="44">
        <f t="shared" ca="1" si="7"/>
        <v>-39.327999999999996</v>
      </c>
      <c r="AN14" s="36" t="str">
        <f t="shared" ca="1" si="3"/>
        <v>30</v>
      </c>
      <c r="AO14" s="36" t="str" cm="1">
        <f t="array" aca="1" ref="AO14" ca="1">ManualLookup(AB14,BoxVal(ROW(AB14),4,COLUMN(AO12)),INDIRECT(DO$3))</f>
        <v>03</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930</v>
      </c>
      <c r="EC14" s="25" t="s">
        <v>925</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913</v>
      </c>
      <c r="U15" s="36" t="str">
        <f t="shared" ca="1" si="1"/>
        <v>0xB3=-42.35,-41.90;</v>
      </c>
      <c r="V15" s="37">
        <v>-0.15</v>
      </c>
      <c r="W15" s="37"/>
      <c r="X15" s="38">
        <v>7.1344397759103471</v>
      </c>
      <c r="Y15" s="38">
        <v>7.1939999999998845</v>
      </c>
      <c r="Z15" s="55">
        <f t="shared" ca="1" si="2"/>
        <v>7.1499999999999995</v>
      </c>
      <c r="AA15" s="39" t="s">
        <v>894</v>
      </c>
      <c r="AB15" s="40">
        <v>4</v>
      </c>
      <c r="AC15" s="40" t="s">
        <v>579</v>
      </c>
      <c r="AD15" s="40">
        <v>1</v>
      </c>
      <c r="AE15" s="41">
        <v>0</v>
      </c>
      <c r="AF15" s="42">
        <v>-42.35</v>
      </c>
      <c r="AG15" s="47">
        <f t="shared" si="9"/>
        <v>-41.9</v>
      </c>
      <c r="AH15" s="43">
        <f t="shared" ca="1" si="4"/>
        <v>-35.200000000000003</v>
      </c>
      <c r="AI15" s="43">
        <f t="shared" ca="1" si="5"/>
        <v>-34.75</v>
      </c>
      <c r="AJ15" s="44" cm="1">
        <f t="array" aca="1" ref="AJ15" ca="1" xml:space="preserve">
N("initial sens-loopgain")+
$AF15-BoxVal(ROW($AA15),26,COLUMN(INDIRECT("T"&amp;(INT(ROW($AA32)/65))*65+2)))</f>
        <v>-42.777999999999999</v>
      </c>
      <c r="AK15" s="44">
        <f t="shared" ca="1" si="6"/>
        <v>-42.327999999999996</v>
      </c>
      <c r="AL15" s="44" cm="1">
        <f t="array" aca="1" ref="AL15" ca="1" xml:space="preserve">
N("initial sens-loopgain-gain-gain ref-vcm")+
$AH15-
BoxVal(ROW($AA15),26,COLUMN(INDIRECT("T"&amp;(INT(ROW($AA32)/65))*65+2)))-
$AB15-
$W15-
IFERROR(VLOOKUP($AC15,$CT$1:$DC$31,7,FALSE),0)</f>
        <v>-40.128</v>
      </c>
      <c r="AM15" s="44">
        <f t="shared" ca="1" si="7"/>
        <v>-39.677999999999997</v>
      </c>
      <c r="AN15" s="36" t="str">
        <f t="shared" ca="1" si="3"/>
        <v>30</v>
      </c>
      <c r="AO15" s="36" t="str" cm="1">
        <f t="array" aca="1" ref="AO15" ca="1">ManualLookup(AB15,BoxVal(ROW(AB15),4,COLUMN(AO13)),INDIRECT(DO$3))</f>
        <v>03</v>
      </c>
      <c r="AP15" s="36" t="str" cm="1">
        <f t="array" aca="1" ref="AP15" ca="1">ManualLookup(AC15,BoxVal(ROW(AC15),4,COLUMN(AP13)),INDIRECT(DP$3))</f>
        <v>80</v>
      </c>
      <c r="AQ15" s="36" t="str" cm="1">
        <f t="array" aca="1" ref="AQ15" ca="1">ManualLookup(AD15,BoxVal(ROW(AD15),4,COLUMN(AQ13)),INDIRECT(DQ$3))</f>
        <v>00</v>
      </c>
      <c r="AR15" s="36" t="str" cm="1">
        <f t="array" aca="1" ref="AR15" ca="1">ManualLookup(AE15,BoxVal(ROW(AE15),4,COLUMN(AR13)),INDIRECT(DR$3))</f>
        <v>00</v>
      </c>
      <c r="AS15" s="36" t="s">
        <v>1047</v>
      </c>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926</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0xBA=-42.50,-42.35;</v>
      </c>
      <c r="V16" s="37">
        <v>-0.2</v>
      </c>
      <c r="W16" s="37"/>
      <c r="X16" s="38">
        <v>7.2592753623188404</v>
      </c>
      <c r="Y16" s="38">
        <v>7.2569999999998815</v>
      </c>
      <c r="Z16" s="55">
        <f t="shared" ca="1" si="2"/>
        <v>7.2453600000000016</v>
      </c>
      <c r="AA16" s="39" t="s">
        <v>894</v>
      </c>
      <c r="AB16" s="40">
        <v>3</v>
      </c>
      <c r="AC16" s="40" t="s">
        <v>579</v>
      </c>
      <c r="AD16" s="40">
        <v>1.0556000000000001</v>
      </c>
      <c r="AE16" s="41">
        <v>0</v>
      </c>
      <c r="AF16" s="42">
        <v>-42.5</v>
      </c>
      <c r="AG16" s="47">
        <f t="shared" si="9"/>
        <v>-42.35</v>
      </c>
      <c r="AH16" s="43">
        <f t="shared" ca="1" si="4"/>
        <v>-35.254639999999995</v>
      </c>
      <c r="AI16" s="43">
        <f t="shared" ca="1" si="5"/>
        <v>-35.104640000000003</v>
      </c>
      <c r="AJ16" s="44" cm="1">
        <f t="array" aca="1" ref="AJ16" ca="1" xml:space="preserve">
N("initial sens-loopgain")+
$AF16-BoxVal(ROW($AA16),26,COLUMN(INDIRECT("T"&amp;(INT(ROW($AA33)/65))*65+2)))</f>
        <v>-42.927999999999997</v>
      </c>
      <c r="AK16" s="44">
        <f t="shared" ca="1" si="6"/>
        <v>-42.777999999999999</v>
      </c>
      <c r="AL16" s="44" cm="1">
        <f t="array" aca="1" ref="AL16" ca="1" xml:space="preserve">
N("initial sens-loopgain-gain-gain ref-vcm")+
$AH16-
BoxVal(ROW($AA16),26,COLUMN(INDIRECT("T"&amp;(INT(ROW($AA33)/65))*65+2)))-
$AB16-
$W16-
IFERROR(VLOOKUP($AC16,$CT$1:$DC$31,7,FALSE),0)</f>
        <v>-39.182639999999992</v>
      </c>
      <c r="AM16" s="44">
        <f t="shared" ca="1" si="7"/>
        <v>-39.032639999999994</v>
      </c>
      <c r="AN16" s="36" t="str">
        <f t="shared" ca="1" si="3"/>
        <v>30</v>
      </c>
      <c r="AO16" s="36" t="str" cm="1">
        <f t="array" aca="1" ref="AO16" ca="1">ManualLookup(AB16,BoxVal(ROW(AB16),4,COLUMN(AO14)),INDIRECT(DO$3))</f>
        <v>02</v>
      </c>
      <c r="AP16" s="36" t="str" cm="1">
        <f t="array" aca="1" ref="AP16" ca="1">ManualLookup(AC16,BoxVal(ROW(AC16),4,COLUMN(AP14)),INDIRECT(DP$3))</f>
        <v>80</v>
      </c>
      <c r="AQ16" s="36" t="str" cm="1">
        <f t="array" aca="1" ref="AQ16" ca="1">ManualLookup(AD16,BoxVal(ROW(AD16),4,COLUMN(AQ14)),INDIRECT(DQ$3))</f>
        <v>08</v>
      </c>
      <c r="AR16" s="36" t="str" cm="1">
        <f t="array" aca="1" ref="AR16" ca="1">ManualLookup(AE16,BoxVal(ROW(AE16),4,COLUMN(AR14)),INDIRECT(DR$3))</f>
        <v>00</v>
      </c>
      <c r="AS16" s="36" t="s">
        <v>1047</v>
      </c>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5"/>
      <c r="EC16" s="25" t="s">
        <v>927</v>
      </c>
      <c r="ED16" s="25"/>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0x3B=-42.80,-42.50;</v>
      </c>
      <c r="V17" s="37">
        <v>-0.4</v>
      </c>
      <c r="W17" s="37"/>
      <c r="X17" s="38">
        <v>7.5501923076923116</v>
      </c>
      <c r="Y17" s="38">
        <v>7.6069999999998652</v>
      </c>
      <c r="Z17" s="55">
        <f t="shared" ca="1" si="2"/>
        <v>7.5453600000000014</v>
      </c>
      <c r="AA17" s="39" t="s">
        <v>894</v>
      </c>
      <c r="AB17" s="40">
        <v>4</v>
      </c>
      <c r="AC17" s="40" t="s">
        <v>578</v>
      </c>
      <c r="AD17" s="40">
        <v>1.0556000000000001</v>
      </c>
      <c r="AE17" s="41">
        <v>0</v>
      </c>
      <c r="AF17" s="42">
        <v>-42.8</v>
      </c>
      <c r="AG17" s="47">
        <f t="shared" si="9"/>
        <v>-42.5</v>
      </c>
      <c r="AH17" s="43">
        <f t="shared" ca="1" si="4"/>
        <v>-35.254639999999995</v>
      </c>
      <c r="AI17" s="43">
        <f t="shared" ca="1" si="5"/>
        <v>-34.954639999999998</v>
      </c>
      <c r="AJ17" s="44" cm="1">
        <f t="array" aca="1" ref="AJ17" ca="1" xml:space="preserve">
N("initial sens-loopgain")+
$AF17-BoxVal(ROW($AA17),26,COLUMN(INDIRECT("T"&amp;(INT(ROW($AA34)/65))*65+2)))</f>
        <v>-43.227999999999994</v>
      </c>
      <c r="AK17" s="44">
        <f t="shared" ca="1" si="6"/>
        <v>-42.927999999999997</v>
      </c>
      <c r="AL17" s="44" cm="1">
        <f t="array" aca="1" ref="AL17" ca="1" xml:space="preserve">
N("initial sens-loopgain-gain-gain ref-vcm")+
$AH17-
BoxVal(ROW($AA17),26,COLUMN(INDIRECT("T"&amp;(INT(ROW($AA34)/65))*65+2)))-
$AB17-
$W17-
IFERROR(VLOOKUP($AC17,$CT$1:$DC$31,7,FALSE),0)</f>
        <v>-39.682639999999992</v>
      </c>
      <c r="AM17" s="44">
        <f t="shared" ca="1" si="7"/>
        <v>-39.382639999999995</v>
      </c>
      <c r="AN17" s="36" t="str">
        <f t="shared" ca="1" si="3"/>
        <v>30</v>
      </c>
      <c r="AO17" s="36" t="str" cm="1">
        <f t="array" aca="1" ref="AO17" ca="1">ManualLookup(AB17,BoxVal(ROW(AB17),4,COLUMN(AO15)),INDIRECT(DO$3))</f>
        <v>03</v>
      </c>
      <c r="AP17" s="36" t="str" cm="1">
        <f t="array" aca="1" ref="AP17" ca="1">ManualLookup(AC17,BoxVal(ROW(AC17),4,COLUMN(AP15)),INDIRECT(DP$3))</f>
        <v>00</v>
      </c>
      <c r="AQ17" s="36" t="str" cm="1">
        <f t="array" aca="1" ref="AQ17" ca="1">ManualLookup(AD17,BoxVal(ROW(AD17),4,COLUMN(AQ15)),INDIRECT(DQ$3))</f>
        <v>08</v>
      </c>
      <c r="AR17" s="36" t="str" cm="1">
        <f t="array" aca="1" ref="AR17" ca="1">ManualLookup(AE17,BoxVal(ROW(AE17),4,COLUMN(AR15)),INDIRECT(DR$3))</f>
        <v>00</v>
      </c>
      <c r="AS17" s="36" t="s">
        <v>1047</v>
      </c>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5"/>
      <c r="EC17" s="25" t="s">
        <v>928</v>
      </c>
      <c r="ED17" s="25"/>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t="str">
        <f t="shared" ca="1" si="1"/>
        <v>0xBB=-43.40,-42.80;</v>
      </c>
      <c r="V18" s="37">
        <v>-0.4</v>
      </c>
      <c r="W18" s="37"/>
      <c r="X18" s="38">
        <v>8.0215853658536584</v>
      </c>
      <c r="Y18" s="38">
        <v>7.9919999999998472</v>
      </c>
      <c r="Z18" s="55">
        <f t="shared" ca="1" si="2"/>
        <v>8.0453600000000005</v>
      </c>
      <c r="AA18" s="39" t="s">
        <v>894</v>
      </c>
      <c r="AB18" s="40">
        <v>4</v>
      </c>
      <c r="AC18" s="40" t="s">
        <v>579</v>
      </c>
      <c r="AD18" s="40">
        <v>1.0556000000000001</v>
      </c>
      <c r="AE18" s="41">
        <v>0</v>
      </c>
      <c r="AF18" s="42">
        <v>-43.4</v>
      </c>
      <c r="AG18" s="47">
        <f t="shared" si="9"/>
        <v>-42.8</v>
      </c>
      <c r="AH18" s="43">
        <f t="shared" ca="1" si="4"/>
        <v>-35.354639999999996</v>
      </c>
      <c r="AI18" s="43">
        <f t="shared" ca="1" si="5"/>
        <v>-34.754639999999995</v>
      </c>
      <c r="AJ18" s="44" cm="1">
        <f t="array" aca="1" ref="AJ18" ca="1" xml:space="preserve">
N("initial sens-loopgain")+
$AF18-BoxVal(ROW($AA18),26,COLUMN(INDIRECT("T"&amp;(INT(ROW($AA35)/65))*65+2)))</f>
        <v>-43.827999999999996</v>
      </c>
      <c r="AK18" s="44">
        <f t="shared" ca="1" si="6"/>
        <v>-43.227999999999994</v>
      </c>
      <c r="AL18" s="44" cm="1">
        <f t="array" aca="1" ref="AL18" ca="1" xml:space="preserve">
N("initial sens-loopgain-gain-gain ref-vcm")+
$AH18-
BoxVal(ROW($AA18),26,COLUMN(INDIRECT("T"&amp;(INT(ROW($AA35)/65))*65+2)))-
$AB18-
$W18-
IFERROR(VLOOKUP($AC18,$CT$1:$DC$31,7,FALSE),0)</f>
        <v>-40.282639999999994</v>
      </c>
      <c r="AM18" s="44">
        <f t="shared" ca="1" si="7"/>
        <v>-39.682639999999992</v>
      </c>
      <c r="AN18" s="36" t="str">
        <f t="shared" ca="1" si="3"/>
        <v>30</v>
      </c>
      <c r="AO18" s="36" t="str" cm="1">
        <f t="array" aca="1" ref="AO18" ca="1">ManualLookup(AB18,BoxVal(ROW(AB18),4,COLUMN(AO16)),INDIRECT(DO$3))</f>
        <v>03</v>
      </c>
      <c r="AP18" s="36" t="str" cm="1">
        <f t="array" aca="1" ref="AP18" ca="1">ManualLookup(AC18,BoxVal(ROW(AC18),4,COLUMN(AP16)),INDIRECT(DP$3))</f>
        <v>80</v>
      </c>
      <c r="AQ18" s="36" t="str" cm="1">
        <f t="array" aca="1" ref="AQ18" ca="1">ManualLookup(AD18,BoxVal(ROW(AD18),4,COLUMN(AQ16)),INDIRECT(DQ$3))</f>
        <v>08</v>
      </c>
      <c r="AR18" s="36" t="str" cm="1">
        <f t="array" aca="1" ref="AR18" ca="1">ManualLookup(AE18,BoxVal(ROW(AE18),4,COLUMN(AR16)),INDIRECT(DR$3))</f>
        <v>00</v>
      </c>
      <c r="AS18" s="36" t="s">
        <v>1047</v>
      </c>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c r="EC18" s="22" t="s">
        <v>929</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VLOOKUP(T4,MPN!$A$1:$E$997,4,FALSE)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674</v>
      </c>
      <c r="EC19" s="22" t="s">
        <v>849</v>
      </c>
      <c r="ED19" s="22" t="s">
        <v>850</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2" t="s">
        <v>672</v>
      </c>
      <c r="EC20" s="22" t="s">
        <v>677</v>
      </c>
      <c r="ED20" s="22"/>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t="s">
        <v>625</v>
      </c>
      <c r="EC21" s="25" t="s">
        <v>851</v>
      </c>
      <c r="ED21" s="25" t="s">
        <v>626</v>
      </c>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VLOOKUP($T4,MPN!$A$1:$E$497,2,FALSE)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5"/>
      <c r="EC22" s="25" t="s">
        <v>923</v>
      </c>
      <c r="ED22" s="25"/>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c r="EC23" s="22" t="s">
        <v>924</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853</v>
      </c>
      <c r="EC24" s="25" t="s">
        <v>854</v>
      </c>
      <c r="ED24" s="25" t="s">
        <v>856</v>
      </c>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VLOOKUP($T4,MPN!$A$1:$E$497,5,FALSE)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855</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0.42799999999999999</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t="s">
        <v>673</v>
      </c>
      <c r="EC26" s="22" t="s">
        <v>932</v>
      </c>
      <c r="ED26" s="22" t="s">
        <v>931</v>
      </c>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6</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c r="EC27" s="22" t="s">
        <v>933</v>
      </c>
      <c r="ED27" s="22"/>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45851</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t="s">
        <v>860</v>
      </c>
      <c r="EC28" s="25" t="s">
        <v>861</v>
      </c>
      <c r="ED28" s="25" t="s">
        <v>865</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862</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14</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5"/>
      <c r="EC30" s="25" t="s">
        <v>863</v>
      </c>
      <c r="ED30" s="25"/>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c r="EC31" s="22" t="s">
        <v>864</v>
      </c>
      <c r="ED31" s="22"/>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720~900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5" t="s">
        <v>866</v>
      </c>
      <c r="EC32" s="25" t="s">
        <v>656</v>
      </c>
      <c r="ED32" s="25" t="s">
        <v>657</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c r="EC33" s="22" t="s">
        <v>658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632</v>
      </c>
      <c r="EC34" s="25" t="s">
        <v>867</v>
      </c>
      <c r="ED34" s="25" t="s">
        <v>633</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7.6V(7.42V)</v>
      </c>
      <c r="T35" s="3">
        <v>-1.45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2"/>
      <c r="EC35" s="22" t="s">
        <v>868</v>
      </c>
      <c r="ED35" s="22"/>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8.5V(8.26V)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t="s">
        <v>869</v>
      </c>
      <c r="EC36" s="25" t="s">
        <v>870</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9.4V(9.08V)</v>
      </c>
      <c r="T37" s="3">
        <v>1.55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871</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10.3V(9.92V)</v>
      </c>
      <c r="T38" s="3">
        <v>2.8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1016</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11.2V(10.76V)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873</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12V(11.61V)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874</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12.9V(12.44V)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c r="EC41" s="22" t="s">
        <v>875</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13.8V(13.34V)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2" t="s">
        <v>635</v>
      </c>
      <c r="EC42" s="22" t="s">
        <v>660</v>
      </c>
      <c r="ED42" s="22" t="s">
        <v>934</v>
      </c>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876</v>
      </c>
      <c r="EC43" s="25" t="s">
        <v>939</v>
      </c>
      <c r="ED43" s="25" t="s">
        <v>938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940</v>
      </c>
      <c r="ED44" s="22" t="s">
        <v>1017</v>
      </c>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935</v>
      </c>
      <c r="EC45" s="25" t="s">
        <v>944</v>
      </c>
      <c r="ED45" s="25" t="s">
        <v>878</v>
      </c>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t="s">
        <v>945</v>
      </c>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2"/>
      <c r="EC47" s="22" t="s">
        <v>1011</v>
      </c>
      <c r="ED47" s="22"/>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t="s">
        <v>882</v>
      </c>
      <c r="EC48" s="25" t="s">
        <v>941</v>
      </c>
      <c r="ED48" s="25" t="s">
        <v>1012</v>
      </c>
    </row>
    <row r="49" spans="1:134"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c r="AT49" s="34"/>
      <c r="DX49" s="24"/>
      <c r="EB49" s="25"/>
      <c r="EC49" s="25"/>
      <c r="ED49" s="25" t="s">
        <v>1013</v>
      </c>
    </row>
    <row r="50" spans="1:134"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c r="AT50" s="34"/>
      <c r="DX50" s="24"/>
      <c r="EB50" s="25"/>
      <c r="EC50" s="25"/>
      <c r="ED50" s="25" t="s">
        <v>1014</v>
      </c>
    </row>
    <row r="51" spans="1:134"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c r="AT51" s="34"/>
      <c r="DX51" s="24"/>
      <c r="EB51" s="25"/>
      <c r="EC51" s="25"/>
      <c r="ED51" s="25"/>
    </row>
    <row r="52" spans="1:134"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c r="AT52" s="34"/>
      <c r="DX52" s="24"/>
      <c r="EB52" s="25"/>
      <c r="EC52" s="25"/>
      <c r="ED52" s="25"/>
    </row>
    <row r="53" spans="1:134"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c r="AT53" s="34"/>
      <c r="DX53" s="24"/>
      <c r="EB53" s="25"/>
      <c r="EC53" s="25"/>
      <c r="ED53" s="25"/>
    </row>
    <row r="54" spans="1:134"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c r="AT54" s="34"/>
      <c r="DX54" s="24"/>
      <c r="EB54" s="25"/>
      <c r="EC54" s="25"/>
      <c r="ED54" s="25"/>
    </row>
    <row r="55" spans="1:134"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c r="AT55" s="34"/>
      <c r="DX55" s="24"/>
      <c r="EB55" s="25"/>
      <c r="EC55" s="25"/>
      <c r="ED55" s="25"/>
    </row>
    <row r="56" spans="1:134"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c r="AT56" s="34"/>
      <c r="DX56" s="24"/>
      <c r="EB56" s="25"/>
      <c r="EC56" s="25"/>
      <c r="ED56" s="25"/>
    </row>
    <row r="57" spans="1:134"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c r="AT57" s="34"/>
      <c r="DX57" s="24"/>
      <c r="EB57" s="25"/>
      <c r="EC57" s="25"/>
      <c r="ED57" s="25"/>
    </row>
    <row r="58" spans="1:134"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c r="AT58" s="34"/>
      <c r="DX58" s="24"/>
      <c r="EB58" s="25"/>
      <c r="EC58" s="25"/>
    </row>
    <row r="59" spans="1:134"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c r="AT59" s="34"/>
      <c r="DX59" s="24"/>
      <c r="EB59" s="25"/>
      <c r="EC59" s="25"/>
      <c r="ED59" s="25"/>
    </row>
    <row r="60" spans="1:134"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c r="AT60" s="34"/>
      <c r="DX60" s="24"/>
      <c r="EB60" s="25"/>
      <c r="EC60" s="25"/>
      <c r="ED60" s="25"/>
    </row>
    <row r="61" spans="1:134"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c r="AT61" s="34"/>
      <c r="DX61" s="24"/>
      <c r="EB61" s="25"/>
      <c r="EC61" s="25"/>
      <c r="ED61" s="25"/>
    </row>
    <row r="62" spans="1:134"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c r="AT62" s="34"/>
      <c r="DX62" s="24"/>
      <c r="EB62" s="25"/>
      <c r="EC62" s="25"/>
      <c r="ED62" s="25"/>
    </row>
    <row r="63" spans="1:134"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c r="AT63" s="34"/>
      <c r="DX63" s="24"/>
      <c r="EB63" s="25"/>
      <c r="EC63" s="25"/>
      <c r="ED63" s="25"/>
    </row>
    <row r="64" spans="1:134"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c r="AT64" s="34"/>
      <c r="DX64" s="24"/>
      <c r="EB64" s="25"/>
      <c r="EC64" s="25"/>
      <c r="ED64" s="25"/>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961</v>
      </c>
      <c r="V66" s="12"/>
      <c r="W66" s="65"/>
      <c r="X66" s="12"/>
      <c r="Y66" s="7" t="str">
        <f>VLOOKUP(U66,$DX$1:$DZ$21,3,FALSE)</f>
        <v>100duty , 1x_ibias , nosel_voutp , 80mfs_vth , 720mvos(hclamph_dio) , 1.56v_VADC , en_diglpf , 37both , 0.67x_adciq ,  lowoffset</v>
      </c>
      <c r="AD66" s="8"/>
    </row>
    <row r="67" spans="19:45" ht="30" customHeight="1" x14ac:dyDescent="0.25">
      <c r="S67" s="7" t="s">
        <v>24</v>
      </c>
      <c r="T67" s="15" t="s">
        <v>450</v>
      </c>
      <c r="U67" s="5" t="s">
        <v>23</v>
      </c>
      <c r="V67" s="7" t="str">
        <f>VLOOKUP(U66,$DX$1:$DZ$21,2,FALSE)</f>
        <v>bit26,19,17,39,34,16,33,31,24,20</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915</v>
      </c>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910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High(2~4dB)</v>
      </c>
      <c r="AP69" s="56" t="str">
        <f>VLOOKUP($T77,$DE$1:$DJ$31,4,FALSE)</f>
        <v>Only(0.75vcm)</v>
      </c>
      <c r="AQ69" s="56" t="str">
        <f>VLOOKUP($T77,$DE$1:$DJ$31,5,FALSE)</f>
        <v>Full</v>
      </c>
      <c r="AR69" s="56" t="str">
        <f>VLOOKUP($T77,$DE$1:$DJ$31,6,FALSE)</f>
        <v>non</v>
      </c>
      <c r="AS69" s="35" t="s">
        <v>1015</v>
      </c>
    </row>
    <row r="70" spans="19:45" ht="30" customHeight="1" x14ac:dyDescent="0.25">
      <c r="S70" s="7" t="s">
        <v>18</v>
      </c>
      <c r="T70" s="15" t="s">
        <v>911</v>
      </c>
      <c r="U70" s="36" t="str">
        <f t="shared" ref="U70:U83" ca="1" si="10">ConfigCode($AA70,$AN70,$AO70,$AP70,$AQ70,$AR70,$AF70,$AG70,2)</f>
        <v>0x12=-38.25,-37.70;</v>
      </c>
      <c r="V70" s="37"/>
      <c r="W70" s="37"/>
      <c r="X70" s="38">
        <v>3.0500000000000043</v>
      </c>
      <c r="Y70" s="38">
        <v>3.0500000000000176</v>
      </c>
      <c r="Z70" s="55">
        <f t="shared" ref="Z70:Z83" ca="1" si="11" xml:space="preserve">
N("vbias,vlookup vbias range")+
VLOOKUP($AA70,INDIRECT(BoxVal(ROW($AA70),34,COLUMN(T66))),2,FALSE)+
N("gain")+
$AB70+
N("vcm")+
VLOOKUP($AC70,$CT$1:$DC$31,7,FALSE)+
N("(vbias*vcp*vbg-vbias)*sensor ratio")+
VbiasCal($AA70,$AD70,$AE70,BoxVal(ROW($AC70),18,COLUMN($T$22)))+
N("vbias ref+gain ref")+
$V70+$W70</f>
        <v>3</v>
      </c>
      <c r="AA70" s="39" t="s">
        <v>892</v>
      </c>
      <c r="AB70" s="40">
        <v>3</v>
      </c>
      <c r="AC70" s="40" t="s">
        <v>578</v>
      </c>
      <c r="AD70" s="40">
        <v>1</v>
      </c>
      <c r="AE70" s="41">
        <v>0</v>
      </c>
      <c r="AF70" s="42">
        <v>-38.25</v>
      </c>
      <c r="AG70" s="42">
        <v>-37.700000000000003</v>
      </c>
      <c r="AH70" s="43">
        <f ca="1">$AF70+$Z70</f>
        <v>-35.25</v>
      </c>
      <c r="AI70" s="43">
        <f ca="1">$AG70+$Z70</f>
        <v>-34.700000000000003</v>
      </c>
      <c r="AJ70" s="44" cm="1">
        <f t="array" aca="1" ref="AJ70" ca="1" xml:space="preserve">
N("initial sens-loopgain")+
$AF70-BoxVal(ROW($AA70),26,COLUMN(INDIRECT("T"&amp;(INT(ROW($AA87)/65))*65+2)))</f>
        <v>-38.677999999999997</v>
      </c>
      <c r="AK70" s="44">
        <f t="shared" ref="AK70:AK83" ca="1" si="12">AJ70+(AG70-AF70)</f>
        <v>-38.128</v>
      </c>
      <c r="AL70" s="44" cm="1">
        <f t="array" aca="1" ref="AL70" ca="1" xml:space="preserve">
N("initial sens-loopgain-gain-gain ref-vcm")+
$AH70-
BoxVal(ROW($AA70),26,COLUMN(INDIRECT("T"&amp;(INT(ROW($AA87)/65))*65+2)))-
$AB70-
$W70-
IFERROR(VLOOKUP($AC70,$CT$1:$DC$31,7,FALSE),0)</f>
        <v>-38.677999999999997</v>
      </c>
      <c r="AM70" s="44">
        <f t="shared" ref="AM70:AM83" ca="1" si="13">AL70+(AG70-AF70)</f>
        <v>-38.128</v>
      </c>
      <c r="AN70" s="36" t="str">
        <f t="shared" ref="AN70:AN83"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0x92=-38.75,-38.25;</v>
      </c>
      <c r="V71" s="46"/>
      <c r="W71" s="37"/>
      <c r="X71" s="38">
        <v>3.6015384615384631</v>
      </c>
      <c r="Y71" s="38">
        <v>3.5400000000000258</v>
      </c>
      <c r="Z71" s="55">
        <f t="shared" ca="1" si="11"/>
        <v>3.5</v>
      </c>
      <c r="AA71" s="39" t="s">
        <v>892</v>
      </c>
      <c r="AB71" s="40">
        <v>3</v>
      </c>
      <c r="AC71" s="40" t="s">
        <v>579</v>
      </c>
      <c r="AD71" s="40">
        <v>1</v>
      </c>
      <c r="AE71" s="41">
        <v>0</v>
      </c>
      <c r="AF71" s="42">
        <v>-38.75</v>
      </c>
      <c r="AG71" s="47">
        <f>AF70</f>
        <v>-38.25</v>
      </c>
      <c r="AH71" s="43">
        <f t="shared" ref="AH71:AH83" ca="1" si="15">$AF71+$Z71</f>
        <v>-35.25</v>
      </c>
      <c r="AI71" s="43">
        <f t="shared" ref="AI71:AI83" ca="1" si="16">$AG71+$Z71</f>
        <v>-34.75</v>
      </c>
      <c r="AJ71" s="44" cm="1">
        <f t="array" aca="1" ref="AJ71" ca="1" xml:space="preserve">
N("initial sens-loopgain")+
$AF71-BoxVal(ROW($AA71),26,COLUMN(INDIRECT("T"&amp;(INT(ROW($AA88)/65))*65+2)))</f>
        <v>-39.177999999999997</v>
      </c>
      <c r="AK71" s="44">
        <f t="shared" ca="1" si="12"/>
        <v>-38.677999999999997</v>
      </c>
      <c r="AL71" s="44" cm="1">
        <f t="array" aca="1" ref="AL71" ca="1" xml:space="preserve">
N("initial sens-loopgain-gain-gain ref-vcm")+
$AH71-
BoxVal(ROW($AA71),26,COLUMN(INDIRECT("T"&amp;(INT(ROW($AA88)/65))*65+2)))-
$AB71-
$W71-
IFERROR(VLOOKUP($AC71,$CT$1:$DC$31,7,FALSE),0)</f>
        <v>-39.177999999999997</v>
      </c>
      <c r="AM71" s="44">
        <f t="shared" ca="1" si="13"/>
        <v>-38.677999999999997</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10"/>
        <v>0x13=-39.25,-38.75;</v>
      </c>
      <c r="V72" s="37"/>
      <c r="W72" s="37"/>
      <c r="X72" s="38">
        <v>3.9243518518518523</v>
      </c>
      <c r="Y72" s="38">
        <v>3.9530000000000327</v>
      </c>
      <c r="Z72" s="55">
        <f t="shared" ca="1" si="11"/>
        <v>4</v>
      </c>
      <c r="AA72" s="39" t="s">
        <v>892</v>
      </c>
      <c r="AB72" s="40">
        <v>4</v>
      </c>
      <c r="AC72" s="40" t="s">
        <v>578</v>
      </c>
      <c r="AD72" s="40">
        <v>1</v>
      </c>
      <c r="AE72" s="41">
        <v>0</v>
      </c>
      <c r="AF72" s="42">
        <v>-39.25</v>
      </c>
      <c r="AG72" s="47">
        <f t="shared" ref="AG72:AG83" si="17">AF71</f>
        <v>-38.75</v>
      </c>
      <c r="AH72" s="43">
        <f t="shared" ca="1" si="15"/>
        <v>-35.25</v>
      </c>
      <c r="AI72" s="43">
        <f t="shared" ca="1" si="16"/>
        <v>-34.75</v>
      </c>
      <c r="AJ72" s="44" cm="1">
        <f t="array" aca="1" ref="AJ72" ca="1" xml:space="preserve">
N("initial sens-loopgain")+
$AF72-BoxVal(ROW($AA72),26,COLUMN(INDIRECT("T"&amp;(INT(ROW($AA89)/65))*65+2)))</f>
        <v>-39.677999999999997</v>
      </c>
      <c r="AK72" s="44">
        <f t="shared" ca="1" si="12"/>
        <v>-39.177999999999997</v>
      </c>
      <c r="AL72" s="44" cm="1">
        <f t="array" aca="1" ref="AL72" ca="1" xml:space="preserve">
N("initial sens-loopgain-gain-gain ref-vcm")+
$AH72-
BoxVal(ROW($AA72),26,COLUMN(INDIRECT("T"&amp;(INT(ROW($AA89)/65))*65+2)))-
$AB72-
$W72-
IFERROR(VLOOKUP($AC72,$CT$1:$DC$31,7,FALSE),0)</f>
        <v>-39.677999999999997</v>
      </c>
      <c r="AM72" s="44">
        <f t="shared" ca="1" si="13"/>
        <v>-39.177999999999997</v>
      </c>
      <c r="AN72" s="36" t="str">
        <f t="shared" ca="1" si="14"/>
        <v>10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892</v>
      </c>
      <c r="U73" s="36" t="str">
        <f t="shared" ca="1" si="10"/>
        <v>0x1A=-39.40,-39.25;</v>
      </c>
      <c r="V73" s="37">
        <v>0.1</v>
      </c>
      <c r="W73" s="37"/>
      <c r="X73" s="38">
        <v>4.0584536082474223</v>
      </c>
      <c r="Y73" s="38">
        <v>4.0160000000000329</v>
      </c>
      <c r="Z73" s="55">
        <f t="shared" ca="1" si="11"/>
        <v>4.0452000000000012</v>
      </c>
      <c r="AA73" s="39" t="s">
        <v>892</v>
      </c>
      <c r="AB73" s="40">
        <v>3</v>
      </c>
      <c r="AC73" s="40" t="s">
        <v>578</v>
      </c>
      <c r="AD73" s="40">
        <v>1.0556000000000001</v>
      </c>
      <c r="AE73" s="41">
        <v>0</v>
      </c>
      <c r="AF73" s="42">
        <v>-39.4</v>
      </c>
      <c r="AG73" s="47">
        <f t="shared" si="17"/>
        <v>-39.25</v>
      </c>
      <c r="AH73" s="43">
        <f t="shared" ca="1" si="15"/>
        <v>-35.354799999999997</v>
      </c>
      <c r="AI73" s="43">
        <f t="shared" ca="1" si="16"/>
        <v>-35.204799999999999</v>
      </c>
      <c r="AJ73" s="44" cm="1">
        <f t="array" aca="1" ref="AJ73" ca="1" xml:space="preserve">
N("initial sens-loopgain")+
$AF73-BoxVal(ROW($AA73),26,COLUMN(INDIRECT("T"&amp;(INT(ROW($AA90)/65))*65+2)))</f>
        <v>-39.827999999999996</v>
      </c>
      <c r="AK73" s="44">
        <f t="shared" ca="1" si="12"/>
        <v>-39.677999999999997</v>
      </c>
      <c r="AL73" s="44" cm="1">
        <f t="array" aca="1" ref="AL73" ca="1" xml:space="preserve">
N("initial sens-loopgain-gain-gain ref-vcm")+
$AH73-
BoxVal(ROW($AA73),26,COLUMN(INDIRECT("T"&amp;(INT(ROW($AA90)/65))*65+2)))-
$AB73-
$W73-
IFERROR(VLOOKUP($AC73,$CT$1:$DC$31,7,FALSE),0)</f>
        <v>-38.782799999999995</v>
      </c>
      <c r="AM73" s="44">
        <f t="shared" ca="1" si="13"/>
        <v>-38.632799999999996</v>
      </c>
      <c r="AN73" s="36" t="str">
        <f t="shared" ca="1" si="14"/>
        <v>10</v>
      </c>
      <c r="AO73" s="36" t="str" cm="1">
        <f t="array" aca="1" ref="AO73" ca="1">ManualLookup(AB73,BoxVal(ROW(AB73),4,COLUMN(AO71)),INDIRECT(DO$3))</f>
        <v>02</v>
      </c>
      <c r="AP73" s="36" t="str" cm="1">
        <f t="array" aca="1" ref="AP73" ca="1">ManualLookup(AC73,BoxVal(ROW(AC73),4,COLUMN(AP71)),INDIRECT(DP$3))</f>
        <v>00</v>
      </c>
      <c r="AQ73" s="36" t="str" cm="1">
        <f t="array" aca="1" ref="AQ73" ca="1">ManualLookup(AD73,BoxVal(ROW(AD73),4,COLUMN(AQ71)),INDIRECT(DQ$3))</f>
        <v>08</v>
      </c>
      <c r="AR73" s="36" t="str" cm="1">
        <f t="array" aca="1" ref="AR73" ca="1">ManualLookup(AE73,BoxVal(ROW(AE73),4,COLUMN(AR71)),INDIRECT(DR$3))</f>
        <v>00</v>
      </c>
      <c r="AS73" s="36" t="s">
        <v>1047</v>
      </c>
    </row>
    <row r="74" spans="19:45" ht="30" customHeight="1" x14ac:dyDescent="0.25">
      <c r="S74" s="7" t="s">
        <v>15</v>
      </c>
      <c r="T74" s="15" t="s">
        <v>801</v>
      </c>
      <c r="U74" s="36" t="str">
        <f t="shared" ca="1" si="10"/>
        <v>0x22=-39.80,-39.40;</v>
      </c>
      <c r="V74" s="37"/>
      <c r="W74" s="37"/>
      <c r="X74" s="38">
        <v>4.5800000000000027</v>
      </c>
      <c r="Y74" s="38">
        <v>4.5760000000000067</v>
      </c>
      <c r="Z74" s="55">
        <f t="shared" ca="1" si="11"/>
        <v>4.55</v>
      </c>
      <c r="AA74" s="39" t="s">
        <v>893</v>
      </c>
      <c r="AB74" s="40">
        <v>3</v>
      </c>
      <c r="AC74" s="40" t="s">
        <v>578</v>
      </c>
      <c r="AD74" s="40">
        <v>1</v>
      </c>
      <c r="AE74" s="41">
        <v>0</v>
      </c>
      <c r="AF74" s="42">
        <v>-39.799999999999997</v>
      </c>
      <c r="AG74" s="47">
        <f t="shared" si="17"/>
        <v>-39.4</v>
      </c>
      <c r="AH74" s="43">
        <f t="shared" ca="1" si="15"/>
        <v>-35.25</v>
      </c>
      <c r="AI74" s="43">
        <f t="shared" ca="1" si="16"/>
        <v>-34.85</v>
      </c>
      <c r="AJ74" s="44" cm="1">
        <f t="array" aca="1" ref="AJ74" ca="1" xml:space="preserve">
N("initial sens-loopgain")+
$AF74-BoxVal(ROW($AA74),26,COLUMN(INDIRECT("T"&amp;(INT(ROW($AA91)/65))*65+2)))</f>
        <v>-40.227999999999994</v>
      </c>
      <c r="AK74" s="44">
        <f t="shared" ca="1" si="12"/>
        <v>-39.827999999999996</v>
      </c>
      <c r="AL74" s="44" cm="1">
        <f t="array" aca="1" ref="AL74" ca="1" xml:space="preserve">
N("initial sens-loopgain-gain-gain ref-vcm")+
$AH74-
BoxVal(ROW($AA74),26,COLUMN(INDIRECT("T"&amp;(INT(ROW($AA91)/65))*65+2)))-
$AB74-
$W74-
IFERROR(VLOOKUP($AC74,$CT$1:$DC$31,7,FALSE),0)</f>
        <v>-38.677999999999997</v>
      </c>
      <c r="AM74" s="44">
        <f t="shared" ca="1" si="13"/>
        <v>-38.277999999999999</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800</v>
      </c>
      <c r="U75" s="36" t="str">
        <f t="shared" ca="1" si="10"/>
        <v>0xA2=-40.30,-39.80;</v>
      </c>
      <c r="V75" s="37"/>
      <c r="W75" s="37"/>
      <c r="X75" s="38">
        <v>5.1110761530210853</v>
      </c>
      <c r="Y75" s="38">
        <v>5.1009999999999822</v>
      </c>
      <c r="Z75" s="55">
        <f t="shared" ca="1" si="11"/>
        <v>5.05</v>
      </c>
      <c r="AA75" s="39" t="s">
        <v>893</v>
      </c>
      <c r="AB75" s="40">
        <v>3</v>
      </c>
      <c r="AC75" s="40" t="s">
        <v>579</v>
      </c>
      <c r="AD75" s="40">
        <v>1</v>
      </c>
      <c r="AE75" s="41">
        <v>0</v>
      </c>
      <c r="AF75" s="42">
        <v>-40.299999999999997</v>
      </c>
      <c r="AG75" s="47">
        <f t="shared" si="17"/>
        <v>-39.799999999999997</v>
      </c>
      <c r="AH75" s="43">
        <f t="shared" ca="1" si="15"/>
        <v>-35.25</v>
      </c>
      <c r="AI75" s="43">
        <f t="shared" ca="1" si="16"/>
        <v>-34.75</v>
      </c>
      <c r="AJ75" s="44" cm="1">
        <f t="array" aca="1" ref="AJ75" ca="1" xml:space="preserve">
N("initial sens-loopgain")+
$AF75-BoxVal(ROW($AA75),26,COLUMN(INDIRECT("T"&amp;(INT(ROW($AA92)/65))*65+2)))</f>
        <v>-40.727999999999994</v>
      </c>
      <c r="AK75" s="44">
        <f t="shared" ca="1" si="12"/>
        <v>-40.227999999999994</v>
      </c>
      <c r="AL75" s="44" cm="1">
        <f t="array" aca="1" ref="AL75" ca="1" xml:space="preserve">
N("initial sens-loopgain-gain-gain ref-vcm")+
$AH75-
BoxVal(ROW($AA75),26,COLUMN(INDIRECT("T"&amp;(INT(ROW($AA92)/65))*65+2)))-
$AB75-
$W75-
IFERROR(VLOOKUP($AC75,$CT$1:$DC$31,7,FALSE),0)</f>
        <v>-39.177999999999997</v>
      </c>
      <c r="AM75" s="44">
        <f t="shared" ca="1" si="13"/>
        <v>-38.677999999999997</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10"/>
        <v>0x23=-40.85,-40.30;</v>
      </c>
      <c r="V76" s="37"/>
      <c r="W76" s="37"/>
      <c r="X76" s="38"/>
      <c r="Y76" s="38"/>
      <c r="Z76" s="55">
        <f t="shared" ca="1" si="11"/>
        <v>5.55</v>
      </c>
      <c r="AA76" s="39" t="s">
        <v>893</v>
      </c>
      <c r="AB76" s="40">
        <v>4</v>
      </c>
      <c r="AC76" s="40" t="s">
        <v>578</v>
      </c>
      <c r="AD76" s="40">
        <v>1</v>
      </c>
      <c r="AE76" s="41">
        <v>0</v>
      </c>
      <c r="AF76" s="42">
        <v>-40.85</v>
      </c>
      <c r="AG76" s="47">
        <f t="shared" si="17"/>
        <v>-40.299999999999997</v>
      </c>
      <c r="AH76" s="43">
        <f t="shared" ca="1" si="15"/>
        <v>-35.300000000000004</v>
      </c>
      <c r="AI76" s="43">
        <f t="shared" ca="1" si="16"/>
        <v>-34.75</v>
      </c>
      <c r="AJ76" s="44" cm="1">
        <f t="array" aca="1" ref="AJ76" ca="1" xml:space="preserve">
N("initial sens-loopgain")+
$AF76-BoxVal(ROW($AA76),26,COLUMN(INDIRECT("T"&amp;(INT(ROW($AA93)/65))*65+2)))</f>
        <v>-41.277999999999999</v>
      </c>
      <c r="AK76" s="44">
        <f t="shared" ca="1" si="12"/>
        <v>-40.727999999999994</v>
      </c>
      <c r="AL76" s="44" cm="1">
        <f t="array" aca="1" ref="AL76" ca="1" xml:space="preserve">
N("initial sens-loopgain-gain-gain ref-vcm")+
$AH76-
BoxVal(ROW($AA76),26,COLUMN(INDIRECT("T"&amp;(INT(ROW($AA93)/65))*65+2)))-
$AB76-
$W76-
IFERROR(VLOOKUP($AC76,$CT$1:$DC$31,7,FALSE),0)</f>
        <v>-39.728000000000002</v>
      </c>
      <c r="AM76" s="44">
        <f t="shared" ca="1" si="13"/>
        <v>-39.177999999999997</v>
      </c>
      <c r="AN76" s="36" t="str">
        <f t="shared" ca="1" si="14"/>
        <v>20</v>
      </c>
      <c r="AO76" s="36" t="str" cm="1">
        <f t="array" aca="1" ref="AO76" ca="1">ManualLookup(AB76,BoxVal(ROW(AB76),4,COLUMN(AO74)),INDIRECT(DO$3))</f>
        <v>03</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899</v>
      </c>
      <c r="U77" s="36" t="str">
        <f t="shared" ca="1" si="10"/>
        <v>0xAA=-41.25,-40.85;</v>
      </c>
      <c r="V77" s="37"/>
      <c r="W77" s="37"/>
      <c r="X77" s="38">
        <v>6.0902072425829115</v>
      </c>
      <c r="Y77" s="38">
        <v>6.0809999999999365</v>
      </c>
      <c r="Z77" s="55">
        <f t="shared" ca="1" si="11"/>
        <v>6.0952800000000016</v>
      </c>
      <c r="AA77" s="39" t="s">
        <v>893</v>
      </c>
      <c r="AB77" s="40">
        <v>3</v>
      </c>
      <c r="AC77" s="40" t="s">
        <v>579</v>
      </c>
      <c r="AD77" s="40">
        <v>1.0556000000000001</v>
      </c>
      <c r="AE77" s="41">
        <v>0</v>
      </c>
      <c r="AF77" s="42">
        <v>-41.25</v>
      </c>
      <c r="AG77" s="47">
        <f t="shared" si="17"/>
        <v>-40.85</v>
      </c>
      <c r="AH77" s="43">
        <f t="shared" ca="1" si="15"/>
        <v>-35.154719999999998</v>
      </c>
      <c r="AI77" s="43">
        <f t="shared" ca="1" si="16"/>
        <v>-34.754719999999999</v>
      </c>
      <c r="AJ77" s="44" cm="1">
        <f t="array" aca="1" ref="AJ77" ca="1" xml:space="preserve">
N("initial sens-loopgain")+
$AF77-BoxVal(ROW($AA77),26,COLUMN(INDIRECT("T"&amp;(INT(ROW($AA94)/65))*65+2)))</f>
        <v>-41.677999999999997</v>
      </c>
      <c r="AK77" s="44">
        <f t="shared" ca="1" si="12"/>
        <v>-41.277999999999999</v>
      </c>
      <c r="AL77" s="44" cm="1">
        <f t="array" aca="1" ref="AL77" ca="1" xml:space="preserve">
N("initial sens-loopgain-gain-gain ref-vcm")+
$AH77-
BoxVal(ROW($AA77),26,COLUMN(INDIRECT("T"&amp;(INT(ROW($AA94)/65))*65+2)))-
$AB77-
$W77-
IFERROR(VLOOKUP($AC77,$CT$1:$DC$31,7,FALSE),0)</f>
        <v>-39.082719999999995</v>
      </c>
      <c r="AM77" s="44">
        <f t="shared" ca="1" si="13"/>
        <v>-38.682719999999996</v>
      </c>
      <c r="AN77" s="36" t="str">
        <f t="shared" ca="1" si="14"/>
        <v>20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08</v>
      </c>
      <c r="AR77" s="36" t="str" cm="1">
        <f t="array" aca="1" ref="AR77" ca="1">ManualLookup(AE77,BoxVal(ROW(AE77),4,COLUMN(AR75)),INDIRECT(DR$3))</f>
        <v>00</v>
      </c>
      <c r="AS77" s="36" t="s">
        <v>1047</v>
      </c>
    </row>
    <row r="78" spans="19:45" ht="30" customHeight="1" x14ac:dyDescent="0.25">
      <c r="S78" s="7" t="s">
        <v>20</v>
      </c>
      <c r="T78" s="15">
        <v>-38</v>
      </c>
      <c r="U78" s="36" t="str">
        <f t="shared" ca="1" si="10"/>
        <v>0xB2=-41.55,-41.25;</v>
      </c>
      <c r="V78" s="37"/>
      <c r="W78" s="37"/>
      <c r="X78" s="38">
        <v>6.3416869918699241</v>
      </c>
      <c r="Y78" s="38">
        <v>6.325999999999925</v>
      </c>
      <c r="Z78" s="55">
        <f t="shared" ca="1" si="11"/>
        <v>6.3</v>
      </c>
      <c r="AA78" s="39" t="s">
        <v>894</v>
      </c>
      <c r="AB78" s="40">
        <v>3</v>
      </c>
      <c r="AC78" s="40" t="s">
        <v>579</v>
      </c>
      <c r="AD78" s="40">
        <v>1</v>
      </c>
      <c r="AE78" s="41">
        <v>0</v>
      </c>
      <c r="AF78" s="42">
        <v>-41.55</v>
      </c>
      <c r="AG78" s="47">
        <f t="shared" si="17"/>
        <v>-41.25</v>
      </c>
      <c r="AH78" s="43">
        <f t="shared" ca="1" si="15"/>
        <v>-35.25</v>
      </c>
      <c r="AI78" s="43">
        <f t="shared" ca="1" si="16"/>
        <v>-34.950000000000003</v>
      </c>
      <c r="AJ78" s="44" cm="1">
        <f t="array" aca="1" ref="AJ78" ca="1" xml:space="preserve">
N("initial sens-loopgain")+
$AF78-BoxVal(ROW($AA78),26,COLUMN(INDIRECT("T"&amp;(INT(ROW($AA95)/65))*65+2)))</f>
        <v>-41.977999999999994</v>
      </c>
      <c r="AK78" s="44">
        <f t="shared" ca="1" si="12"/>
        <v>-41.677999999999997</v>
      </c>
      <c r="AL78" s="44" cm="1">
        <f t="array" aca="1" ref="AL78" ca="1" xml:space="preserve">
N("initial sens-loopgain-gain-gain ref-vcm")+
$AH78-
BoxVal(ROW($AA78),26,COLUMN(INDIRECT("T"&amp;(INT(ROW($AA95)/65))*65+2)))-
$AB78-
$W78-
IFERROR(VLOOKUP($AC78,$CT$1:$DC$31,7,FALSE),0)</f>
        <v>-39.177999999999997</v>
      </c>
      <c r="AM78" s="44">
        <f t="shared" ca="1" si="13"/>
        <v>-38.878</v>
      </c>
      <c r="AN78" s="36" t="str">
        <f t="shared" ca="1" si="14"/>
        <v>30</v>
      </c>
      <c r="AO78" s="36" t="str" cm="1">
        <f t="array" aca="1" ref="AO78" ca="1">ManualLookup(AB78,BoxVal(ROW(AB78),4,COLUMN(AO76)),INDIRECT(DO$3))</f>
        <v>02</v>
      </c>
      <c r="AP78" s="36" t="str" cm="1">
        <f t="array" aca="1" ref="AP78" ca="1">ManualLookup(AC78,BoxVal(ROW(AC78),4,COLUMN(AP76)),INDIRECT(DP$3))</f>
        <v>80</v>
      </c>
      <c r="AQ78" s="36" t="str" cm="1">
        <f t="array" aca="1" ref="AQ78" ca="1">ManualLookup(AD78,BoxVal(ROW(AD78),4,COLUMN(AQ76)),INDIRECT(DQ$3))</f>
        <v>00</v>
      </c>
      <c r="AR78" s="36" t="str" cm="1">
        <f t="array" aca="1" ref="AR78" ca="1">ManualLookup(AE78,BoxVal(ROW(AE78),4,COLUMN(AR76)),INDIRECT(DR$3))</f>
        <v>00</v>
      </c>
      <c r="AS78" s="36" t="s">
        <v>1047</v>
      </c>
    </row>
    <row r="79" spans="19:45" ht="30" customHeight="1" x14ac:dyDescent="0.25">
      <c r="S79" s="7" t="s">
        <v>691</v>
      </c>
      <c r="T79" s="15" t="s">
        <v>912</v>
      </c>
      <c r="U79" s="36" t="str">
        <f t="shared" ca="1" si="10"/>
        <v>0x33=-41.90,-41.55;</v>
      </c>
      <c r="V79" s="37">
        <v>-0.15</v>
      </c>
      <c r="W79" s="37"/>
      <c r="X79" s="38">
        <v>6.6474102079395028</v>
      </c>
      <c r="Y79" s="38">
        <v>6.6549999999999097</v>
      </c>
      <c r="Z79" s="55">
        <f t="shared" ca="1" si="11"/>
        <v>6.6499999999999995</v>
      </c>
      <c r="AA79" s="39" t="s">
        <v>894</v>
      </c>
      <c r="AB79" s="40">
        <v>4</v>
      </c>
      <c r="AC79" s="40" t="s">
        <v>578</v>
      </c>
      <c r="AD79" s="40">
        <v>1</v>
      </c>
      <c r="AE79" s="41">
        <v>0</v>
      </c>
      <c r="AF79" s="42">
        <v>-41.9</v>
      </c>
      <c r="AG79" s="47">
        <f t="shared" si="17"/>
        <v>-41.55</v>
      </c>
      <c r="AH79" s="43">
        <f t="shared" ca="1" si="15"/>
        <v>-35.25</v>
      </c>
      <c r="AI79" s="43">
        <f t="shared" ca="1" si="16"/>
        <v>-34.9</v>
      </c>
      <c r="AJ79" s="44" cm="1">
        <f t="array" aca="1" ref="AJ79" ca="1" xml:space="preserve">
N("initial sens-loopgain")+
$AF79-BoxVal(ROW($AA79),26,COLUMN(INDIRECT("T"&amp;(INT(ROW($AA96)/65))*65+2)))</f>
        <v>-42.327999999999996</v>
      </c>
      <c r="AK79" s="44">
        <f t="shared" ca="1" si="12"/>
        <v>-41.977999999999994</v>
      </c>
      <c r="AL79" s="44" cm="1">
        <f t="array" aca="1" ref="AL79" ca="1" xml:space="preserve">
N("initial sens-loopgain-gain-gain ref-vcm")+
$AH79-
BoxVal(ROW($AA79),26,COLUMN(INDIRECT("T"&amp;(INT(ROW($AA96)/65))*65+2)))-
$AB79-
$W79-
IFERROR(VLOOKUP($AC79,$CT$1:$DC$31,7,FALSE),0)</f>
        <v>-39.677999999999997</v>
      </c>
      <c r="AM79" s="44">
        <f t="shared" ca="1" si="13"/>
        <v>-39.327999999999996</v>
      </c>
      <c r="AN79" s="36" t="str">
        <f t="shared" ca="1" si="14"/>
        <v>30</v>
      </c>
      <c r="AO79" s="36" t="str" cm="1">
        <f t="array" aca="1" ref="AO79" ca="1">ManualLookup(AB79,BoxVal(ROW(AB79),4,COLUMN(AO77)),INDIRECT(DO$3))</f>
        <v>03</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t="s">
        <v>1047</v>
      </c>
    </row>
    <row r="80" spans="19:45" ht="30" customHeight="1" x14ac:dyDescent="0.25">
      <c r="S80" s="7" t="s">
        <v>544</v>
      </c>
      <c r="T80" s="15" t="s">
        <v>913</v>
      </c>
      <c r="U80" s="36" t="str">
        <f t="shared" ca="1" si="10"/>
        <v>0xB3=-42.35,-41.90;</v>
      </c>
      <c r="V80" s="37">
        <v>-0.15</v>
      </c>
      <c r="W80" s="37"/>
      <c r="X80" s="38">
        <v>7.1344397759103471</v>
      </c>
      <c r="Y80" s="38">
        <v>7.1939999999998845</v>
      </c>
      <c r="Z80" s="55">
        <f t="shared" ca="1" si="11"/>
        <v>7.1499999999999995</v>
      </c>
      <c r="AA80" s="39" t="s">
        <v>894</v>
      </c>
      <c r="AB80" s="40">
        <v>4</v>
      </c>
      <c r="AC80" s="40" t="s">
        <v>579</v>
      </c>
      <c r="AD80" s="40">
        <v>1</v>
      </c>
      <c r="AE80" s="41">
        <v>0</v>
      </c>
      <c r="AF80" s="42">
        <v>-42.35</v>
      </c>
      <c r="AG80" s="47">
        <f t="shared" si="17"/>
        <v>-41.9</v>
      </c>
      <c r="AH80" s="43">
        <f t="shared" ca="1" si="15"/>
        <v>-35.200000000000003</v>
      </c>
      <c r="AI80" s="43">
        <f t="shared" ca="1" si="16"/>
        <v>-34.75</v>
      </c>
      <c r="AJ80" s="44" cm="1">
        <f t="array" aca="1" ref="AJ80" ca="1" xml:space="preserve">
N("initial sens-loopgain")+
$AF80-BoxVal(ROW($AA80),26,COLUMN(INDIRECT("T"&amp;(INT(ROW($AA97)/65))*65+2)))</f>
        <v>-42.777999999999999</v>
      </c>
      <c r="AK80" s="44">
        <f t="shared" ca="1" si="12"/>
        <v>-42.327999999999996</v>
      </c>
      <c r="AL80" s="44" cm="1">
        <f t="array" aca="1" ref="AL80" ca="1" xml:space="preserve">
N("initial sens-loopgain-gain-gain ref-vcm")+
$AH80-
BoxVal(ROW($AA80),26,COLUMN(INDIRECT("T"&amp;(INT(ROW($AA97)/65))*65+2)))-
$AB80-
$W80-
IFERROR(VLOOKUP($AC80,$CT$1:$DC$31,7,FALSE),0)</f>
        <v>-40.128</v>
      </c>
      <c r="AM80" s="44">
        <f t="shared" ca="1" si="13"/>
        <v>-39.677999999999997</v>
      </c>
      <c r="AN80" s="36" t="str">
        <f t="shared" ca="1" si="14"/>
        <v>30</v>
      </c>
      <c r="AO80" s="36" t="str" cm="1">
        <f t="array" aca="1" ref="AO80" ca="1">ManualLookup(AB80,BoxVal(ROW(AB80),4,COLUMN(AO78)),INDIRECT(DO$3))</f>
        <v>03</v>
      </c>
      <c r="AP80" s="36" t="str" cm="1">
        <f t="array" aca="1" ref="AP80" ca="1">ManualLookup(AC80,BoxVal(ROW(AC80),4,COLUMN(AP78)),INDIRECT(DP$3))</f>
        <v>80</v>
      </c>
      <c r="AQ80" s="36" t="str" cm="1">
        <f t="array" aca="1" ref="AQ80" ca="1">ManualLookup(AD80,BoxVal(ROW(AD80),4,COLUMN(AQ78)),INDIRECT(DQ$3))</f>
        <v>00</v>
      </c>
      <c r="AR80" s="36" t="str" cm="1">
        <f t="array" aca="1" ref="AR80" ca="1">ManualLookup(AE80,BoxVal(ROW(AE80),4,COLUMN(AR78)),INDIRECT(DR$3))</f>
        <v>00</v>
      </c>
      <c r="AS80" s="36" t="s">
        <v>1047</v>
      </c>
    </row>
    <row r="81" spans="19:45" ht="30" customHeight="1" x14ac:dyDescent="0.25">
      <c r="S81" s="7" t="s">
        <v>12</v>
      </c>
      <c r="T81" s="15" t="s">
        <v>548</v>
      </c>
      <c r="U81" s="36" t="str">
        <f t="shared" ca="1" si="10"/>
        <v>0xBA=-42.50,-42.35;</v>
      </c>
      <c r="V81" s="37">
        <v>-0.2</v>
      </c>
      <c r="W81" s="37"/>
      <c r="X81" s="38">
        <v>7.2592753623188404</v>
      </c>
      <c r="Y81" s="38">
        <v>7.2569999999998815</v>
      </c>
      <c r="Z81" s="55">
        <f t="shared" ca="1" si="11"/>
        <v>7.2453600000000016</v>
      </c>
      <c r="AA81" s="39" t="s">
        <v>894</v>
      </c>
      <c r="AB81" s="40">
        <v>3</v>
      </c>
      <c r="AC81" s="40" t="s">
        <v>579</v>
      </c>
      <c r="AD81" s="40">
        <v>1.0556000000000001</v>
      </c>
      <c r="AE81" s="41">
        <v>0</v>
      </c>
      <c r="AF81" s="42">
        <v>-42.5</v>
      </c>
      <c r="AG81" s="47">
        <f t="shared" si="17"/>
        <v>-42.35</v>
      </c>
      <c r="AH81" s="43">
        <f t="shared" ca="1" si="15"/>
        <v>-35.254639999999995</v>
      </c>
      <c r="AI81" s="43">
        <f t="shared" ca="1" si="16"/>
        <v>-35.104640000000003</v>
      </c>
      <c r="AJ81" s="44" cm="1">
        <f t="array" aca="1" ref="AJ81" ca="1" xml:space="preserve">
N("initial sens-loopgain")+
$AF81-BoxVal(ROW($AA81),26,COLUMN(INDIRECT("T"&amp;(INT(ROW($AA98)/65))*65+2)))</f>
        <v>-42.927999999999997</v>
      </c>
      <c r="AK81" s="44">
        <f t="shared" ca="1" si="12"/>
        <v>-42.777999999999999</v>
      </c>
      <c r="AL81" s="44" cm="1">
        <f t="array" aca="1" ref="AL81" ca="1" xml:space="preserve">
N("initial sens-loopgain-gain-gain ref-vcm")+
$AH81-
BoxVal(ROW($AA81),26,COLUMN(INDIRECT("T"&amp;(INT(ROW($AA98)/65))*65+2)))-
$AB81-
$W81-
IFERROR(VLOOKUP($AC81,$CT$1:$DC$31,7,FALSE),0)</f>
        <v>-39.182639999999992</v>
      </c>
      <c r="AM81" s="44">
        <f t="shared" ca="1" si="13"/>
        <v>-39.032639999999994</v>
      </c>
      <c r="AN81" s="36" t="str">
        <f t="shared" ca="1" si="14"/>
        <v>30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08</v>
      </c>
      <c r="AR81" s="36" t="str" cm="1">
        <f t="array" aca="1" ref="AR81" ca="1">ManualLookup(AE81,BoxVal(ROW(AE81),4,COLUMN(AR79)),INDIRECT(DR$3))</f>
        <v>00</v>
      </c>
      <c r="AS81" s="36" t="s">
        <v>1047</v>
      </c>
    </row>
    <row r="82" spans="19:45" ht="30" customHeight="1" x14ac:dyDescent="0.25">
      <c r="S82" s="26" t="s">
        <v>773</v>
      </c>
      <c r="T82" s="15" t="s">
        <v>562</v>
      </c>
      <c r="U82" s="36" t="str">
        <f t="shared" ca="1" si="10"/>
        <v>0x3B=-42.80,-42.50;</v>
      </c>
      <c r="V82" s="37">
        <v>-0.4</v>
      </c>
      <c r="W82" s="37"/>
      <c r="X82" s="38">
        <v>7.5501923076923116</v>
      </c>
      <c r="Y82" s="38">
        <v>7.6069999999998652</v>
      </c>
      <c r="Z82" s="55">
        <f t="shared" ca="1" si="11"/>
        <v>7.5453600000000014</v>
      </c>
      <c r="AA82" s="39" t="s">
        <v>894</v>
      </c>
      <c r="AB82" s="40">
        <v>4</v>
      </c>
      <c r="AC82" s="40" t="s">
        <v>578</v>
      </c>
      <c r="AD82" s="40">
        <v>1.0556000000000001</v>
      </c>
      <c r="AE82" s="41">
        <v>0</v>
      </c>
      <c r="AF82" s="42">
        <v>-42.8</v>
      </c>
      <c r="AG82" s="47">
        <f t="shared" si="17"/>
        <v>-42.5</v>
      </c>
      <c r="AH82" s="43">
        <f t="shared" ca="1" si="15"/>
        <v>-35.254639999999995</v>
      </c>
      <c r="AI82" s="43">
        <f t="shared" ca="1" si="16"/>
        <v>-34.954639999999998</v>
      </c>
      <c r="AJ82" s="44" cm="1">
        <f t="array" aca="1" ref="AJ82" ca="1" xml:space="preserve">
N("initial sens-loopgain")+
$AF82-BoxVal(ROW($AA82),26,COLUMN(INDIRECT("T"&amp;(INT(ROW($AA99)/65))*65+2)))</f>
        <v>-43.227999999999994</v>
      </c>
      <c r="AK82" s="44">
        <f t="shared" ca="1" si="12"/>
        <v>-42.927999999999997</v>
      </c>
      <c r="AL82" s="44" cm="1">
        <f t="array" aca="1" ref="AL82" ca="1" xml:space="preserve">
N("initial sens-loopgain-gain-gain ref-vcm")+
$AH82-
BoxVal(ROW($AA82),26,COLUMN(INDIRECT("T"&amp;(INT(ROW($AA99)/65))*65+2)))-
$AB82-
$W82-
IFERROR(VLOOKUP($AC82,$CT$1:$DC$31,7,FALSE),0)</f>
        <v>-39.682639999999992</v>
      </c>
      <c r="AM82" s="44">
        <f t="shared" ca="1" si="13"/>
        <v>-39.382639999999995</v>
      </c>
      <c r="AN82" s="36" t="str">
        <f t="shared" ca="1" si="14"/>
        <v>30</v>
      </c>
      <c r="AO82" s="36" t="str" cm="1">
        <f t="array" aca="1" ref="AO82" ca="1">ManualLookup(AB82,BoxVal(ROW(AB82),4,COLUMN(AO80)),INDIRECT(DO$3))</f>
        <v>03</v>
      </c>
      <c r="AP82" s="36" t="str" cm="1">
        <f t="array" aca="1" ref="AP82" ca="1">ManualLookup(AC82,BoxVal(ROW(AC82),4,COLUMN(AP80)),INDIRECT(DP$3))</f>
        <v>00</v>
      </c>
      <c r="AQ82" s="36" t="str" cm="1">
        <f t="array" aca="1" ref="AQ82" ca="1">ManualLookup(AD82,BoxVal(ROW(AD82),4,COLUMN(AQ80)),INDIRECT(DQ$3))</f>
        <v>08</v>
      </c>
      <c r="AR82" s="36" t="str" cm="1">
        <f t="array" aca="1" ref="AR82" ca="1">ManualLookup(AE82,BoxVal(ROW(AE82),4,COLUMN(AR80)),INDIRECT(DR$3))</f>
        <v>00</v>
      </c>
      <c r="AS82" s="36" t="s">
        <v>1047</v>
      </c>
    </row>
    <row r="83" spans="19:45" ht="30" customHeight="1" x14ac:dyDescent="0.25">
      <c r="S83" s="7" t="s">
        <v>573</v>
      </c>
      <c r="T83" s="15">
        <v>2</v>
      </c>
      <c r="U83" s="36" t="str">
        <f t="shared" ca="1" si="10"/>
        <v>0xBB=-43.40,-42.80;</v>
      </c>
      <c r="V83" s="37">
        <v>-0.4</v>
      </c>
      <c r="W83" s="37"/>
      <c r="X83" s="38">
        <v>8.0215853658536584</v>
      </c>
      <c r="Y83" s="38">
        <v>7.9919999999998472</v>
      </c>
      <c r="Z83" s="55">
        <f t="shared" ca="1" si="11"/>
        <v>8.0453600000000005</v>
      </c>
      <c r="AA83" s="39" t="s">
        <v>894</v>
      </c>
      <c r="AB83" s="40">
        <v>4</v>
      </c>
      <c r="AC83" s="40" t="s">
        <v>579</v>
      </c>
      <c r="AD83" s="40">
        <v>1.0556000000000001</v>
      </c>
      <c r="AE83" s="41">
        <v>0</v>
      </c>
      <c r="AF83" s="42">
        <v>-43.4</v>
      </c>
      <c r="AG83" s="47">
        <f t="shared" si="17"/>
        <v>-42.8</v>
      </c>
      <c r="AH83" s="43">
        <f t="shared" ca="1" si="15"/>
        <v>-35.354639999999996</v>
      </c>
      <c r="AI83" s="43">
        <f t="shared" ca="1" si="16"/>
        <v>-34.754639999999995</v>
      </c>
      <c r="AJ83" s="44" cm="1">
        <f t="array" aca="1" ref="AJ83" ca="1" xml:space="preserve">
N("initial sens-loopgain")+
$AF83-BoxVal(ROW($AA83),26,COLUMN(INDIRECT("T"&amp;(INT(ROW($AA100)/65))*65+2)))</f>
        <v>-43.827999999999996</v>
      </c>
      <c r="AK83" s="44">
        <f t="shared" ca="1" si="12"/>
        <v>-43.227999999999994</v>
      </c>
      <c r="AL83" s="44" cm="1">
        <f t="array" aca="1" ref="AL83" ca="1" xml:space="preserve">
N("initial sens-loopgain-gain-gain ref-vcm")+
$AH83-
BoxVal(ROW($AA83),26,COLUMN(INDIRECT("T"&amp;(INT(ROW($AA100)/65))*65+2)))-
$AB83-
$W83-
IFERROR(VLOOKUP($AC83,$CT$1:$DC$31,7,FALSE),0)</f>
        <v>-40.282639999999994</v>
      </c>
      <c r="AM83" s="44">
        <f t="shared" ca="1" si="13"/>
        <v>-39.682639999999992</v>
      </c>
      <c r="AN83" s="36" t="str">
        <f t="shared" ca="1" si="14"/>
        <v>30</v>
      </c>
      <c r="AO83" s="36" t="str" cm="1">
        <f t="array" aca="1" ref="AO83" ca="1">ManualLookup(AB83,BoxVal(ROW(AB83),4,COLUMN(AO81)),INDIRECT(DO$3))</f>
        <v>03</v>
      </c>
      <c r="AP83" s="36" t="str" cm="1">
        <f t="array" aca="1" ref="AP83" ca="1">ManualLookup(AC83,BoxVal(ROW(AC83),4,COLUMN(AP81)),INDIRECT(DP$3))</f>
        <v>80</v>
      </c>
      <c r="AQ83" s="36" t="str" cm="1">
        <f t="array" aca="1" ref="AQ83" ca="1">ManualLookup(AD83,BoxVal(ROW(AD83),4,COLUMN(AQ81)),INDIRECT(DQ$3))</f>
        <v>08</v>
      </c>
      <c r="AR83" s="36" t="str" cm="1">
        <f t="array" aca="1" ref="AR83" ca="1">ManualLookup(AE83,BoxVal(ROW(AE83),4,COLUMN(AR81)),INDIRECT(DR$3))</f>
        <v>00</v>
      </c>
      <c r="AS83" s="36" t="s">
        <v>1047</v>
      </c>
    </row>
    <row r="84" spans="19:45" ht="30" customHeight="1" x14ac:dyDescent="0.25">
      <c r="S84" s="7" t="s">
        <v>590</v>
      </c>
      <c r="T84" s="15" t="e">
        <f>VLOOKUP(T69,MPN!$A$1:$E$997,4,FALSE)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10V_TestMode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VLOOKUP($T69,MPN!$A$1:$E$497,2,FALSE)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e">
        <f>VLOOKUP($T70,ASIC!$A$1:$B$200,2,FALSE)</f>
        <v>#N/A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VLOOKUP($T69,MPN!$A$1:$E$497,5,FALSE)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0.42799999999999999</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720~900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7.6V(7.42V)</v>
      </c>
      <c r="T100" s="3">
        <v>-1.45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8.5V(8.26V)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9.4V(9.08V)</v>
      </c>
      <c r="T102" s="3">
        <v>1.55</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10.3V(9.92V)</v>
      </c>
      <c r="T103" s="3">
        <v>2.8</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11.2V(10.76V)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12V(11.61V)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12.9V(12.44V)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13.8V(13.34V)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963</v>
      </c>
      <c r="V131" s="12"/>
      <c r="W131" s="65"/>
      <c r="X131" s="12"/>
      <c r="Y131" s="7" t="str">
        <f>VLOOKUP(U131,$DX$1:$DZ$21,3,FALSE)</f>
        <v>inc_afeiq , 100duty , 1x_ibias , nosel_voutp , longht_spl , 52.9micvos , 1.36v_VADC , en_diglpf , stong_drv , 0.67x_adciq , lowoffset</v>
      </c>
      <c r="AD131" s="8"/>
    </row>
    <row r="132" spans="19:45" ht="30" customHeight="1" x14ac:dyDescent="0.25">
      <c r="S132" s="7" t="s">
        <v>24</v>
      </c>
      <c r="T132" s="15" t="s">
        <v>450</v>
      </c>
      <c r="U132" s="5" t="s">
        <v>23</v>
      </c>
      <c r="V132" s="7" t="str">
        <f>VLOOKUP(U131,$DX$1:$DZ$21,2,FALSE)</f>
        <v>bit30,26,19,17,41,35,33,29,24,20</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562</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Normal(1~3dB)</v>
      </c>
      <c r="AP134" s="56" t="str">
        <f>VLOOKUP($T142,$DE$1:$DJ$31,4,FALSE)</f>
        <v>Only(0.75vcm)</v>
      </c>
      <c r="AQ134" s="56" t="str">
        <f>VLOOKUP($T142,$DE$1:$DJ$31,5,FALSE)</f>
        <v>Full</v>
      </c>
      <c r="AR134" s="56" t="str">
        <f>VLOOKUP($T142,$DE$1:$DJ$31,6,FALSE)</f>
        <v>non</v>
      </c>
      <c r="AS134" s="35" t="s">
        <v>1015</v>
      </c>
    </row>
    <row r="135" spans="19:45" ht="30" customHeight="1" x14ac:dyDescent="0.25">
      <c r="S135" s="7" t="s">
        <v>18</v>
      </c>
      <c r="T135" s="15" t="s">
        <v>911</v>
      </c>
      <c r="U135" s="36" t="str">
        <f t="shared" ref="U135:U143" ca="1" si="18">ConfigCode($AA135,$AN135,$AO135,$AP135,$AQ135,$AR135,$AF135,$AG135,2)</f>
        <v>0x61=-38.25,-37.70;</v>
      </c>
      <c r="V135" s="37"/>
      <c r="W135" s="37"/>
      <c r="X135" s="38"/>
      <c r="Y135" s="38">
        <v>1.94</v>
      </c>
      <c r="Z135" s="55">
        <f t="shared" ref="Z135:Z143" ca="1" si="19" xml:space="preserve">
N("vbias,vlookup vbias range")+
VLOOKUP($AA135,INDIRECT(BoxVal(ROW($AA135),34,COLUMN(T131))),2,FALSE)+
N("gain")+
$AB135+
N("vcm")+
VLOOKUP($AC135,$CT$1:$DC$31,7,FALSE)+
N("(vbias*vcp*vbg-vbias)*sensor ratio")+
VbiasCal($AA135,$AD135,$AE135,BoxVal(ROW($AC135),18,COLUMN($T$22)))+
N("vbias ref+gain ref")+
$V135+$W135</f>
        <v>1</v>
      </c>
      <c r="AA135" s="39" t="s">
        <v>897</v>
      </c>
      <c r="AB135" s="40">
        <v>1</v>
      </c>
      <c r="AC135" s="40" t="s">
        <v>578</v>
      </c>
      <c r="AD135" s="40">
        <v>1</v>
      </c>
      <c r="AE135" s="41">
        <v>0</v>
      </c>
      <c r="AF135" s="42">
        <v>-38.25</v>
      </c>
      <c r="AG135" s="42">
        <v>-37.700000000000003</v>
      </c>
      <c r="AH135" s="43">
        <f ca="1">$AF135+$Z135</f>
        <v>-37.25</v>
      </c>
      <c r="AI135" s="43">
        <f ca="1">$AG135+$Z135</f>
        <v>-36.700000000000003</v>
      </c>
      <c r="AJ135" s="44" cm="1">
        <f t="array" aca="1" ref="AJ135" ca="1" xml:space="preserve">
N("initial sens-loopgain")+
$AF135-BoxVal(ROW($AA135),26,COLUMN(INDIRECT("T"&amp;(INT(ROW($AA152)/65))*65+2)))</f>
        <v>-38.677999999999997</v>
      </c>
      <c r="AK135" s="44">
        <f t="shared" ref="AK135:AK143" ca="1" si="20">AJ135+(AG135-AF135)</f>
        <v>-38.128</v>
      </c>
      <c r="AL135" s="44" cm="1">
        <f t="array" aca="1" ref="AL135" ca="1" xml:space="preserve">
N("initial sens-loopgain-gain-gain ref-vcm")+
$AH135-
BoxVal(ROW($AA135),26,COLUMN(INDIRECT("T"&amp;(INT(ROW($AA152)/65))*65+2)))-
$AB135-
$W135-
IFERROR(VLOOKUP($AC135,$CT$1:$DC$31,7,FALSE),0)</f>
        <v>-38.677999999999997</v>
      </c>
      <c r="AM135" s="44">
        <f t="shared" ref="AM135:AM143" ca="1" si="21">AL135+(AG135-AF135)</f>
        <v>-38.128</v>
      </c>
      <c r="AN135" s="36" t="str">
        <f t="shared" ref="AN135:AN143" ca="1" si="22">IF(BoxVal(ROW(AA135),9,COLUMN(T133))="FIX","00",ManualLookup(AA135,BoxVal(ROW(AA135),4,COLUMN(AN133)),INDIRECT(DN$3)))</f>
        <v>60</v>
      </c>
      <c r="AO135" s="36" t="str" cm="1">
        <f t="array" aca="1" ref="AO135" ca="1">ManualLookup(AB135,BoxVal(ROW(AB135),4,COLUMN(AO133)),INDIRECT(DO$3))</f>
        <v>01</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412</v>
      </c>
      <c r="U136" s="36" t="str">
        <f t="shared" ca="1" si="18"/>
        <v>0xE1=-38.75,-38.25;</v>
      </c>
      <c r="V136" s="46"/>
      <c r="W136" s="37"/>
      <c r="X136" s="38"/>
      <c r="Y136" s="38">
        <v>2.54</v>
      </c>
      <c r="Z136" s="55">
        <f t="shared" ca="1" si="19"/>
        <v>1.5</v>
      </c>
      <c r="AA136" s="39" t="s">
        <v>897</v>
      </c>
      <c r="AB136" s="40">
        <v>1</v>
      </c>
      <c r="AC136" s="40" t="s">
        <v>579</v>
      </c>
      <c r="AD136" s="40">
        <v>1</v>
      </c>
      <c r="AE136" s="41">
        <v>0</v>
      </c>
      <c r="AF136" s="42">
        <v>-38.75</v>
      </c>
      <c r="AG136" s="47">
        <f>AF135</f>
        <v>-38.25</v>
      </c>
      <c r="AH136" s="43">
        <f t="shared" ref="AH136:AH143" ca="1" si="23">$AF136+$Z136</f>
        <v>-37.25</v>
      </c>
      <c r="AI136" s="43">
        <f t="shared" ref="AI136:AI143" ca="1" si="24">$AG136+$Z136</f>
        <v>-36.75</v>
      </c>
      <c r="AJ136" s="44" cm="1">
        <f t="array" aca="1" ref="AJ136" ca="1" xml:space="preserve">
N("initial sens-loopgain")+
$AF136-BoxVal(ROW($AA136),26,COLUMN(INDIRECT("T"&amp;(INT(ROW($AA153)/65))*65+2)))</f>
        <v>-39.177999999999997</v>
      </c>
      <c r="AK136" s="44">
        <f t="shared" ca="1" si="20"/>
        <v>-38.677999999999997</v>
      </c>
      <c r="AL136" s="44" cm="1">
        <f t="array" aca="1" ref="AL136" ca="1" xml:space="preserve">
N("initial sens-loopgain-gain-gain ref-vcm")+
$AH136-
BoxVal(ROW($AA136),26,COLUMN(INDIRECT("T"&amp;(INT(ROW($AA153)/65))*65+2)))-
$AB136-
$W136-
IFERROR(VLOOKUP($AC136,$CT$1:$DC$31,7,FALSE),0)</f>
        <v>-39.177999999999997</v>
      </c>
      <c r="AM136" s="44">
        <f t="shared" ca="1" si="21"/>
        <v>-38.677999999999997</v>
      </c>
      <c r="AN136" s="36" t="str">
        <f t="shared" ca="1" si="22"/>
        <v>60</v>
      </c>
      <c r="AO136" s="36" t="str" cm="1">
        <f t="array" aca="1" ref="AO136" ca="1">ManualLookup(AB136,BoxVal(ROW(AB136),4,COLUMN(AO134)),INDIRECT(DO$3))</f>
        <v>01</v>
      </c>
      <c r="AP136" s="36" t="str" cm="1">
        <f t="array" aca="1" ref="AP136" ca="1">ManualLookup(AC136,BoxVal(ROW(AC136),4,COLUMN(AP134)),INDIRECT(DP$3))</f>
        <v>80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0x62=-39.25,-38.75;</v>
      </c>
      <c r="V137" s="37"/>
      <c r="W137" s="37"/>
      <c r="X137" s="38"/>
      <c r="Y137" s="38">
        <v>2.92</v>
      </c>
      <c r="Z137" s="55">
        <f t="shared" ca="1" si="19"/>
        <v>2</v>
      </c>
      <c r="AA137" s="39" t="s">
        <v>897</v>
      </c>
      <c r="AB137" s="40">
        <v>2</v>
      </c>
      <c r="AC137" s="40" t="s">
        <v>578</v>
      </c>
      <c r="AD137" s="40">
        <v>1</v>
      </c>
      <c r="AE137" s="41">
        <v>0</v>
      </c>
      <c r="AF137" s="42">
        <v>-39.25</v>
      </c>
      <c r="AG137" s="47">
        <f t="shared" ref="AG137:AG143" si="25">AF136</f>
        <v>-38.75</v>
      </c>
      <c r="AH137" s="43">
        <f t="shared" ca="1" si="23"/>
        <v>-37.25</v>
      </c>
      <c r="AI137" s="43">
        <f t="shared" ca="1" si="24"/>
        <v>-36.75</v>
      </c>
      <c r="AJ137" s="44" cm="1">
        <f t="array" aca="1" ref="AJ137" ca="1" xml:space="preserve">
N("initial sens-loopgain")+
$AF137-BoxVal(ROW($AA137),26,COLUMN(INDIRECT("T"&amp;(INT(ROW($AA154)/65))*65+2)))</f>
        <v>-39.677999999999997</v>
      </c>
      <c r="AK137" s="44">
        <f t="shared" ca="1" si="20"/>
        <v>-39.177999999999997</v>
      </c>
      <c r="AL137" s="44" cm="1">
        <f t="array" aca="1" ref="AL137" ca="1" xml:space="preserve">
N("initial sens-loopgain-gain-gain ref-vcm")+
$AH137-
BoxVal(ROW($AA137),26,COLUMN(INDIRECT("T"&amp;(INT(ROW($AA154)/65))*65+2)))-
$AB137-
$W137-
IFERROR(VLOOKUP($AC137,$CT$1:$DC$31,7,FALSE),0)</f>
        <v>-39.677999999999997</v>
      </c>
      <c r="AM137" s="44">
        <f t="shared" ca="1" si="21"/>
        <v>-39.177999999999997</v>
      </c>
      <c r="AN137" s="36" t="str">
        <f t="shared" ca="1" si="22"/>
        <v>60</v>
      </c>
      <c r="AO137" s="36" t="str" cm="1">
        <f t="array" aca="1" ref="AO137" ca="1">ManualLookup(AB137,BoxVal(ROW(AB137),4,COLUMN(AO135)),INDIRECT(DO$3))</f>
        <v>02</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897</v>
      </c>
      <c r="U138" s="36" t="str">
        <f t="shared" ca="1" si="18"/>
        <v>0xE9=-39.75,-39.25;</v>
      </c>
      <c r="V138" s="37"/>
      <c r="W138" s="37"/>
      <c r="X138" s="38"/>
      <c r="Y138" s="38">
        <v>3.42</v>
      </c>
      <c r="Z138" s="55">
        <f t="shared" ca="1" si="19"/>
        <v>2.4324120000000016</v>
      </c>
      <c r="AA138" s="39" t="s">
        <v>897</v>
      </c>
      <c r="AB138" s="40">
        <v>1</v>
      </c>
      <c r="AC138" s="40" t="s">
        <v>579</v>
      </c>
      <c r="AD138" s="40">
        <v>1.0556000000000001</v>
      </c>
      <c r="AE138" s="41">
        <v>0</v>
      </c>
      <c r="AF138" s="42">
        <v>-39.75</v>
      </c>
      <c r="AG138" s="47">
        <f t="shared" si="25"/>
        <v>-39.25</v>
      </c>
      <c r="AH138" s="43">
        <f t="shared" ca="1" si="23"/>
        <v>-37.317588000000001</v>
      </c>
      <c r="AI138" s="43">
        <f t="shared" ca="1" si="24"/>
        <v>-36.817588000000001</v>
      </c>
      <c r="AJ138" s="44" cm="1">
        <f t="array" aca="1" ref="AJ138" ca="1" xml:space="preserve">
N("initial sens-loopgain")+
$AF138-BoxVal(ROW($AA138),26,COLUMN(INDIRECT("T"&amp;(INT(ROW($AA155)/65))*65+2)))</f>
        <v>-40.177999999999997</v>
      </c>
      <c r="AK138" s="44">
        <f t="shared" ca="1" si="20"/>
        <v>-39.677999999999997</v>
      </c>
      <c r="AL138" s="44" cm="1">
        <f t="array" aca="1" ref="AL138" ca="1" xml:space="preserve">
N("initial sens-loopgain-gain-gain ref-vcm")+
$AH138-
BoxVal(ROW($AA138),26,COLUMN(INDIRECT("T"&amp;(INT(ROW($AA155)/65))*65+2)))-
$AB138-
$W138-
IFERROR(VLOOKUP($AC138,$CT$1:$DC$31,7,FALSE),0)</f>
        <v>-39.245587999999998</v>
      </c>
      <c r="AM138" s="44">
        <f t="shared" ca="1" si="21"/>
        <v>-38.745587999999998</v>
      </c>
      <c r="AN138" s="36" t="str">
        <f t="shared" ca="1" si="22"/>
        <v>60</v>
      </c>
      <c r="AO138" s="36" t="str" cm="1">
        <f t="array" aca="1" ref="AO138" ca="1">ManualLookup(AB138,BoxVal(ROW(AB138),4,COLUMN(AO136)),INDIRECT(DO$3))</f>
        <v>01</v>
      </c>
      <c r="AP138" s="36" t="str" cm="1">
        <f t="array" aca="1" ref="AP138" ca="1">ManualLookup(AC138,BoxVal(ROW(AC138),4,COLUMN(AP136)),INDIRECT(DP$3))</f>
        <v>80</v>
      </c>
      <c r="AQ138" s="36" t="str" cm="1">
        <f t="array" aca="1" ref="AQ138" ca="1">ManualLookup(AD138,BoxVal(ROW(AD138),4,COLUMN(AQ136)),INDIRECT(DQ$3))</f>
        <v>08</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0xF1=-39.95,-39.75;</v>
      </c>
      <c r="V139" s="37"/>
      <c r="W139" s="37"/>
      <c r="X139" s="38"/>
      <c r="Y139" s="38"/>
      <c r="Z139" s="55">
        <f t="shared" ca="1" si="19"/>
        <v>2.7</v>
      </c>
      <c r="AA139" s="39" t="s">
        <v>898</v>
      </c>
      <c r="AB139" s="40">
        <v>1</v>
      </c>
      <c r="AC139" s="40" t="s">
        <v>579</v>
      </c>
      <c r="AD139" s="40">
        <v>1</v>
      </c>
      <c r="AE139" s="41">
        <v>0</v>
      </c>
      <c r="AF139" s="42">
        <v>-39.950000000000003</v>
      </c>
      <c r="AG139" s="47">
        <f t="shared" si="25"/>
        <v>-39.75</v>
      </c>
      <c r="AH139" s="43">
        <f t="shared" ca="1" si="23"/>
        <v>-37.25</v>
      </c>
      <c r="AI139" s="43">
        <f t="shared" ca="1" si="24"/>
        <v>-37.049999999999997</v>
      </c>
      <c r="AJ139" s="44" cm="1">
        <f t="array" aca="1" ref="AJ139" ca="1" xml:space="preserve">
N("initial sens-loopgain")+
$AF139-BoxVal(ROW($AA139),26,COLUMN(INDIRECT("T"&amp;(INT(ROW($AA156)/65))*65+2)))</f>
        <v>-40.378</v>
      </c>
      <c r="AK139" s="44">
        <f t="shared" ca="1" si="20"/>
        <v>-40.177999999999997</v>
      </c>
      <c r="AL139" s="44" cm="1">
        <f t="array" aca="1" ref="AL139" ca="1" xml:space="preserve">
N("initial sens-loopgain-gain-gain ref-vcm")+
$AH139-
BoxVal(ROW($AA139),26,COLUMN(INDIRECT("T"&amp;(INT(ROW($AA156)/65))*65+2)))-
$AB139-
$W139-
IFERROR(VLOOKUP($AC139,$CT$1:$DC$31,7,FALSE),0)</f>
        <v>-39.177999999999997</v>
      </c>
      <c r="AM139" s="44">
        <f t="shared" ca="1" si="21"/>
        <v>-38.977999999999994</v>
      </c>
      <c r="AN139" s="36" t="str">
        <f t="shared" ca="1" si="22"/>
        <v>70</v>
      </c>
      <c r="AO139" s="36" t="str" cm="1">
        <f t="array" aca="1" ref="AO139" ca="1">ManualLookup(AB139,BoxVal(ROW(AB139),4,COLUMN(AO137)),INDIRECT(DO$3))</f>
        <v>01</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800</v>
      </c>
      <c r="U140" s="36" t="str">
        <f t="shared" ca="1" si="18"/>
        <v>0x72=-40.45,-39.95;</v>
      </c>
      <c r="V140" s="37"/>
      <c r="W140" s="37"/>
      <c r="X140" s="38"/>
      <c r="Y140" s="38"/>
      <c r="Z140" s="55">
        <f t="shared" ca="1" si="19"/>
        <v>3.2</v>
      </c>
      <c r="AA140" s="39" t="s">
        <v>898</v>
      </c>
      <c r="AB140" s="40">
        <v>2</v>
      </c>
      <c r="AC140" s="40" t="s">
        <v>578</v>
      </c>
      <c r="AD140" s="40">
        <v>1</v>
      </c>
      <c r="AE140" s="41">
        <v>0</v>
      </c>
      <c r="AF140" s="42">
        <v>-40.450000000000003</v>
      </c>
      <c r="AG140" s="47">
        <f t="shared" si="25"/>
        <v>-39.950000000000003</v>
      </c>
      <c r="AH140" s="43">
        <f t="shared" ca="1" si="23"/>
        <v>-37.25</v>
      </c>
      <c r="AI140" s="43">
        <f t="shared" ca="1" si="24"/>
        <v>-36.75</v>
      </c>
      <c r="AJ140" s="44" cm="1">
        <f t="array" aca="1" ref="AJ140" ca="1" xml:space="preserve">
N("initial sens-loopgain")+
$AF140-BoxVal(ROW($AA140),26,COLUMN(INDIRECT("T"&amp;(INT(ROW($AA157)/65))*65+2)))</f>
        <v>-40.878</v>
      </c>
      <c r="AK140" s="44">
        <f t="shared" ca="1" si="20"/>
        <v>-40.378</v>
      </c>
      <c r="AL140" s="44" cm="1">
        <f t="array" aca="1" ref="AL140" ca="1" xml:space="preserve">
N("initial sens-loopgain-gain-gain ref-vcm")+
$AH140-
BoxVal(ROW($AA140),26,COLUMN(INDIRECT("T"&amp;(INT(ROW($AA157)/65))*65+2)))-
$AB140-
$W140-
IFERROR(VLOOKUP($AC140,$CT$1:$DC$31,7,FALSE),0)</f>
        <v>-39.677999999999997</v>
      </c>
      <c r="AM140" s="44">
        <f t="shared" ca="1" si="21"/>
        <v>-39.177999999999997</v>
      </c>
      <c r="AN140" s="36" t="str">
        <f t="shared" ca="1" si="22"/>
        <v>70</v>
      </c>
      <c r="AO140" s="36" t="str" cm="1">
        <f t="array" aca="1" ref="AO140" ca="1">ManualLookup(AB140,BoxVal(ROW(AB140),4,COLUMN(AO138)),INDIRECT(DO$3))</f>
        <v>02</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0xF2=-40.95,-40.45;</v>
      </c>
      <c r="V141" s="37"/>
      <c r="W141" s="37"/>
      <c r="X141" s="38"/>
      <c r="Y141" s="38"/>
      <c r="Z141" s="55">
        <f t="shared" ca="1" si="19"/>
        <v>3.7</v>
      </c>
      <c r="AA141" s="39" t="s">
        <v>898</v>
      </c>
      <c r="AB141" s="40">
        <v>2</v>
      </c>
      <c r="AC141" s="40" t="s">
        <v>579</v>
      </c>
      <c r="AD141" s="40">
        <v>1</v>
      </c>
      <c r="AE141" s="41">
        <v>0</v>
      </c>
      <c r="AF141" s="42">
        <v>-40.950000000000003</v>
      </c>
      <c r="AG141" s="47">
        <f t="shared" si="25"/>
        <v>-40.450000000000003</v>
      </c>
      <c r="AH141" s="43">
        <f t="shared" ca="1" si="23"/>
        <v>-37.25</v>
      </c>
      <c r="AI141" s="43">
        <f t="shared" ca="1" si="24"/>
        <v>-36.75</v>
      </c>
      <c r="AJ141" s="44" cm="1">
        <f t="array" aca="1" ref="AJ141" ca="1" xml:space="preserve">
N("initial sens-loopgain")+
$AF141-BoxVal(ROW($AA141),26,COLUMN(INDIRECT("T"&amp;(INT(ROW($AA158)/65))*65+2)))</f>
        <v>-41.378</v>
      </c>
      <c r="AK141" s="44">
        <f t="shared" ca="1" si="20"/>
        <v>-40.878</v>
      </c>
      <c r="AL141" s="44" cm="1">
        <f t="array" aca="1" ref="AL141" ca="1" xml:space="preserve">
N("initial sens-loopgain-gain-gain ref-vcm")+
$AH141-
BoxVal(ROW($AA141),26,COLUMN(INDIRECT("T"&amp;(INT(ROW($AA158)/65))*65+2)))-
$AB141-
$W141-
IFERROR(VLOOKUP($AC141,$CT$1:$DC$31,7,FALSE),0)</f>
        <v>-40.177999999999997</v>
      </c>
      <c r="AM141" s="44">
        <f t="shared" ca="1" si="21"/>
        <v>-39.677999999999997</v>
      </c>
      <c r="AN141" s="36" t="str">
        <f t="shared" ca="1" si="22"/>
        <v>70</v>
      </c>
      <c r="AO141" s="36" t="str" cm="1">
        <f t="array" aca="1" ref="AO141" ca="1">ManualLookup(AB141,BoxVal(ROW(AB141),4,COLUMN(AO139)),INDIRECT(DO$3))</f>
        <v>02</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26</v>
      </c>
      <c r="U142" s="36" t="str">
        <f t="shared" ca="1" si="18"/>
        <v>0x7A=-41.45,-40.95;</v>
      </c>
      <c r="V142" s="37"/>
      <c r="W142" s="37"/>
      <c r="X142" s="38"/>
      <c r="Y142" s="38"/>
      <c r="Z142" s="55">
        <f t="shared" ca="1" si="19"/>
        <v>4.1974640000000019</v>
      </c>
      <c r="AA142" s="39" t="s">
        <v>898</v>
      </c>
      <c r="AB142" s="40">
        <v>2</v>
      </c>
      <c r="AC142" s="40" t="s">
        <v>578</v>
      </c>
      <c r="AD142" s="40">
        <v>1.0556000000000001</v>
      </c>
      <c r="AE142" s="41">
        <v>0</v>
      </c>
      <c r="AF142" s="42">
        <v>-41.45</v>
      </c>
      <c r="AG142" s="47">
        <f t="shared" si="25"/>
        <v>-40.950000000000003</v>
      </c>
      <c r="AH142" s="43">
        <f t="shared" ca="1" si="23"/>
        <v>-37.252535999999999</v>
      </c>
      <c r="AI142" s="43">
        <f t="shared" ca="1" si="24"/>
        <v>-36.752535999999999</v>
      </c>
      <c r="AJ142" s="44" cm="1">
        <f t="array" aca="1" ref="AJ142" ca="1" xml:space="preserve">
N("initial sens-loopgain")+
$AF142-BoxVal(ROW($AA142),26,COLUMN(INDIRECT("T"&amp;(INT(ROW($AA159)/65))*65+2)))</f>
        <v>-41.878</v>
      </c>
      <c r="AK142" s="44">
        <f t="shared" ca="1" si="20"/>
        <v>-41.378</v>
      </c>
      <c r="AL142" s="44" cm="1">
        <f t="array" aca="1" ref="AL142" ca="1" xml:space="preserve">
N("initial sens-loopgain-gain-gain ref-vcm")+
$AH142-
BoxVal(ROW($AA142),26,COLUMN(INDIRECT("T"&amp;(INT(ROW($AA159)/65))*65+2)))-
$AB142-
$W142-
IFERROR(VLOOKUP($AC142,$CT$1:$DC$31,7,FALSE),0)</f>
        <v>-39.680535999999996</v>
      </c>
      <c r="AM142" s="44">
        <f t="shared" ca="1" si="21"/>
        <v>-39.180535999999996</v>
      </c>
      <c r="AN142" s="36" t="str">
        <f t="shared" ca="1" si="22"/>
        <v>70</v>
      </c>
      <c r="AO142" s="36" t="str" cm="1">
        <f t="array" aca="1" ref="AO142" ca="1">ManualLookup(AB142,BoxVal(ROW(AB142),4,COLUMN(AO140)),INDIRECT(DO$3))</f>
        <v>02</v>
      </c>
      <c r="AP142" s="36" t="str" cm="1">
        <f t="array" aca="1" ref="AP142" ca="1">ManualLookup(AC142,BoxVal(ROW(AC142),4,COLUMN(AP140)),INDIRECT(DP$3))</f>
        <v>00</v>
      </c>
      <c r="AQ142" s="36" t="str" cm="1">
        <f t="array" aca="1" ref="AQ142" ca="1">ManualLookup(AD142,BoxVal(ROW(AD142),4,COLUMN(AQ140)),INDIRECT(DQ$3))</f>
        <v>08</v>
      </c>
      <c r="AR142" s="36" t="str" cm="1">
        <f t="array" aca="1" ref="AR142" ca="1">ManualLookup(AE142,BoxVal(ROW(AE142),4,COLUMN(AR140)),INDIRECT(DR$3))</f>
        <v>00</v>
      </c>
      <c r="AS142" s="36" t="s">
        <v>1047</v>
      </c>
    </row>
    <row r="143" spans="19:45" ht="30" customHeight="1" x14ac:dyDescent="0.25">
      <c r="S143" s="7" t="s">
        <v>20</v>
      </c>
      <c r="T143" s="15">
        <v>-38</v>
      </c>
      <c r="U143" s="36" t="str">
        <f t="shared" ca="1" si="18"/>
        <v>0xFA=-41.95,-41.45;</v>
      </c>
      <c r="V143" s="37"/>
      <c r="W143" s="37"/>
      <c r="X143" s="38"/>
      <c r="Y143" s="38"/>
      <c r="Z143" s="55">
        <f t="shared" ca="1" si="19"/>
        <v>4.6974640000000019</v>
      </c>
      <c r="AA143" s="39" t="s">
        <v>898</v>
      </c>
      <c r="AB143" s="40">
        <v>2</v>
      </c>
      <c r="AC143" s="40" t="s">
        <v>579</v>
      </c>
      <c r="AD143" s="40">
        <v>1.0556000000000001</v>
      </c>
      <c r="AE143" s="41">
        <v>0</v>
      </c>
      <c r="AF143" s="42">
        <v>-41.95</v>
      </c>
      <c r="AG143" s="47">
        <f t="shared" si="25"/>
        <v>-41.45</v>
      </c>
      <c r="AH143" s="43">
        <f t="shared" ca="1" si="23"/>
        <v>-37.252535999999999</v>
      </c>
      <c r="AI143" s="43">
        <f t="shared" ca="1" si="24"/>
        <v>-36.752535999999999</v>
      </c>
      <c r="AJ143" s="44" cm="1">
        <f t="array" aca="1" ref="AJ143" ca="1" xml:space="preserve">
N("initial sens-loopgain")+
$AF143-BoxVal(ROW($AA143),26,COLUMN(INDIRECT("T"&amp;(INT(ROW($AA160)/65))*65+2)))</f>
        <v>-42.378</v>
      </c>
      <c r="AK143" s="44">
        <f t="shared" ca="1" si="20"/>
        <v>-41.878</v>
      </c>
      <c r="AL143" s="44" cm="1">
        <f t="array" aca="1" ref="AL143" ca="1" xml:space="preserve">
N("initial sens-loopgain-gain-gain ref-vcm")+
$AH143-
BoxVal(ROW($AA143),26,COLUMN(INDIRECT("T"&amp;(INT(ROW($AA160)/65))*65+2)))-
$AB143-
$W143-
IFERROR(VLOOKUP($AC143,$CT$1:$DC$31,7,FALSE),0)</f>
        <v>-40.180535999999996</v>
      </c>
      <c r="AM143" s="44">
        <f t="shared" ca="1" si="21"/>
        <v>-39.680535999999996</v>
      </c>
      <c r="AN143" s="36" t="str">
        <f t="shared" ca="1" si="22"/>
        <v>70</v>
      </c>
      <c r="AO143" s="36" t="str" cm="1">
        <f t="array" aca="1" ref="AO143" ca="1">ManualLookup(AB143,BoxVal(ROW(AB143),4,COLUMN(AO141)),INDIRECT(DO$3))</f>
        <v>02</v>
      </c>
      <c r="AP143" s="36" t="str" cm="1">
        <f t="array" aca="1" ref="AP143" ca="1">ManualLookup(AC143,BoxVal(ROW(AC143),4,COLUMN(AP141)),INDIRECT(DP$3))</f>
        <v>80</v>
      </c>
      <c r="AQ143" s="36" t="str" cm="1">
        <f t="array" aca="1" ref="AQ143" ca="1">ManualLookup(AD143,BoxVal(ROW(AD143),4,COLUMN(AQ141)),INDIRECT(DQ$3))</f>
        <v>08</v>
      </c>
      <c r="AR143" s="36" t="str" cm="1">
        <f t="array" aca="1" ref="AR143" ca="1">ManualLookup(AE143,BoxVal(ROW(AE143),4,COLUMN(AR141)),INDIRECT(DR$3))</f>
        <v>00</v>
      </c>
      <c r="AS143" s="36" t="s">
        <v>1047</v>
      </c>
    </row>
    <row r="144" spans="19:45" ht="30" customHeight="1" x14ac:dyDescent="0.25">
      <c r="S144" s="7" t="s">
        <v>691</v>
      </c>
      <c r="T144" s="15" t="s">
        <v>916</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913</v>
      </c>
      <c r="U145" s="36"/>
      <c r="V145" s="37"/>
      <c r="W145" s="37"/>
      <c r="X145" s="38"/>
      <c r="Y145" s="38"/>
      <c r="Z145" s="55"/>
      <c r="AA145" s="39"/>
      <c r="AB145" s="40"/>
      <c r="AC145" s="40"/>
      <c r="AD145" s="40"/>
      <c r="AE145" s="41"/>
      <c r="AF145" s="42"/>
      <c r="AG145" s="47"/>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55"/>
      <c r="AA146" s="39"/>
      <c r="AB146" s="40"/>
      <c r="AC146" s="40"/>
      <c r="AD146" s="40"/>
      <c r="AE146" s="41"/>
      <c r="AF146" s="42"/>
      <c r="AG146" s="47"/>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55"/>
      <c r="AA147" s="39"/>
      <c r="AB147" s="40"/>
      <c r="AC147" s="40"/>
      <c r="AD147" s="40"/>
      <c r="AE147" s="41"/>
      <c r="AF147" s="42"/>
      <c r="AG147" s="47"/>
      <c r="AH147" s="43"/>
      <c r="AI147" s="43"/>
      <c r="AJ147" s="44"/>
      <c r="AK147" s="44"/>
      <c r="AL147" s="44"/>
      <c r="AM147" s="44"/>
      <c r="AN147" s="36"/>
      <c r="AO147" s="36"/>
      <c r="AP147" s="36"/>
      <c r="AQ147" s="36"/>
      <c r="AR147" s="36"/>
      <c r="AS147" s="36"/>
    </row>
    <row r="148" spans="19:45" ht="30" customHeight="1" x14ac:dyDescent="0.25">
      <c r="S148" s="7" t="s">
        <v>573</v>
      </c>
      <c r="T148" s="15">
        <v>1.3</v>
      </c>
      <c r="U148" s="36"/>
      <c r="V148" s="37"/>
      <c r="W148" s="37"/>
      <c r="X148" s="38"/>
      <c r="Y148" s="38"/>
      <c r="Z148" s="55"/>
      <c r="AA148" s="39"/>
      <c r="AB148" s="40"/>
      <c r="AC148" s="40"/>
      <c r="AD148" s="40"/>
      <c r="AE148" s="41"/>
      <c r="AF148" s="42"/>
      <c r="AG148" s="47"/>
      <c r="AH148" s="43"/>
      <c r="AI148" s="43"/>
      <c r="AJ148" s="44"/>
      <c r="AK148" s="44"/>
      <c r="AL148" s="44"/>
      <c r="AM148" s="44"/>
      <c r="AN148" s="36"/>
      <c r="AO148" s="36"/>
      <c r="AP148" s="36"/>
      <c r="AQ148" s="36"/>
      <c r="AR148" s="36"/>
      <c r="AS148" s="36"/>
    </row>
    <row r="149" spans="19:45" ht="30" customHeight="1" x14ac:dyDescent="0.25">
      <c r="S149" s="7" t="s">
        <v>590</v>
      </c>
      <c r="T149" s="15">
        <f>VLOOKUP(T134,MPN!$A$1:$E$997,4,FALSE)</f>
        <v>-37</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15V_TestMode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VLOOKUP($T134,MPN!$A$1:$E$497,2,FALSE)</f>
        <v>DMIC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e">
        <f>VLOOKUP($T135,ASIC!$A$1:$B$200,2,FALSE)</f>
        <v>#N/A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N045A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VLOOKUP($T134,MPN!$A$1:$E$497,5,FALSE)</f>
        <v>Inphase</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0.42799999999999999</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45917</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-37+/-0.8 dBFS</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400~650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7.6V(7.42V)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8.5V(8.26V)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9.4V(9.08V)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10.3V(9.92V)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11.2V(10.76V)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12V(11.61V)</v>
      </c>
      <c r="T170" s="3">
        <v>-1.2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12.9V(12.44V)</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13.8V(13.34V)</v>
      </c>
      <c r="T172" s="3">
        <v>1.2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1021</v>
      </c>
      <c r="V196" s="12"/>
      <c r="W196" s="65"/>
      <c r="X196" s="12"/>
      <c r="Y196" s="7" t="str">
        <f>VLOOKUP(U196,$DX$1:$DZ$21,3,FALSE)</f>
        <v>inc_afeiq , 100duty , 1x_ibias , nosel_voutp , longht_spl , 52.9micvos , 1.36v_VADC , en_diglpf , stong_drv , 0.67x_adciq , en_highsnr</v>
      </c>
      <c r="AD196" s="8"/>
    </row>
    <row r="197" spans="19:45" ht="30" customHeight="1" x14ac:dyDescent="0.25">
      <c r="S197" s="7" t="s">
        <v>24</v>
      </c>
      <c r="T197" s="15" t="s">
        <v>450</v>
      </c>
      <c r="U197" s="5" t="s">
        <v>23</v>
      </c>
      <c r="V197" s="7" t="str">
        <f>VLOOKUP(U196,$DX$1:$DZ$21,2,FALSE)</f>
        <v>Bit30,26,19,17,41,35,29,24</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1025</v>
      </c>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340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High(2~4dB)</v>
      </c>
      <c r="AP199" s="56" t="str">
        <f>VLOOKUP($T207,$DE$1:$DJ$31,4,FALSE)</f>
        <v>Only(0.75vcm)</v>
      </c>
      <c r="AQ199" s="56" t="str">
        <f>VLOOKUP($T207,$DE$1:$DJ$31,5,FALSE)</f>
        <v>Full</v>
      </c>
      <c r="AR199" s="56" t="str">
        <f>VLOOKUP($T207,$DE$1:$DJ$31,6,FALSE)</f>
        <v>non</v>
      </c>
      <c r="AS199" s="35" t="s">
        <v>1015</v>
      </c>
    </row>
    <row r="200" spans="19:45" ht="30" customHeight="1" x14ac:dyDescent="0.25">
      <c r="S200" s="7" t="s">
        <v>18</v>
      </c>
      <c r="T200" s="15" t="s">
        <v>911</v>
      </c>
      <c r="U200" s="36" t="str">
        <f t="shared" ref="U200:U213" ca="1" si="26">ConfigCode($AA200,$AN200,$AO200,$AP200,$AQ200,$AR200,$AF200,$AG200,2)</f>
        <v>0x12=-38.25,-37.70;</v>
      </c>
      <c r="V200" s="37"/>
      <c r="W200" s="37"/>
      <c r="X200" s="38">
        <v>3.0500000000000043</v>
      </c>
      <c r="Y200" s="38">
        <v>3.0500000000000176</v>
      </c>
      <c r="Z200" s="55">
        <f t="shared" ref="Z200:Z213" ca="1" si="27" xml:space="preserve">
N("vbias,vlookup vbias range")+
VLOOKUP($AA200,INDIRECT(BoxVal(ROW($AA200),34,COLUMN(T196))),2,FALSE)+
N("gain")+
$AB200+
N("vcm")+
VLOOKUP($AC200,$CT$1:$DC$31,7,FALSE)+
N("(vbias*vcp*vbg-vbias)*sensor ratio")+
VbiasCal($AA200,$AD200,$AE200,BoxVal(ROW($AC200),18,COLUMN($T$22)))+
N("vbias ref+gain ref")+
$V200+$W200</f>
        <v>3</v>
      </c>
      <c r="AA200" s="39" t="s">
        <v>892</v>
      </c>
      <c r="AB200" s="40">
        <v>3</v>
      </c>
      <c r="AC200" s="40" t="s">
        <v>578</v>
      </c>
      <c r="AD200" s="40">
        <v>1</v>
      </c>
      <c r="AE200" s="41">
        <v>0</v>
      </c>
      <c r="AF200" s="42">
        <v>-38.25</v>
      </c>
      <c r="AG200" s="42">
        <v>-37.700000000000003</v>
      </c>
      <c r="AH200" s="43">
        <f ca="1">$AF200+$Z200</f>
        <v>-35.25</v>
      </c>
      <c r="AI200" s="43">
        <f ca="1">$AG200+$Z200</f>
        <v>-34.700000000000003</v>
      </c>
      <c r="AJ200" s="44" cm="1">
        <f t="array" aca="1" ref="AJ200" ca="1" xml:space="preserve">
N("initial sens-loopgain")+
$AF200-BoxVal(ROW($AA200),26,COLUMN(INDIRECT("T"&amp;(INT(ROW($AA217)/65))*65+2)))</f>
        <v>-38.677999999999997</v>
      </c>
      <c r="AK200" s="44">
        <f ca="1">AJ200+(AG200-AF200)</f>
        <v>-38.128</v>
      </c>
      <c r="AL200" s="44" cm="1">
        <f t="array" aca="1" ref="AL200" ca="1" xml:space="preserve">
N("initial sens-loopgain-gain-gain ref-vcm")+
$AH200-
BoxVal(ROW($AA200),26,COLUMN(INDIRECT("T"&amp;(INT(ROW($AA217)/65))*65+2)))-
$AB200-
$W200-
IFERROR(VLOOKUP($AC200,$CT$1:$DC$31,7,FALSE),0)</f>
        <v>-38.677999999999997</v>
      </c>
      <c r="AM200" s="44">
        <f ca="1">AL200+(AG200-AF200)</f>
        <v>-38.128</v>
      </c>
      <c r="AN200" s="36" t="str">
        <f t="shared" ref="AN200:AN213" ca="1" si="28">IF(BoxVal(ROW(AA200),9,COLUMN(T198))="FIX","00",ManualLookup(AA200,BoxVal(ROW(AA200),4,COLUMN(AN198)),INDIRECT(DN$3)))</f>
        <v>10</v>
      </c>
      <c r="AO200" s="36" t="str" cm="1">
        <f t="array" aca="1" ref="AO200" ca="1">ManualLookup(AB200,BoxVal(ROW(AB200),4,COLUMN(AO198)),INDIRECT(DO$3))</f>
        <v>02</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t="s">
        <v>399</v>
      </c>
      <c r="U201" s="36" t="str">
        <f t="shared" ca="1" si="26"/>
        <v>0x92=-38.75,-38.25;</v>
      </c>
      <c r="V201" s="46"/>
      <c r="W201" s="37"/>
      <c r="X201" s="38">
        <v>3.6015384615384631</v>
      </c>
      <c r="Y201" s="38">
        <v>3.5400000000000258</v>
      </c>
      <c r="Z201" s="55">
        <f t="shared" ca="1" si="27"/>
        <v>3.5</v>
      </c>
      <c r="AA201" s="39" t="s">
        <v>892</v>
      </c>
      <c r="AB201" s="40">
        <v>3</v>
      </c>
      <c r="AC201" s="40" t="s">
        <v>579</v>
      </c>
      <c r="AD201" s="40">
        <v>1</v>
      </c>
      <c r="AE201" s="41">
        <v>0</v>
      </c>
      <c r="AF201" s="42">
        <v>-38.75</v>
      </c>
      <c r="AG201" s="47">
        <f>AF200</f>
        <v>-38.25</v>
      </c>
      <c r="AH201" s="43">
        <f t="shared" ref="AH201:AH213" ca="1" si="29">$AF201+$Z201</f>
        <v>-35.25</v>
      </c>
      <c r="AI201" s="43">
        <f t="shared" ref="AI201:AI213" ca="1" si="30">$AG201+$Z201</f>
        <v>-34.75</v>
      </c>
      <c r="AJ201" s="44" cm="1">
        <f t="array" aca="1" ref="AJ201" ca="1" xml:space="preserve">
N("initial sens-loopgain")+
$AF201-BoxVal(ROW($AA201),26,COLUMN(INDIRECT("T"&amp;(INT(ROW($AA218)/65))*65+2)))</f>
        <v>-39.177999999999997</v>
      </c>
      <c r="AK201" s="44">
        <f t="shared" ref="AK201:AK213" ca="1" si="31">AJ201+(AG201-AF201)</f>
        <v>-38.677999999999997</v>
      </c>
      <c r="AL201" s="44" cm="1">
        <f t="array" aca="1" ref="AL201" ca="1" xml:space="preserve">
N("initial sens-loopgain-gain-gain ref-vcm")+
$AH201-
BoxVal(ROW($AA201),26,COLUMN(INDIRECT("T"&amp;(INT(ROW($AA218)/65))*65+2)))-
$AB201-
$W201-
IFERROR(VLOOKUP($AC201,$CT$1:$DC$31,7,FALSE),0)</f>
        <v>-39.177999999999997</v>
      </c>
      <c r="AM201" s="44">
        <f t="shared" ref="AM201:AM213" ca="1" si="32">AL201+(AG201-AF201)</f>
        <v>-38.677999999999997</v>
      </c>
      <c r="AN201" s="36" t="str">
        <f t="shared" ca="1" si="28"/>
        <v>10</v>
      </c>
      <c r="AO201" s="36" t="str" cm="1">
        <f t="array" aca="1" ref="AO201" ca="1">ManualLookup(AB201,BoxVal(ROW(AB201),4,COLUMN(AO199)),INDIRECT(DO$3))</f>
        <v>02</v>
      </c>
      <c r="AP201" s="36" t="str" cm="1">
        <f t="array" aca="1" ref="AP201" ca="1">ManualLookup(AC201,BoxVal(ROW(AC201),4,COLUMN(AP199)),INDIRECT(DP$3))</f>
        <v>80</v>
      </c>
      <c r="AQ201" s="36" t="str" cm="1">
        <f t="array" aca="1" ref="AQ201" ca="1">ManualLookup(AD201,BoxVal(ROW(AD201),4,COLUMN(AQ199)),INDIRECT(DQ$3))</f>
        <v>00</v>
      </c>
      <c r="AR201" s="36" t="str" cm="1">
        <f t="array" aca="1" ref="AR201" ca="1">ManualLookup(AE201,BoxVal(ROW(AE201),4,COLUMN(AR199)),INDIRECT(DR$3))</f>
        <v>00</v>
      </c>
      <c r="AS201" s="36" t="s">
        <v>1047</v>
      </c>
    </row>
    <row r="202" spans="19:45" ht="30" customHeight="1" x14ac:dyDescent="0.25">
      <c r="S202" s="26"/>
      <c r="T202" s="17"/>
      <c r="U202" s="36" t="str">
        <f t="shared" ca="1" si="26"/>
        <v>0x13=-39.25,-38.75;</v>
      </c>
      <c r="V202" s="37"/>
      <c r="W202" s="37"/>
      <c r="X202" s="38">
        <v>3.9243518518518523</v>
      </c>
      <c r="Y202" s="38">
        <v>3.9530000000000327</v>
      </c>
      <c r="Z202" s="55">
        <f t="shared" ca="1" si="27"/>
        <v>4</v>
      </c>
      <c r="AA202" s="39" t="s">
        <v>892</v>
      </c>
      <c r="AB202" s="40">
        <v>4</v>
      </c>
      <c r="AC202" s="40" t="s">
        <v>578</v>
      </c>
      <c r="AD202" s="40">
        <v>1</v>
      </c>
      <c r="AE202" s="41">
        <v>0</v>
      </c>
      <c r="AF202" s="42">
        <v>-39.25</v>
      </c>
      <c r="AG202" s="47">
        <f t="shared" ref="AG202:AG213" si="33">AF201</f>
        <v>-38.75</v>
      </c>
      <c r="AH202" s="43">
        <f t="shared" ca="1" si="29"/>
        <v>-35.25</v>
      </c>
      <c r="AI202" s="43">
        <f t="shared" ca="1" si="30"/>
        <v>-34.75</v>
      </c>
      <c r="AJ202" s="44" cm="1">
        <f t="array" aca="1" ref="AJ202" ca="1" xml:space="preserve">
N("initial sens-loopgain")+
$AF202-BoxVal(ROW($AA202),26,COLUMN(INDIRECT("T"&amp;(INT(ROW($AA219)/65))*65+2)))</f>
        <v>-39.677999999999997</v>
      </c>
      <c r="AK202" s="44">
        <f t="shared" ca="1" si="31"/>
        <v>-39.177999999999997</v>
      </c>
      <c r="AL202" s="44" cm="1">
        <f t="array" aca="1" ref="AL202" ca="1" xml:space="preserve">
N("initial sens-loopgain-gain-gain ref-vcm")+
$AH202-
BoxVal(ROW($AA202),26,COLUMN(INDIRECT("T"&amp;(INT(ROW($AA219)/65))*65+2)))-
$AB202-
$W202-
IFERROR(VLOOKUP($AC202,$CT$1:$DC$31,7,FALSE),0)</f>
        <v>-39.677999999999997</v>
      </c>
      <c r="AM202" s="44">
        <f t="shared" ca="1" si="32"/>
        <v>-39.177999999999997</v>
      </c>
      <c r="AN202" s="36" t="str">
        <f t="shared" ca="1" si="28"/>
        <v>10</v>
      </c>
      <c r="AO202" s="36" t="str" cm="1">
        <f t="array" aca="1" ref="AO202" ca="1">ManualLookup(AB202,BoxVal(ROW(AB202),4,COLUMN(AO200)),INDIRECT(DO$3))</f>
        <v>03</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t="s">
        <v>1047</v>
      </c>
    </row>
    <row r="203" spans="19:45" ht="30" customHeight="1" x14ac:dyDescent="0.25">
      <c r="S203" s="7" t="s">
        <v>19</v>
      </c>
      <c r="T203" s="15" t="s">
        <v>892</v>
      </c>
      <c r="U203" s="36" t="str">
        <f t="shared" ca="1" si="26"/>
        <v>0x1A=-39.40,-39.25;</v>
      </c>
      <c r="V203" s="37">
        <v>0.1</v>
      </c>
      <c r="W203" s="37"/>
      <c r="X203" s="38">
        <v>4.0584536082474223</v>
      </c>
      <c r="Y203" s="38">
        <v>4.0160000000000329</v>
      </c>
      <c r="Z203" s="55">
        <f t="shared" ca="1" si="27"/>
        <v>4.0452000000000012</v>
      </c>
      <c r="AA203" s="39" t="s">
        <v>892</v>
      </c>
      <c r="AB203" s="40">
        <v>3</v>
      </c>
      <c r="AC203" s="40" t="s">
        <v>578</v>
      </c>
      <c r="AD203" s="40">
        <v>1.0556000000000001</v>
      </c>
      <c r="AE203" s="41">
        <v>0</v>
      </c>
      <c r="AF203" s="42">
        <v>-39.4</v>
      </c>
      <c r="AG203" s="47">
        <f t="shared" si="33"/>
        <v>-39.25</v>
      </c>
      <c r="AH203" s="43">
        <f t="shared" ca="1" si="29"/>
        <v>-35.354799999999997</v>
      </c>
      <c r="AI203" s="43">
        <f t="shared" ca="1" si="30"/>
        <v>-35.204799999999999</v>
      </c>
      <c r="AJ203" s="44" cm="1">
        <f t="array" aca="1" ref="AJ203" ca="1" xml:space="preserve">
N("initial sens-loopgain")+
$AF203-BoxVal(ROW($AA203),26,COLUMN(INDIRECT("T"&amp;(INT(ROW($AA220)/65))*65+2)))</f>
        <v>-39.827999999999996</v>
      </c>
      <c r="AK203" s="44">
        <f t="shared" ca="1" si="31"/>
        <v>-39.677999999999997</v>
      </c>
      <c r="AL203" s="44" cm="1">
        <f t="array" aca="1" ref="AL203" ca="1" xml:space="preserve">
N("initial sens-loopgain-gain-gain ref-vcm")+
$AH203-
BoxVal(ROW($AA203),26,COLUMN(INDIRECT("T"&amp;(INT(ROW($AA220)/65))*65+2)))-
$AB203-
$W203-
IFERROR(VLOOKUP($AC203,$CT$1:$DC$31,7,FALSE),0)</f>
        <v>-38.782799999999995</v>
      </c>
      <c r="AM203" s="44">
        <f t="shared" ca="1" si="32"/>
        <v>-38.632799999999996</v>
      </c>
      <c r="AN203" s="36" t="str">
        <f t="shared" ca="1" si="28"/>
        <v>10</v>
      </c>
      <c r="AO203" s="36" t="str" cm="1">
        <f t="array" aca="1" ref="AO203" ca="1">ManualLookup(AB203,BoxVal(ROW(AB203),4,COLUMN(AO201)),INDIRECT(DO$3))</f>
        <v>02</v>
      </c>
      <c r="AP203" s="36" t="str" cm="1">
        <f t="array" aca="1" ref="AP203" ca="1">ManualLookup(AC203,BoxVal(ROW(AC203),4,COLUMN(AP201)),INDIRECT(DP$3))</f>
        <v>00</v>
      </c>
      <c r="AQ203" s="36" t="str" cm="1">
        <f t="array" aca="1" ref="AQ203" ca="1">ManualLookup(AD203,BoxVal(ROW(AD203),4,COLUMN(AQ201)),INDIRECT(DQ$3))</f>
        <v>08</v>
      </c>
      <c r="AR203" s="36" t="str" cm="1">
        <f t="array" aca="1" ref="AR203" ca="1">ManualLookup(AE203,BoxVal(ROW(AE203),4,COLUMN(AR201)),INDIRECT(DR$3))</f>
        <v>00</v>
      </c>
      <c r="AS203" s="36" t="s">
        <v>1047</v>
      </c>
    </row>
    <row r="204" spans="19:45" ht="30" customHeight="1" x14ac:dyDescent="0.25">
      <c r="S204" s="7" t="s">
        <v>15</v>
      </c>
      <c r="T204" s="15" t="s">
        <v>801</v>
      </c>
      <c r="U204" s="36" t="str">
        <f t="shared" ca="1" si="26"/>
        <v>0x22=-39.80,-39.40;</v>
      </c>
      <c r="V204" s="37"/>
      <c r="W204" s="37"/>
      <c r="X204" s="38">
        <v>4.5800000000000027</v>
      </c>
      <c r="Y204" s="38">
        <v>4.5760000000000067</v>
      </c>
      <c r="Z204" s="55">
        <f t="shared" ca="1" si="27"/>
        <v>4.55</v>
      </c>
      <c r="AA204" s="39" t="s">
        <v>893</v>
      </c>
      <c r="AB204" s="40">
        <v>3</v>
      </c>
      <c r="AC204" s="40" t="s">
        <v>578</v>
      </c>
      <c r="AD204" s="40">
        <v>1</v>
      </c>
      <c r="AE204" s="41">
        <v>0</v>
      </c>
      <c r="AF204" s="42">
        <v>-39.799999999999997</v>
      </c>
      <c r="AG204" s="47">
        <f t="shared" si="33"/>
        <v>-39.4</v>
      </c>
      <c r="AH204" s="43">
        <f t="shared" ca="1" si="29"/>
        <v>-35.25</v>
      </c>
      <c r="AI204" s="43">
        <f t="shared" ca="1" si="30"/>
        <v>-34.85</v>
      </c>
      <c r="AJ204" s="44" cm="1">
        <f t="array" aca="1" ref="AJ204" ca="1" xml:space="preserve">
N("initial sens-loopgain")+
$AF204-BoxVal(ROW($AA204),26,COLUMN(INDIRECT("T"&amp;(INT(ROW($AA221)/65))*65+2)))</f>
        <v>-40.227999999999994</v>
      </c>
      <c r="AK204" s="44">
        <f t="shared" ca="1" si="31"/>
        <v>-39.827999999999996</v>
      </c>
      <c r="AL204" s="44" cm="1">
        <f t="array" aca="1" ref="AL204" ca="1" xml:space="preserve">
N("initial sens-loopgain-gain-gain ref-vcm")+
$AH204-
BoxVal(ROW($AA204),26,COLUMN(INDIRECT("T"&amp;(INT(ROW($AA221)/65))*65+2)))-
$AB204-
$W204-
IFERROR(VLOOKUP($AC204,$CT$1:$DC$31,7,FALSE),0)</f>
        <v>-38.677999999999997</v>
      </c>
      <c r="AM204" s="44">
        <f t="shared" ca="1" si="32"/>
        <v>-38.277999999999999</v>
      </c>
      <c r="AN204" s="36" t="str">
        <f t="shared" ca="1" si="28"/>
        <v>20</v>
      </c>
      <c r="AO204" s="36" t="str" cm="1">
        <f t="array" aca="1" ref="AO204" ca="1">ManualLookup(AB204,BoxVal(ROW(AB204),4,COLUMN(AO202)),INDIRECT(DO$3))</f>
        <v>02</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t="s">
        <v>1047</v>
      </c>
    </row>
    <row r="205" spans="19:45" ht="30" customHeight="1" x14ac:dyDescent="0.25">
      <c r="S205" s="7" t="s">
        <v>705</v>
      </c>
      <c r="T205" s="15" t="s">
        <v>800</v>
      </c>
      <c r="U205" s="36" t="str">
        <f t="shared" ca="1" si="26"/>
        <v>0xA2=-40.30,-39.80;</v>
      </c>
      <c r="V205" s="37"/>
      <c r="W205" s="37"/>
      <c r="X205" s="38">
        <v>5.1110761530210853</v>
      </c>
      <c r="Y205" s="38">
        <v>5.1009999999999822</v>
      </c>
      <c r="Z205" s="55">
        <f t="shared" ca="1" si="27"/>
        <v>5.05</v>
      </c>
      <c r="AA205" s="39" t="s">
        <v>893</v>
      </c>
      <c r="AB205" s="40">
        <v>3</v>
      </c>
      <c r="AC205" s="40" t="s">
        <v>579</v>
      </c>
      <c r="AD205" s="40">
        <v>1</v>
      </c>
      <c r="AE205" s="41">
        <v>0</v>
      </c>
      <c r="AF205" s="42">
        <v>-40.299999999999997</v>
      </c>
      <c r="AG205" s="47">
        <f t="shared" si="33"/>
        <v>-39.799999999999997</v>
      </c>
      <c r="AH205" s="43">
        <f t="shared" ca="1" si="29"/>
        <v>-35.25</v>
      </c>
      <c r="AI205" s="43">
        <f t="shared" ca="1" si="30"/>
        <v>-34.75</v>
      </c>
      <c r="AJ205" s="44" cm="1">
        <f t="array" aca="1" ref="AJ205" ca="1" xml:space="preserve">
N("initial sens-loopgain")+
$AF205-BoxVal(ROW($AA205),26,COLUMN(INDIRECT("T"&amp;(INT(ROW($AA222)/65))*65+2)))</f>
        <v>-40.727999999999994</v>
      </c>
      <c r="AK205" s="44">
        <f t="shared" ca="1" si="31"/>
        <v>-40.227999999999994</v>
      </c>
      <c r="AL205" s="44" cm="1">
        <f t="array" aca="1" ref="AL205" ca="1" xml:space="preserve">
N("initial sens-loopgain-gain-gain ref-vcm")+
$AH205-
BoxVal(ROW($AA205),26,COLUMN(INDIRECT("T"&amp;(INT(ROW($AA222)/65))*65+2)))-
$AB205-
$W205-
IFERROR(VLOOKUP($AC205,$CT$1:$DC$31,7,FALSE),0)</f>
        <v>-39.177999999999997</v>
      </c>
      <c r="AM205" s="44">
        <f t="shared" ca="1" si="32"/>
        <v>-38.677999999999997</v>
      </c>
      <c r="AN205" s="36" t="str">
        <f t="shared" ca="1" si="28"/>
        <v>20</v>
      </c>
      <c r="AO205" s="36" t="str" cm="1">
        <f t="array" aca="1" ref="AO205" ca="1">ManualLookup(AB205,BoxVal(ROW(AB205),4,COLUMN(AO203)),INDIRECT(DO$3))</f>
        <v>02</v>
      </c>
      <c r="AP205" s="36" t="str" cm="1">
        <f t="array" aca="1" ref="AP205" ca="1">ManualLookup(AC205,BoxVal(ROW(AC205),4,COLUMN(AP203)),INDIRECT(DP$3))</f>
        <v>80</v>
      </c>
      <c r="AQ205" s="36" t="str" cm="1">
        <f t="array" aca="1" ref="AQ205" ca="1">ManualLookup(AD205,BoxVal(ROW(AD205),4,COLUMN(AQ203)),INDIRECT(DQ$3))</f>
        <v>00</v>
      </c>
      <c r="AR205" s="36" t="str" cm="1">
        <f t="array" aca="1" ref="AR205" ca="1">ManualLookup(AE205,BoxVal(ROW(AE205),4,COLUMN(AR203)),INDIRECT(DR$3))</f>
        <v>00</v>
      </c>
      <c r="AS205" s="36" t="s">
        <v>1047</v>
      </c>
    </row>
    <row r="206" spans="19:45" ht="30" customHeight="1" x14ac:dyDescent="0.25">
      <c r="S206" s="7" t="s">
        <v>605</v>
      </c>
      <c r="T206" s="15" t="s">
        <v>1019</v>
      </c>
      <c r="U206" s="36" t="str">
        <f t="shared" ca="1" si="26"/>
        <v>0x23=-40.85,-40.30;</v>
      </c>
      <c r="V206" s="37"/>
      <c r="W206" s="37"/>
      <c r="X206" s="38"/>
      <c r="Y206" s="38"/>
      <c r="Z206" s="55">
        <f t="shared" ca="1" si="27"/>
        <v>5.55</v>
      </c>
      <c r="AA206" s="39" t="s">
        <v>893</v>
      </c>
      <c r="AB206" s="40">
        <v>4</v>
      </c>
      <c r="AC206" s="40" t="s">
        <v>578</v>
      </c>
      <c r="AD206" s="40">
        <v>1</v>
      </c>
      <c r="AE206" s="41">
        <v>0</v>
      </c>
      <c r="AF206" s="42">
        <v>-40.85</v>
      </c>
      <c r="AG206" s="47">
        <f t="shared" si="33"/>
        <v>-40.299999999999997</v>
      </c>
      <c r="AH206" s="43">
        <f t="shared" ca="1" si="29"/>
        <v>-35.300000000000004</v>
      </c>
      <c r="AI206" s="43">
        <f t="shared" ca="1" si="30"/>
        <v>-34.75</v>
      </c>
      <c r="AJ206" s="44" cm="1">
        <f t="array" aca="1" ref="AJ206" ca="1" xml:space="preserve">
N("initial sens-loopgain")+
$AF206-BoxVal(ROW($AA206),26,COLUMN(INDIRECT("T"&amp;(INT(ROW($AA223)/65))*65+2)))</f>
        <v>-41.277999999999999</v>
      </c>
      <c r="AK206" s="44">
        <f t="shared" ca="1" si="31"/>
        <v>-40.727999999999994</v>
      </c>
      <c r="AL206" s="44" cm="1">
        <f t="array" aca="1" ref="AL206" ca="1" xml:space="preserve">
N("initial sens-loopgain-gain-gain ref-vcm")+
$AH206-
BoxVal(ROW($AA206),26,COLUMN(INDIRECT("T"&amp;(INT(ROW($AA223)/65))*65+2)))-
$AB206-
$W206-
IFERROR(VLOOKUP($AC206,$CT$1:$DC$31,7,FALSE),0)</f>
        <v>-39.728000000000002</v>
      </c>
      <c r="AM206" s="44">
        <f t="shared" ca="1" si="32"/>
        <v>-39.177999999999997</v>
      </c>
      <c r="AN206" s="36" t="str">
        <f t="shared" ca="1" si="28"/>
        <v>20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t="s">
        <v>1047</v>
      </c>
    </row>
    <row r="207" spans="19:45" ht="30" customHeight="1" x14ac:dyDescent="0.25">
      <c r="S207" s="7" t="s">
        <v>721</v>
      </c>
      <c r="T207" s="15" t="s">
        <v>899</v>
      </c>
      <c r="U207" s="36" t="str">
        <f t="shared" ca="1" si="26"/>
        <v>0xAA=-41.25,-40.85;</v>
      </c>
      <c r="V207" s="37"/>
      <c r="W207" s="37"/>
      <c r="X207" s="38">
        <v>6.0902072425829115</v>
      </c>
      <c r="Y207" s="38">
        <v>6.0809999999999365</v>
      </c>
      <c r="Z207" s="55">
        <f t="shared" ca="1" si="27"/>
        <v>6.0952800000000016</v>
      </c>
      <c r="AA207" s="39" t="s">
        <v>893</v>
      </c>
      <c r="AB207" s="40">
        <v>3</v>
      </c>
      <c r="AC207" s="40" t="s">
        <v>579</v>
      </c>
      <c r="AD207" s="40">
        <v>1.0556000000000001</v>
      </c>
      <c r="AE207" s="41">
        <v>0</v>
      </c>
      <c r="AF207" s="42">
        <v>-41.25</v>
      </c>
      <c r="AG207" s="47">
        <f t="shared" si="33"/>
        <v>-40.85</v>
      </c>
      <c r="AH207" s="43">
        <f t="shared" ca="1" si="29"/>
        <v>-35.154719999999998</v>
      </c>
      <c r="AI207" s="43">
        <f t="shared" ca="1" si="30"/>
        <v>-34.754719999999999</v>
      </c>
      <c r="AJ207" s="44" cm="1">
        <f t="array" aca="1" ref="AJ207" ca="1" xml:space="preserve">
N("initial sens-loopgain")+
$AF207-BoxVal(ROW($AA207),26,COLUMN(INDIRECT("T"&amp;(INT(ROW($AA224)/65))*65+2)))</f>
        <v>-41.677999999999997</v>
      </c>
      <c r="AK207" s="44">
        <f t="shared" ca="1" si="31"/>
        <v>-41.277999999999999</v>
      </c>
      <c r="AL207" s="44" cm="1">
        <f t="array" aca="1" ref="AL207" ca="1" xml:space="preserve">
N("initial sens-loopgain-gain-gain ref-vcm")+
$AH207-
BoxVal(ROW($AA207),26,COLUMN(INDIRECT("T"&amp;(INT(ROW($AA224)/65))*65+2)))-
$AB207-
$W207-
IFERROR(VLOOKUP($AC207,$CT$1:$DC$31,7,FALSE),0)</f>
        <v>-39.082719999999995</v>
      </c>
      <c r="AM207" s="44">
        <f t="shared" ca="1" si="32"/>
        <v>-38.682719999999996</v>
      </c>
      <c r="AN207" s="36" t="str">
        <f t="shared" ca="1" si="28"/>
        <v>20</v>
      </c>
      <c r="AO207" s="36" t="str" cm="1">
        <f t="array" aca="1" ref="AO207" ca="1">ManualLookup(AB207,BoxVal(ROW(AB207),4,COLUMN(AO205)),INDIRECT(DO$3))</f>
        <v>02</v>
      </c>
      <c r="AP207" s="36" t="str" cm="1">
        <f t="array" aca="1" ref="AP207" ca="1">ManualLookup(AC207,BoxVal(ROW(AC207),4,COLUMN(AP205)),INDIRECT(DP$3))</f>
        <v>80</v>
      </c>
      <c r="AQ207" s="36" t="str" cm="1">
        <f t="array" aca="1" ref="AQ207" ca="1">ManualLookup(AD207,BoxVal(ROW(AD207),4,COLUMN(AQ205)),INDIRECT(DQ$3))</f>
        <v>08</v>
      </c>
      <c r="AR207" s="36" t="str" cm="1">
        <f t="array" aca="1" ref="AR207" ca="1">ManualLookup(AE207,BoxVal(ROW(AE207),4,COLUMN(AR205)),INDIRECT(DR$3))</f>
        <v>00</v>
      </c>
      <c r="AS207" s="36" t="s">
        <v>1047</v>
      </c>
    </row>
    <row r="208" spans="19:45" ht="30" customHeight="1" x14ac:dyDescent="0.25">
      <c r="S208" s="7" t="s">
        <v>20</v>
      </c>
      <c r="T208" s="15">
        <v>-38</v>
      </c>
      <c r="U208" s="36" t="str">
        <f t="shared" ca="1" si="26"/>
        <v>0xB2=-41.55,-41.25;</v>
      </c>
      <c r="V208" s="37"/>
      <c r="W208" s="37"/>
      <c r="X208" s="38">
        <v>6.3416869918699241</v>
      </c>
      <c r="Y208" s="38">
        <v>6.325999999999925</v>
      </c>
      <c r="Z208" s="55">
        <f t="shared" ca="1" si="27"/>
        <v>6.3</v>
      </c>
      <c r="AA208" s="39" t="s">
        <v>894</v>
      </c>
      <c r="AB208" s="40">
        <v>3</v>
      </c>
      <c r="AC208" s="40" t="s">
        <v>579</v>
      </c>
      <c r="AD208" s="40">
        <v>1</v>
      </c>
      <c r="AE208" s="41">
        <v>0</v>
      </c>
      <c r="AF208" s="42">
        <v>-41.55</v>
      </c>
      <c r="AG208" s="47">
        <f t="shared" si="33"/>
        <v>-41.25</v>
      </c>
      <c r="AH208" s="43">
        <f t="shared" ca="1" si="29"/>
        <v>-35.25</v>
      </c>
      <c r="AI208" s="43">
        <f t="shared" ca="1" si="30"/>
        <v>-34.950000000000003</v>
      </c>
      <c r="AJ208" s="44" cm="1">
        <f t="array" aca="1" ref="AJ208" ca="1" xml:space="preserve">
N("initial sens-loopgain")+
$AF208-BoxVal(ROW($AA208),26,COLUMN(INDIRECT("T"&amp;(INT(ROW($AA225)/65))*65+2)))</f>
        <v>-41.977999999999994</v>
      </c>
      <c r="AK208" s="44">
        <f t="shared" ca="1" si="31"/>
        <v>-41.677999999999997</v>
      </c>
      <c r="AL208" s="44" cm="1">
        <f t="array" aca="1" ref="AL208" ca="1" xml:space="preserve">
N("initial sens-loopgain-gain-gain ref-vcm")+
$AH208-
BoxVal(ROW($AA208),26,COLUMN(INDIRECT("T"&amp;(INT(ROW($AA225)/65))*65+2)))-
$AB208-
$W208-
IFERROR(VLOOKUP($AC208,$CT$1:$DC$31,7,FALSE),0)</f>
        <v>-39.177999999999997</v>
      </c>
      <c r="AM208" s="44">
        <f t="shared" ca="1" si="32"/>
        <v>-38.878</v>
      </c>
      <c r="AN208" s="36" t="str">
        <f t="shared" ca="1" si="28"/>
        <v>30</v>
      </c>
      <c r="AO208" s="36" t="str" cm="1">
        <f t="array" aca="1" ref="AO208" ca="1">ManualLookup(AB208,BoxVal(ROW(AB208),4,COLUMN(AO206)),INDIRECT(DO$3))</f>
        <v>02</v>
      </c>
      <c r="AP208" s="36" t="str" cm="1">
        <f t="array" aca="1" ref="AP208" ca="1">ManualLookup(AC208,BoxVal(ROW(AC208),4,COLUMN(AP206)),INDIRECT(DP$3))</f>
        <v>80</v>
      </c>
      <c r="AQ208" s="36" t="str" cm="1">
        <f t="array" aca="1" ref="AQ208" ca="1">ManualLookup(AD208,BoxVal(ROW(AD208),4,COLUMN(AQ206)),INDIRECT(DQ$3))</f>
        <v>00</v>
      </c>
      <c r="AR208" s="36" t="str" cm="1">
        <f t="array" aca="1" ref="AR208" ca="1">ManualLookup(AE208,BoxVal(ROW(AE208),4,COLUMN(AR206)),INDIRECT(DR$3))</f>
        <v>00</v>
      </c>
      <c r="AS208" s="36" t="s">
        <v>1047</v>
      </c>
    </row>
    <row r="209" spans="19:45" ht="30" customHeight="1" x14ac:dyDescent="0.25">
      <c r="S209" s="7" t="s">
        <v>691</v>
      </c>
      <c r="T209" s="15" t="s">
        <v>912</v>
      </c>
      <c r="U209" s="36" t="str">
        <f t="shared" ca="1" si="26"/>
        <v>0x33=-41.90,-41.55;</v>
      </c>
      <c r="V209" s="37">
        <v>-0.15</v>
      </c>
      <c r="W209" s="37"/>
      <c r="X209" s="38">
        <v>6.6474102079395028</v>
      </c>
      <c r="Y209" s="38">
        <v>6.6549999999999097</v>
      </c>
      <c r="Z209" s="55">
        <f t="shared" ca="1" si="27"/>
        <v>6.6499999999999995</v>
      </c>
      <c r="AA209" s="39" t="s">
        <v>894</v>
      </c>
      <c r="AB209" s="40">
        <v>4</v>
      </c>
      <c r="AC209" s="40" t="s">
        <v>578</v>
      </c>
      <c r="AD209" s="40">
        <v>1</v>
      </c>
      <c r="AE209" s="41">
        <v>0</v>
      </c>
      <c r="AF209" s="42">
        <v>-41.9</v>
      </c>
      <c r="AG209" s="47">
        <f t="shared" si="33"/>
        <v>-41.55</v>
      </c>
      <c r="AH209" s="43">
        <f t="shared" ca="1" si="29"/>
        <v>-35.25</v>
      </c>
      <c r="AI209" s="43">
        <f t="shared" ca="1" si="30"/>
        <v>-34.9</v>
      </c>
      <c r="AJ209" s="44" cm="1">
        <f t="array" aca="1" ref="AJ209" ca="1" xml:space="preserve">
N("initial sens-loopgain")+
$AF209-BoxVal(ROW($AA209),26,COLUMN(INDIRECT("T"&amp;(INT(ROW($AA226)/65))*65+2)))</f>
        <v>-42.327999999999996</v>
      </c>
      <c r="AK209" s="44">
        <f t="shared" ca="1" si="31"/>
        <v>-41.977999999999994</v>
      </c>
      <c r="AL209" s="44" cm="1">
        <f t="array" aca="1" ref="AL209" ca="1" xml:space="preserve">
N("initial sens-loopgain-gain-gain ref-vcm")+
$AH209-
BoxVal(ROW($AA209),26,COLUMN(INDIRECT("T"&amp;(INT(ROW($AA226)/65))*65+2)))-
$AB209-
$W209-
IFERROR(VLOOKUP($AC209,$CT$1:$DC$31,7,FALSE),0)</f>
        <v>-39.677999999999997</v>
      </c>
      <c r="AM209" s="44">
        <f t="shared" ca="1" si="32"/>
        <v>-39.327999999999996</v>
      </c>
      <c r="AN209" s="36" t="str">
        <f t="shared" ca="1" si="28"/>
        <v>30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t="s">
        <v>1047</v>
      </c>
    </row>
    <row r="210" spans="19:45" ht="30" customHeight="1" x14ac:dyDescent="0.25">
      <c r="S210" s="7" t="s">
        <v>544</v>
      </c>
      <c r="T210" s="15" t="s">
        <v>913</v>
      </c>
      <c r="U210" s="36" t="str">
        <f t="shared" ca="1" si="26"/>
        <v>0xB3=-42.35,-41.90;</v>
      </c>
      <c r="V210" s="37">
        <v>-0.15</v>
      </c>
      <c r="W210" s="37"/>
      <c r="X210" s="38">
        <v>7.1344397759103471</v>
      </c>
      <c r="Y210" s="38">
        <v>7.1939999999998845</v>
      </c>
      <c r="Z210" s="55">
        <f t="shared" ca="1" si="27"/>
        <v>7.1499999999999995</v>
      </c>
      <c r="AA210" s="39" t="s">
        <v>894</v>
      </c>
      <c r="AB210" s="40">
        <v>4</v>
      </c>
      <c r="AC210" s="40" t="s">
        <v>579</v>
      </c>
      <c r="AD210" s="40">
        <v>1</v>
      </c>
      <c r="AE210" s="41">
        <v>0</v>
      </c>
      <c r="AF210" s="42">
        <v>-42.35</v>
      </c>
      <c r="AG210" s="47">
        <f t="shared" si="33"/>
        <v>-41.9</v>
      </c>
      <c r="AH210" s="43">
        <f t="shared" ca="1" si="29"/>
        <v>-35.200000000000003</v>
      </c>
      <c r="AI210" s="43">
        <f t="shared" ca="1" si="30"/>
        <v>-34.75</v>
      </c>
      <c r="AJ210" s="44" cm="1">
        <f t="array" aca="1" ref="AJ210" ca="1" xml:space="preserve">
N("initial sens-loopgain")+
$AF210-BoxVal(ROW($AA210),26,COLUMN(INDIRECT("T"&amp;(INT(ROW($AA227)/65))*65+2)))</f>
        <v>-42.777999999999999</v>
      </c>
      <c r="AK210" s="44">
        <f t="shared" ca="1" si="31"/>
        <v>-42.327999999999996</v>
      </c>
      <c r="AL210" s="44" cm="1">
        <f t="array" aca="1" ref="AL210" ca="1" xml:space="preserve">
N("initial sens-loopgain-gain-gain ref-vcm")+
$AH210-
BoxVal(ROW($AA210),26,COLUMN(INDIRECT("T"&amp;(INT(ROW($AA227)/65))*65+2)))-
$AB210-
$W210-
IFERROR(VLOOKUP($AC210,$CT$1:$DC$31,7,FALSE),0)</f>
        <v>-40.128</v>
      </c>
      <c r="AM210" s="44">
        <f t="shared" ca="1" si="32"/>
        <v>-39.677999999999997</v>
      </c>
      <c r="AN210" s="36" t="str">
        <f t="shared" ca="1" si="28"/>
        <v>30</v>
      </c>
      <c r="AO210" s="36" t="str" cm="1">
        <f t="array" aca="1" ref="AO210" ca="1">ManualLookup(AB210,BoxVal(ROW(AB210),4,COLUMN(AO208)),INDIRECT(DO$3))</f>
        <v>03</v>
      </c>
      <c r="AP210" s="36" t="str" cm="1">
        <f t="array" aca="1" ref="AP210" ca="1">ManualLookup(AC210,BoxVal(ROW(AC210),4,COLUMN(AP208)),INDIRECT(DP$3))</f>
        <v>80</v>
      </c>
      <c r="AQ210" s="36" t="str" cm="1">
        <f t="array" aca="1" ref="AQ210" ca="1">ManualLookup(AD210,BoxVal(ROW(AD210),4,COLUMN(AQ208)),INDIRECT(DQ$3))</f>
        <v>00</v>
      </c>
      <c r="AR210" s="36" t="str" cm="1">
        <f t="array" aca="1" ref="AR210" ca="1">ManualLookup(AE210,BoxVal(ROW(AE210),4,COLUMN(AR208)),INDIRECT(DR$3))</f>
        <v>00</v>
      </c>
      <c r="AS210" s="36" t="s">
        <v>1047</v>
      </c>
    </row>
    <row r="211" spans="19:45" ht="30" customHeight="1" x14ac:dyDescent="0.25">
      <c r="S211" s="7" t="s">
        <v>12</v>
      </c>
      <c r="T211" s="15" t="s">
        <v>548</v>
      </c>
      <c r="U211" s="36" t="str">
        <f t="shared" ca="1" si="26"/>
        <v>0xBA=-42.50,-42.35;</v>
      </c>
      <c r="V211" s="37">
        <v>-0.2</v>
      </c>
      <c r="W211" s="37"/>
      <c r="X211" s="38">
        <v>7.2592753623188404</v>
      </c>
      <c r="Y211" s="38">
        <v>7.2569999999998815</v>
      </c>
      <c r="Z211" s="55">
        <f t="shared" ca="1" si="27"/>
        <v>7.2453600000000016</v>
      </c>
      <c r="AA211" s="39" t="s">
        <v>894</v>
      </c>
      <c r="AB211" s="40">
        <v>3</v>
      </c>
      <c r="AC211" s="40" t="s">
        <v>579</v>
      </c>
      <c r="AD211" s="40">
        <v>1.0556000000000001</v>
      </c>
      <c r="AE211" s="41">
        <v>0</v>
      </c>
      <c r="AF211" s="42">
        <v>-42.5</v>
      </c>
      <c r="AG211" s="47">
        <f t="shared" si="33"/>
        <v>-42.35</v>
      </c>
      <c r="AH211" s="43">
        <f t="shared" ca="1" si="29"/>
        <v>-35.254639999999995</v>
      </c>
      <c r="AI211" s="43">
        <f t="shared" ca="1" si="30"/>
        <v>-35.104640000000003</v>
      </c>
      <c r="AJ211" s="44" cm="1">
        <f t="array" aca="1" ref="AJ211" ca="1" xml:space="preserve">
N("initial sens-loopgain")+
$AF211-BoxVal(ROW($AA211),26,COLUMN(INDIRECT("T"&amp;(INT(ROW($AA228)/65))*65+2)))</f>
        <v>-42.927999999999997</v>
      </c>
      <c r="AK211" s="44">
        <f t="shared" ca="1" si="31"/>
        <v>-42.777999999999999</v>
      </c>
      <c r="AL211" s="44" cm="1">
        <f t="array" aca="1" ref="AL211" ca="1" xml:space="preserve">
N("initial sens-loopgain-gain-gain ref-vcm")+
$AH211-
BoxVal(ROW($AA211),26,COLUMN(INDIRECT("T"&amp;(INT(ROW($AA228)/65))*65+2)))-
$AB211-
$W211-
IFERROR(VLOOKUP($AC211,$CT$1:$DC$31,7,FALSE),0)</f>
        <v>-39.182639999999992</v>
      </c>
      <c r="AM211" s="44">
        <f t="shared" ca="1" si="32"/>
        <v>-39.032639999999994</v>
      </c>
      <c r="AN211" s="36" t="str">
        <f t="shared" ca="1" si="28"/>
        <v>30</v>
      </c>
      <c r="AO211" s="36" t="str" cm="1">
        <f t="array" aca="1" ref="AO211" ca="1">ManualLookup(AB211,BoxVal(ROW(AB211),4,COLUMN(AO209)),INDIRECT(DO$3))</f>
        <v>02</v>
      </c>
      <c r="AP211" s="36" t="str" cm="1">
        <f t="array" aca="1" ref="AP211" ca="1">ManualLookup(AC211,BoxVal(ROW(AC211),4,COLUMN(AP209)),INDIRECT(DP$3))</f>
        <v>80</v>
      </c>
      <c r="AQ211" s="36" t="str" cm="1">
        <f t="array" aca="1" ref="AQ211" ca="1">ManualLookup(AD211,BoxVal(ROW(AD211),4,COLUMN(AQ209)),INDIRECT(DQ$3))</f>
        <v>08</v>
      </c>
      <c r="AR211" s="36" t="str" cm="1">
        <f t="array" aca="1" ref="AR211" ca="1">ManualLookup(AE211,BoxVal(ROW(AE211),4,COLUMN(AR209)),INDIRECT(DR$3))</f>
        <v>00</v>
      </c>
      <c r="AS211" s="36" t="s">
        <v>1047</v>
      </c>
    </row>
    <row r="212" spans="19:45" ht="30" customHeight="1" x14ac:dyDescent="0.25">
      <c r="S212" s="26" t="s">
        <v>773</v>
      </c>
      <c r="T212" s="15" t="s">
        <v>562</v>
      </c>
      <c r="U212" s="36" t="str">
        <f t="shared" ca="1" si="26"/>
        <v>0x3B=-42.80,-42.50;</v>
      </c>
      <c r="V212" s="37">
        <v>-0.4</v>
      </c>
      <c r="W212" s="37"/>
      <c r="X212" s="38">
        <v>7.5501923076923116</v>
      </c>
      <c r="Y212" s="38">
        <v>7.6069999999998652</v>
      </c>
      <c r="Z212" s="55">
        <f t="shared" ca="1" si="27"/>
        <v>7.5453600000000014</v>
      </c>
      <c r="AA212" s="39" t="s">
        <v>894</v>
      </c>
      <c r="AB212" s="40">
        <v>4</v>
      </c>
      <c r="AC212" s="40" t="s">
        <v>578</v>
      </c>
      <c r="AD212" s="40">
        <v>1.0556000000000001</v>
      </c>
      <c r="AE212" s="41">
        <v>0</v>
      </c>
      <c r="AF212" s="42">
        <v>-42.8</v>
      </c>
      <c r="AG212" s="47">
        <f t="shared" si="33"/>
        <v>-42.5</v>
      </c>
      <c r="AH212" s="43">
        <f t="shared" ca="1" si="29"/>
        <v>-35.254639999999995</v>
      </c>
      <c r="AI212" s="43">
        <f t="shared" ca="1" si="30"/>
        <v>-34.954639999999998</v>
      </c>
      <c r="AJ212" s="44" cm="1">
        <f t="array" aca="1" ref="AJ212" ca="1" xml:space="preserve">
N("initial sens-loopgain")+
$AF212-BoxVal(ROW($AA212),26,COLUMN(INDIRECT("T"&amp;(INT(ROW($AA229)/65))*65+2)))</f>
        <v>-43.227999999999994</v>
      </c>
      <c r="AK212" s="44">
        <f t="shared" ca="1" si="31"/>
        <v>-42.927999999999997</v>
      </c>
      <c r="AL212" s="44" cm="1">
        <f t="array" aca="1" ref="AL212" ca="1" xml:space="preserve">
N("initial sens-loopgain-gain-gain ref-vcm")+
$AH212-
BoxVal(ROW($AA212),26,COLUMN(INDIRECT("T"&amp;(INT(ROW($AA229)/65))*65+2)))-
$AB212-
$W212-
IFERROR(VLOOKUP($AC212,$CT$1:$DC$31,7,FALSE),0)</f>
        <v>-39.682639999999992</v>
      </c>
      <c r="AM212" s="44">
        <f t="shared" ca="1" si="32"/>
        <v>-39.382639999999995</v>
      </c>
      <c r="AN212" s="36" t="str">
        <f t="shared" ca="1" si="28"/>
        <v>30</v>
      </c>
      <c r="AO212" s="36" t="str" cm="1">
        <f t="array" aca="1" ref="AO212" ca="1">ManualLookup(AB212,BoxVal(ROW(AB212),4,COLUMN(AO210)),INDIRECT(DO$3))</f>
        <v>03</v>
      </c>
      <c r="AP212" s="36" t="str" cm="1">
        <f t="array" aca="1" ref="AP212" ca="1">ManualLookup(AC212,BoxVal(ROW(AC212),4,COLUMN(AP210)),INDIRECT(DP$3))</f>
        <v>00</v>
      </c>
      <c r="AQ212" s="36" t="str" cm="1">
        <f t="array" aca="1" ref="AQ212" ca="1">ManualLookup(AD212,BoxVal(ROW(AD212),4,COLUMN(AQ210)),INDIRECT(DQ$3))</f>
        <v>08</v>
      </c>
      <c r="AR212" s="36" t="str" cm="1">
        <f t="array" aca="1" ref="AR212" ca="1">ManualLookup(AE212,BoxVal(ROW(AE212),4,COLUMN(AR210)),INDIRECT(DR$3))</f>
        <v>00</v>
      </c>
      <c r="AS212" s="36" t="s">
        <v>1047</v>
      </c>
    </row>
    <row r="213" spans="19:45" ht="30" customHeight="1" x14ac:dyDescent="0.25">
      <c r="S213" s="7" t="s">
        <v>573</v>
      </c>
      <c r="T213" s="15">
        <v>2</v>
      </c>
      <c r="U213" s="36" t="str">
        <f t="shared" ca="1" si="26"/>
        <v>0xBB=-43.40,-42.80;</v>
      </c>
      <c r="V213" s="37">
        <v>-0.4</v>
      </c>
      <c r="W213" s="37"/>
      <c r="X213" s="38">
        <v>8.0215853658536584</v>
      </c>
      <c r="Y213" s="38">
        <v>7.9919999999998472</v>
      </c>
      <c r="Z213" s="55">
        <f t="shared" ca="1" si="27"/>
        <v>8.0453600000000005</v>
      </c>
      <c r="AA213" s="39" t="s">
        <v>894</v>
      </c>
      <c r="AB213" s="40">
        <v>4</v>
      </c>
      <c r="AC213" s="40" t="s">
        <v>579</v>
      </c>
      <c r="AD213" s="40">
        <v>1.0556000000000001</v>
      </c>
      <c r="AE213" s="41">
        <v>0</v>
      </c>
      <c r="AF213" s="42">
        <v>-43.4</v>
      </c>
      <c r="AG213" s="47">
        <f t="shared" si="33"/>
        <v>-42.8</v>
      </c>
      <c r="AH213" s="43">
        <f t="shared" ca="1" si="29"/>
        <v>-35.354639999999996</v>
      </c>
      <c r="AI213" s="43">
        <f t="shared" ca="1" si="30"/>
        <v>-34.754639999999995</v>
      </c>
      <c r="AJ213" s="44" cm="1">
        <f t="array" aca="1" ref="AJ213" ca="1" xml:space="preserve">
N("initial sens-loopgain")+
$AF213-BoxVal(ROW($AA213),26,COLUMN(INDIRECT("T"&amp;(INT(ROW($AA230)/65))*65+2)))</f>
        <v>-43.827999999999996</v>
      </c>
      <c r="AK213" s="44">
        <f t="shared" ca="1" si="31"/>
        <v>-43.227999999999994</v>
      </c>
      <c r="AL213" s="44" cm="1">
        <f t="array" aca="1" ref="AL213" ca="1" xml:space="preserve">
N("initial sens-loopgain-gain-gain ref-vcm")+
$AH213-
BoxVal(ROW($AA213),26,COLUMN(INDIRECT("T"&amp;(INT(ROW($AA230)/65))*65+2)))-
$AB213-
$W213-
IFERROR(VLOOKUP($AC213,$CT$1:$DC$31,7,FALSE),0)</f>
        <v>-40.282639999999994</v>
      </c>
      <c r="AM213" s="44">
        <f t="shared" ca="1" si="32"/>
        <v>-39.682639999999992</v>
      </c>
      <c r="AN213" s="36" t="str">
        <f t="shared" ca="1" si="28"/>
        <v>30</v>
      </c>
      <c r="AO213" s="36" t="str" cm="1">
        <f t="array" aca="1" ref="AO213" ca="1">ManualLookup(AB213,BoxVal(ROW(AB213),4,COLUMN(AO211)),INDIRECT(DO$3))</f>
        <v>03</v>
      </c>
      <c r="AP213" s="36" t="str" cm="1">
        <f t="array" aca="1" ref="AP213" ca="1">ManualLookup(AC213,BoxVal(ROW(AC213),4,COLUMN(AP211)),INDIRECT(DP$3))</f>
        <v>80</v>
      </c>
      <c r="AQ213" s="36" t="str" cm="1">
        <f t="array" aca="1" ref="AQ213" ca="1">ManualLookup(AD213,BoxVal(ROW(AD213),4,COLUMN(AQ211)),INDIRECT(DQ$3))</f>
        <v>08</v>
      </c>
      <c r="AR213" s="36" t="str" cm="1">
        <f t="array" aca="1" ref="AR213" ca="1">ManualLookup(AE213,BoxVal(ROW(AE213),4,COLUMN(AR211)),INDIRECT(DR$3))</f>
        <v>00</v>
      </c>
      <c r="AS213" s="36" t="s">
        <v>1047</v>
      </c>
    </row>
    <row r="214" spans="19:45" ht="30" customHeight="1" x14ac:dyDescent="0.25">
      <c r="S214" s="7" t="s">
        <v>590</v>
      </c>
      <c r="T214" s="15">
        <f>VLOOKUP(T199,MPN!$A$1:$E$997,4,FALSE)</f>
        <v>-35</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VLOOKUP($T199,MPN!$A$1:$E$497,2,FALSE)</f>
        <v>DMIC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e">
        <f>VLOOKUP($T200,ASIC!$A$1:$B$200,2,FALSE)</f>
        <v>#N/A</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N014A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VLOOKUP($T199,MPN!$A$1:$E$497,5,FALSE)</f>
        <v>Inphase</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0.42799999999999999</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45972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695</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14</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-35+/-0.8 dBFS</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1.2V-3.072MHz : 720~900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7.6V(7.42V)</v>
      </c>
      <c r="T230" s="3">
        <v>-1.45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8.5V(8.26V)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9.4V(9.08V)</v>
      </c>
      <c r="T232" s="3">
        <v>1.55</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10.3V(9.92V)</v>
      </c>
      <c r="T233" s="3">
        <v>2.8</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11.2V(10.76V)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12V(11.61V)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12.9V(12.44V)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13.8V(13.34V)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sheetProtection sheet="1" objects="1" scenarios="1"/>
  <phoneticPr fontId="1" type="noConversion"/>
  <dataValidations disablePrompts="1" count="16">
    <dataValidation type="list" allowBlank="1" showInputMessage="1" showErrorMessage="1" sqref="T12 T77 T142 T207" xr:uid="{A0FCB7D8-3094-4AE9-840F-4678F1499A22}">
      <formula1>$DE$2:$DE$31</formula1>
    </dataValidation>
    <dataValidation type="list" allowBlank="1" showInputMessage="1" showErrorMessage="1" sqref="AA5:AA64 AA135:AA194 AA70:AA129 AA200:AA259" xr:uid="{DD52A8CD-2264-447A-873C-5F3BF6DC855A}">
      <formula1>$BB$2:$BB$31</formula1>
    </dataValidation>
    <dataValidation type="list" allowBlank="1" showInputMessage="1" showErrorMessage="1" sqref="AB5:AB64 AB135:AB194 AB70:AB129 AB200:AB259" xr:uid="{1B65C2D3-8E43-4472-900F-FF8BE5C4005A}">
      <formula1>$BM$2:$BM$31</formula1>
    </dataValidation>
    <dataValidation type="list" allowBlank="1" showInputMessage="1" showErrorMessage="1" sqref="AC5:AC64 AC135:AC194 AC70:AC129 AC200:AC259" xr:uid="{F8B05457-1617-45A9-9B6B-3BCDB5B7FD8A}">
      <formula1>$CT$2:$CT$31</formula1>
    </dataValidation>
    <dataValidation type="list" allowBlank="1" showInputMessage="1" showErrorMessage="1" sqref="AD5:AD64 AD135:AD194 AD70:AD129 AD200:AD259" xr:uid="{FBC517BD-620C-4055-94E4-B9CF28CD6AD8}">
      <formula1>$CJ$2:$CJ$31</formula1>
    </dataValidation>
    <dataValidation type="list" allowBlank="1" showInputMessage="1" showErrorMessage="1" sqref="AE5:AE64 AE135:AE194 AE70:AE129 AE200:AE259" xr:uid="{66FB884F-5744-441B-946D-8A0800AADDE1}">
      <formula1>$BY$2:$BY$31</formula1>
    </dataValidation>
    <dataValidation type="list" allowBlank="1" showInputMessage="1" showErrorMessage="1" sqref="T8 T73 T138 T203" xr:uid="{81B813CA-EAFA-4FEB-A900-103204593DEC}">
      <formula1>$AU$2:$AU$31</formula1>
    </dataValidation>
    <dataValidation type="list" allowBlank="1" showInputMessage="1" showErrorMessage="1" sqref="BI1:BK1" xr:uid="{28F5707E-A69A-4BA7-AAA6-8C34F05737C7}">
      <formula1>$DF$2:$DF$31</formula1>
    </dataValidation>
    <dataValidation type="list" allowBlank="1" showInputMessage="1" showErrorMessage="1" sqref="BU1:BW1" xr:uid="{ECA2D9EC-F56C-4DE7-AE8D-75E2F7DF652C}">
      <formula1>$DG$2:$DG$31</formula1>
    </dataValidation>
    <dataValidation type="list" allowBlank="1" showInputMessage="1" showErrorMessage="1" sqref="CF1:CH1" xr:uid="{38374E8D-D5E8-4442-8CA5-2ECAD26732B0}">
      <formula1>$DJ$2:$DJ$31</formula1>
    </dataValidation>
    <dataValidation type="list" allowBlank="1" showInputMessage="1" showErrorMessage="1" sqref="CP1:CR1" xr:uid="{2C827B07-4F2F-4049-B366-FAA5E25AD51D}">
      <formula1>$DI$2:$DI$31</formula1>
    </dataValidation>
    <dataValidation type="list" allowBlank="1" showInputMessage="1" showErrorMessage="1" sqref="DA1:DC1" xr:uid="{2D3E7294-6AB2-45DC-A5D7-062DDE729A8B}">
      <formula1>$DH$2:$DH$31</formula1>
    </dataValidation>
    <dataValidation type="list" allowBlank="1" showInputMessage="1" showErrorMessage="1" sqref="U1 U66 U131 U196" xr:uid="{5F51CE59-1334-4809-9CCD-2C339813EF1F}">
      <formula1>$DX$2:$DX$21</formula1>
    </dataValidation>
    <dataValidation type="list" allowBlank="1" showInputMessage="1" showErrorMessage="1" sqref="T15 T80 T145 T210" xr:uid="{0EF108CB-57BF-460F-8C24-577204A16042}">
      <formula1>$DT$1:$DT$31</formula1>
    </dataValidation>
    <dataValidation type="list" allowBlank="1" showInputMessage="1" showErrorMessage="1" sqref="T10 T75 T140 T205" xr:uid="{3448356E-AE6D-43A7-B9EC-AE25322B0384}">
      <formula1>"NormalMode,TestMode,VBMode,VBTMode,ClockMode"</formula1>
    </dataValidation>
    <dataValidation type="list" allowBlank="1" showInputMessage="1" showErrorMessage="1" sqref="T9 T74 T139 T204" xr:uid="{63293A83-B36F-4C89-B680-E64B610ED057}">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388A90-53C5-4A6D-B0C7-E90535FFEA48}">
          <x14:formula1>
            <xm:f>'Check'!$D$2:$D$15</xm:f>
          </x14:formula1>
          <xm:sqref>T2 T67 T132 T197</xm:sqref>
        </x14:dataValidation>
        <x14:dataValidation type="list" allowBlank="1" showInputMessage="1" showErrorMessage="1" xr:uid="{E03C3616-1223-4DD5-96EA-843056BE4B88}">
          <x14:formula1>
            <xm:f>Sensor!$A$1:$A$200</xm:f>
          </x14:formula1>
          <xm:sqref>T6 T71 T136 T201</xm:sqref>
        </x14:dataValidation>
        <x14:dataValidation type="list" allowBlank="1" showInputMessage="1" showErrorMessage="1" xr:uid="{89E6FDAD-C0CF-49DB-94DD-3BA9B5AFA380}">
          <x14:formula1>
            <xm:f>'Check'!$A$2:$A$15</xm:f>
          </x14:formula1>
          <xm:sqref>T3 T68 T133 T198</xm:sqref>
        </x14:dataValidation>
        <x14:dataValidation type="list" allowBlank="1" showInputMessage="1" showErrorMessage="1" xr:uid="{89B0503A-5D72-4B32-80F0-945B0013467C}">
          <x14:formula1>
            <xm:f>MPN!$A$1:$A$497</xm:f>
          </x14:formula1>
          <xm:sqref>T4 T69 T134 T199</xm:sqref>
        </x14:dataValidation>
        <x14:dataValidation type="list" allowBlank="1" showInputMessage="1" showErrorMessage="1" xr:uid="{03B08790-CF08-4601-8774-A687004BED45}">
          <x14:formula1>
            <xm:f>ASIC!$A$2:$A$200</xm:f>
          </x14:formula1>
          <xm:sqref>T5 T70 T135 T200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E74519-7ABD-4F09-B0B1-DE12259795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MPN</vt:lpstr>
      <vt:lpstr>ASIC</vt:lpstr>
      <vt:lpstr>Sensor</vt:lpstr>
      <vt:lpstr>Check</vt:lpstr>
      <vt:lpstr>AMIC</vt:lpstr>
      <vt:lpstr>4803K</vt:lpstr>
      <vt:lpstr>4804D</vt:lpstr>
      <vt:lpstr>4804WF</vt:lpstr>
      <vt:lpstr>4804WG</vt:lpstr>
      <vt:lpstr>4805YBYC</vt:lpstr>
      <vt:lpstr>4806YA</vt:lpstr>
      <vt:lpstr>4807ZA</vt:lpstr>
      <vt:lpstr>4843ZB</vt:lpstr>
      <vt:lpstr>4843ZC</vt:lpstr>
      <vt:lpstr>4843ZD</vt:lpstr>
      <vt:lpstr>4843ZE</vt:lpstr>
      <vt:lpstr>4843ZF</vt:lpstr>
      <vt:lpstr>4843ZI</vt:lpstr>
      <vt:lpstr>4942ZC</vt:lpstr>
      <vt:lpstr>4942ZD</vt:lpstr>
      <vt:lpstr>4942ZE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莊珅赫</dc:creator>
  <cp:keywords/>
  <dc:description/>
  <cp:lastModifiedBy>yu an chen</cp:lastModifiedBy>
  <cp:revision>1</cp:revision>
  <dcterms:created xsi:type="dcterms:W3CDTF">2024-04-19T14:59:53Z</dcterms:created>
  <dcterms:modified xsi:type="dcterms:W3CDTF">2026-01-21T07:26:29Z</dcterms:modified>
  <cp:category/>
  <cp:contentStatus/>
</cp:coreProperties>
</file>